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https://teliacompanyspace-my.sharepoint.com/personal/anders_c_gunnarsson_teliacompany_com/Documents/Privat/Privat/"/>
    </mc:Choice>
  </mc:AlternateContent>
  <bookViews>
    <workbookView xWindow="0" yWindow="0" windowWidth="21950" windowHeight="10520"/>
  </bookViews>
  <sheets>
    <sheet name="Sammanställning" sheetId="1" r:id="rId1"/>
    <sheet name="Laget" sheetId="12" r:id="rId2"/>
    <sheet name="Sökning" sheetId="2" r:id="rId3"/>
    <sheet name="USM Steg 1" sheetId="4" r:id="rId4"/>
    <sheet name="USM Steg 2" sheetId="3" r:id="rId5"/>
    <sheet name="USM Steg3" sheetId="5" r:id="rId6"/>
    <sheet name="Upptakt" sheetId="6" r:id="rId7"/>
    <sheet name="USM Steg1-18" sheetId="7" r:id="rId8"/>
    <sheet name="Sheet1" sheetId="9" r:id="rId9"/>
    <sheet name="Hellton Cup 18" sheetId="8" r:id="rId10"/>
    <sheet name="USM Steg2-18" sheetId="10" r:id="rId11"/>
    <sheet name="Kopparcupen 19" sheetId="11" r:id="rId12"/>
  </sheets>
  <externalReferences>
    <externalReference r:id="rId13"/>
  </externalReferences>
  <definedNames>
    <definedName name="_xlnm._FilterDatabase" localSheetId="0" hidden="1">Sammanställning!$E$6:$G$103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0" l="1"/>
  <c r="J4" i="7"/>
  <c r="J5" i="7"/>
  <c r="J6" i="7"/>
  <c r="J7" i="7"/>
  <c r="J3" i="7"/>
  <c r="J8" i="7"/>
  <c r="G15" i="7"/>
  <c r="E3" i="7"/>
  <c r="K6" i="10"/>
  <c r="G22" i="10" l="1"/>
  <c r="E19" i="10"/>
  <c r="F19" i="9" l="1"/>
  <c r="E19" i="9"/>
  <c r="M8" i="8" l="1"/>
  <c r="L8" i="8"/>
  <c r="D11" i="7" l="1"/>
  <c r="D8" i="7"/>
  <c r="D5" i="7"/>
  <c r="D52" i="7"/>
  <c r="D51" i="7"/>
  <c r="D50" i="7"/>
  <c r="D53" i="7" s="1"/>
  <c r="T40" i="7"/>
  <c r="E30" i="7"/>
  <c r="E29" i="7"/>
  <c r="E28" i="7"/>
  <c r="P27" i="7"/>
  <c r="P40" i="7" s="1"/>
  <c r="P42" i="7" s="1"/>
  <c r="C24" i="7"/>
  <c r="J23" i="7"/>
  <c r="E23" i="7"/>
  <c r="J22" i="7"/>
  <c r="E22" i="7"/>
  <c r="J21" i="7"/>
  <c r="E21" i="7"/>
  <c r="D10" i="7"/>
  <c r="D7" i="7"/>
  <c r="E15" i="7"/>
  <c r="D15" i="7" l="1"/>
  <c r="J28" i="7"/>
  <c r="E24" i="7"/>
  <c r="E32" i="7" s="1"/>
  <c r="J4" i="6"/>
  <c r="E72" i="6" l="1"/>
  <c r="D25" i="6" l="1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24" i="6"/>
  <c r="C49" i="6"/>
  <c r="E46" i="6" l="1"/>
  <c r="D46" i="6"/>
  <c r="C9" i="6"/>
  <c r="G4" i="6" s="1"/>
  <c r="C12" i="6"/>
  <c r="C14" i="6"/>
  <c r="C15" i="6"/>
  <c r="C18" i="6"/>
  <c r="C17" i="6" l="1"/>
  <c r="C13" i="6"/>
  <c r="C16" i="6"/>
  <c r="D52" i="5"/>
  <c r="D51" i="5"/>
  <c r="D50" i="5"/>
  <c r="C20" i="6" l="1"/>
  <c r="D53" i="5"/>
  <c r="D12" i="5"/>
  <c r="D5" i="5"/>
  <c r="E4" i="5"/>
  <c r="J21" i="5"/>
  <c r="E30" i="5"/>
  <c r="E3" i="5"/>
  <c r="D11" i="5"/>
  <c r="D8" i="5"/>
  <c r="D10" i="5"/>
  <c r="D7" i="5"/>
  <c r="C24" i="5"/>
  <c r="T40" i="5"/>
  <c r="P40" i="5"/>
  <c r="P42" i="5" s="1"/>
  <c r="P27" i="5"/>
  <c r="C11" i="1"/>
  <c r="G5" i="6" l="1"/>
  <c r="G9" i="6" s="1"/>
  <c r="J5" i="6"/>
  <c r="E29" i="5"/>
  <c r="J23" i="5" l="1"/>
  <c r="J22" i="5"/>
  <c r="E28" i="5"/>
  <c r="E22" i="5"/>
  <c r="E23" i="5"/>
  <c r="E21" i="5"/>
  <c r="J28" i="5" l="1"/>
  <c r="E24" i="5"/>
  <c r="L14" i="3"/>
  <c r="D31" i="3"/>
  <c r="D30" i="3"/>
  <c r="D29" i="3"/>
  <c r="R14" i="4"/>
  <c r="R15" i="4" s="1"/>
  <c r="R13" i="4"/>
  <c r="R12" i="4"/>
  <c r="B28" i="4"/>
  <c r="H20" i="4"/>
  <c r="C20" i="4"/>
  <c r="M16" i="4"/>
  <c r="L16" i="4"/>
  <c r="K16" i="4"/>
  <c r="M15" i="4"/>
  <c r="L15" i="4"/>
  <c r="K15" i="4"/>
  <c r="M14" i="4"/>
  <c r="L14" i="4"/>
  <c r="K14" i="4"/>
  <c r="I9" i="4"/>
  <c r="I8" i="4" s="1"/>
  <c r="E32" i="5" l="1"/>
  <c r="L20" i="4"/>
  <c r="L22" i="4" s="1"/>
  <c r="M22" i="4" s="1"/>
  <c r="D32" i="3"/>
  <c r="D11" i="3" l="1"/>
  <c r="D10" i="3"/>
  <c r="D8" i="3"/>
  <c r="D7" i="3"/>
  <c r="D5" i="3"/>
  <c r="E3" i="3"/>
  <c r="V3" i="2"/>
  <c r="G5" i="1" l="1"/>
  <c r="A2" i="1" l="1"/>
  <c r="C5" i="1"/>
  <c r="K5" i="2"/>
  <c r="K4" i="2"/>
  <c r="K3" i="2"/>
  <c r="E4" i="3" l="1"/>
  <c r="E15" i="3" s="1"/>
  <c r="E15" i="5"/>
  <c r="D12" i="3"/>
  <c r="D15" i="3" s="1"/>
  <c r="D15" i="5"/>
  <c r="C2" i="1"/>
  <c r="L4" i="2"/>
  <c r="F2" i="1" l="1"/>
  <c r="V15" i="2"/>
  <c r="J9" i="6"/>
  <c r="J11" i="6" s="1"/>
</calcChain>
</file>

<file path=xl/sharedStrings.xml><?xml version="1.0" encoding="utf-8"?>
<sst xmlns="http://schemas.openxmlformats.org/spreadsheetml/2006/main" count="773" uniqueCount="386">
  <si>
    <t>Belopp</t>
  </si>
  <si>
    <t>Simon Gutz</t>
  </si>
  <si>
    <t>Olle Gutz</t>
  </si>
  <si>
    <t>Johan gutz</t>
  </si>
  <si>
    <t>Marius gutz</t>
  </si>
  <si>
    <t>Överföring Simon Gutz</t>
  </si>
  <si>
    <t>Elis Gutz</t>
  </si>
  <si>
    <t>Anton Gutz</t>
  </si>
  <si>
    <t>Edvino gutz</t>
  </si>
  <si>
    <t>Filip Gutz</t>
  </si>
  <si>
    <t>Oliver Hellton cup</t>
  </si>
  <si>
    <t>Edvin J  Hellton cup</t>
  </si>
  <si>
    <t>Johan  Hellton cup</t>
  </si>
  <si>
    <t>Anton  Hellton cup</t>
  </si>
  <si>
    <t>Victor  Hellton cup</t>
  </si>
  <si>
    <t>Elis  Hellton cup</t>
  </si>
  <si>
    <t>Simon Hellton cup</t>
  </si>
  <si>
    <t>William Hellton cup</t>
  </si>
  <si>
    <t>Marius Hellton cup</t>
  </si>
  <si>
    <t>Olle Hellton cup</t>
  </si>
  <si>
    <t>Oscar Hellton cup</t>
  </si>
  <si>
    <t>Filip Hellton cup</t>
  </si>
  <si>
    <t>Faktura Gutz</t>
  </si>
  <si>
    <t xml:space="preserve">Hellton CUP </t>
  </si>
  <si>
    <t>Edvin j Gutz</t>
  </si>
  <si>
    <t>Debet</t>
  </si>
  <si>
    <t>Kredit</t>
  </si>
  <si>
    <t>Gutz</t>
  </si>
  <si>
    <t>Titel</t>
  </si>
  <si>
    <t>Datum</t>
  </si>
  <si>
    <t>Victor Gutz</t>
  </si>
  <si>
    <t>Oliver gutz</t>
  </si>
  <si>
    <t>Överföring Rasmus Gutz</t>
  </si>
  <si>
    <t>30250264900 Gutz</t>
  </si>
  <si>
    <t>Hampus gutz</t>
  </si>
  <si>
    <t>Pizza Hellton Cup</t>
  </si>
  <si>
    <t>Elis Kopparcupen</t>
  </si>
  <si>
    <t>Simon Kopparcupen</t>
  </si>
  <si>
    <t>Olle Kopparcupen</t>
  </si>
  <si>
    <t>Theodore Hellton Cup</t>
  </si>
  <si>
    <t>Johan Kopparcupen</t>
  </si>
  <si>
    <t>Marius Kopparcupen</t>
  </si>
  <si>
    <t>Anton Kopparcupen</t>
  </si>
  <si>
    <t>Oscar Kopparcupen</t>
  </si>
  <si>
    <t>Edvin J Kopparcupen</t>
  </si>
  <si>
    <t>Edvin O Kopparcupen</t>
  </si>
  <si>
    <t>Victor Kopparcupen</t>
  </si>
  <si>
    <t>Rasmus Hellton Cup</t>
  </si>
  <si>
    <t>Överföring Rasmus Kopparcuppen</t>
  </si>
  <si>
    <t>Antal poster</t>
  </si>
  <si>
    <t>USM Steg1</t>
  </si>
  <si>
    <t>Olle USM Steg1</t>
  </si>
  <si>
    <t>Theodore USM Steg1</t>
  </si>
  <si>
    <t>Marius USM Steg1</t>
  </si>
  <si>
    <t>Edvin O USM Steg1</t>
  </si>
  <si>
    <t>Victor USM Steg1</t>
  </si>
  <si>
    <t>William USM Steg1</t>
  </si>
  <si>
    <t>Anton USM Steg1</t>
  </si>
  <si>
    <t>Simon USM Steg1</t>
  </si>
  <si>
    <t>Elis USM Steg1</t>
  </si>
  <si>
    <t>Oscar T USM Steg1</t>
  </si>
  <si>
    <t>Filip R USM Steg1</t>
  </si>
  <si>
    <t>Överföring Rasmus M A USM Steg1</t>
  </si>
  <si>
    <t>Simon USM Steg2</t>
  </si>
  <si>
    <t>Olle USM Steg2</t>
  </si>
  <si>
    <t>Elis USM Steg2</t>
  </si>
  <si>
    <t>Marius USM Steg2</t>
  </si>
  <si>
    <t>Anton USM Steg2</t>
  </si>
  <si>
    <t>Oscar USM Steg2</t>
  </si>
  <si>
    <t>USM Steg2</t>
  </si>
  <si>
    <t>Resa niclas USM Steg1</t>
  </si>
  <si>
    <t>Resa anders USM Steg1</t>
  </si>
  <si>
    <t>Diesel USM Steg1</t>
  </si>
  <si>
    <t>Frukost USM Steg1</t>
  </si>
  <si>
    <t>Frukost lö USM Steg1</t>
  </si>
  <si>
    <t>Vandrarhem USM Steg1</t>
  </si>
  <si>
    <t>Hellton Cup</t>
  </si>
  <si>
    <t>Saldo just nu</t>
  </si>
  <si>
    <t>Sammanställning</t>
  </si>
  <si>
    <t>Ingående balans</t>
  </si>
  <si>
    <t>Utgifter</t>
  </si>
  <si>
    <t>Intäkter</t>
  </si>
  <si>
    <t>(Pizza gav negativt resultat, annars +/-0</t>
  </si>
  <si>
    <t>Hellton cup Återbetalning</t>
  </si>
  <si>
    <t>Återbetalning utlägg USM Steg1</t>
  </si>
  <si>
    <t>Edvin O USM Steg2</t>
  </si>
  <si>
    <t>Victor USM Steg2</t>
  </si>
  <si>
    <t>Överföring Rasmus USM Steg2</t>
  </si>
  <si>
    <t>(Bra jobbat!)</t>
  </si>
  <si>
    <t>Kopparcupen</t>
  </si>
  <si>
    <t>Filip Kopparcupen</t>
  </si>
  <si>
    <t>Ref 108, Kopparcupen</t>
  </si>
  <si>
    <t>Theodore Kopparcupen</t>
  </si>
  <si>
    <t>Filip USM Steg2</t>
  </si>
  <si>
    <t>Hotell USM Steg2</t>
  </si>
  <si>
    <t>5 bilar 70 mil</t>
  </si>
  <si>
    <t>Ersättning 4 bilar</t>
  </si>
  <si>
    <t>4 x 18 x 70</t>
  </si>
  <si>
    <t>Esättning boende</t>
  </si>
  <si>
    <t>3 ledare</t>
  </si>
  <si>
    <t>10 spelare</t>
  </si>
  <si>
    <t>120 x 3</t>
  </si>
  <si>
    <t>120 x 10</t>
  </si>
  <si>
    <t>Ersättning frukost</t>
  </si>
  <si>
    <t>40 x 3</t>
  </si>
  <si>
    <t>40 x 10</t>
  </si>
  <si>
    <t>Kostnad Boende/Frukost</t>
  </si>
  <si>
    <t>Inbetalat</t>
  </si>
  <si>
    <t>Utbetalat</t>
  </si>
  <si>
    <t>Egensavgifter 400 kr/delt</t>
  </si>
  <si>
    <t>Anders</t>
  </si>
  <si>
    <t>Vandrarhem</t>
  </si>
  <si>
    <t>15 Personer 2 nätter</t>
  </si>
  <si>
    <t>Marcus</t>
  </si>
  <si>
    <t>Frukost Lördag</t>
  </si>
  <si>
    <t>Ersättning/natt</t>
  </si>
  <si>
    <t>Kristin</t>
  </si>
  <si>
    <t>Frukost Söndag</t>
  </si>
  <si>
    <t>Antal bilar</t>
  </si>
  <si>
    <t>Olle</t>
  </si>
  <si>
    <t>Diesel</t>
  </si>
  <si>
    <t>Antal mil enkel</t>
  </si>
  <si>
    <t>Simon</t>
  </si>
  <si>
    <t>Bananer</t>
  </si>
  <si>
    <t>Ersättning per mil</t>
  </si>
  <si>
    <t>Filip</t>
  </si>
  <si>
    <t>Bilen</t>
  </si>
  <si>
    <t>Frukost</t>
  </si>
  <si>
    <t>Marius</t>
  </si>
  <si>
    <t>Bensin gamle saaben</t>
  </si>
  <si>
    <t>Oscar</t>
  </si>
  <si>
    <t>Diesel Husbilen</t>
  </si>
  <si>
    <t>Anton</t>
  </si>
  <si>
    <t>William</t>
  </si>
  <si>
    <t>Victor</t>
  </si>
  <si>
    <t>Theodore</t>
  </si>
  <si>
    <t>Elis</t>
  </si>
  <si>
    <t>Rasmus</t>
  </si>
  <si>
    <t>Edvin O</t>
  </si>
  <si>
    <t>Egenavgift</t>
  </si>
  <si>
    <t>Ersättning</t>
  </si>
  <si>
    <t>Differens</t>
  </si>
  <si>
    <t>Sammanställning boende och resa för Skåre HK P03 till USM Steg 1 i Hultsfred</t>
  </si>
  <si>
    <t>nätter</t>
  </si>
  <si>
    <t>kr</t>
  </si>
  <si>
    <t>st</t>
  </si>
  <si>
    <t>mil</t>
  </si>
  <si>
    <t>kr/mil</t>
  </si>
  <si>
    <t>kr/deltagare/tillfälle</t>
  </si>
  <si>
    <t>Ersättning boende</t>
  </si>
  <si>
    <t>30 * 120</t>
  </si>
  <si>
    <t>Ersättning frukjost</t>
  </si>
  <si>
    <t>15 * 2 * 40</t>
  </si>
  <si>
    <t>Ersättning resa</t>
  </si>
  <si>
    <t>3 * (40*2) * 18</t>
  </si>
  <si>
    <t>Bifogar kvitto på utlägg för frukost och boende</t>
  </si>
  <si>
    <t>13 Personer 1 natt</t>
  </si>
  <si>
    <t>13 * 40</t>
  </si>
  <si>
    <t>4 * 70 * 18</t>
  </si>
  <si>
    <t>(5 bilar egentligen)</t>
  </si>
  <si>
    <t>13 * 120</t>
  </si>
  <si>
    <t>Bifogar kvitto på utlägg för boende med inkluderad frukost på scandic</t>
  </si>
  <si>
    <t>Sammanställning boende och resa för Skåre HK P03 till USM Steg 2 i Knivsta</t>
  </si>
  <si>
    <t>Bensin USM Steg2</t>
  </si>
  <si>
    <t>Återbetalning utlägg USM Steg2</t>
  </si>
  <si>
    <t>Spelare</t>
  </si>
  <si>
    <t>Ledare</t>
  </si>
  <si>
    <t>Föräldar</t>
  </si>
  <si>
    <t>Antal</t>
  </si>
  <si>
    <t>Pris/pers</t>
  </si>
  <si>
    <t>Boende</t>
  </si>
  <si>
    <t>Resa</t>
  </si>
  <si>
    <t>Summa</t>
  </si>
  <si>
    <t>Balans</t>
  </si>
  <si>
    <t>Sträcka enkel</t>
  </si>
  <si>
    <t>Ersättning/mil</t>
  </si>
  <si>
    <t>Totalt</t>
  </si>
  <si>
    <t>Per pers</t>
  </si>
  <si>
    <t>Resa Buss</t>
  </si>
  <si>
    <t>Ersättning från klubben</t>
  </si>
  <si>
    <t>Återbetalning Niklas USM Steg2</t>
  </si>
  <si>
    <t>Marius USM Steg3</t>
  </si>
  <si>
    <t>Oliver USM Steg3</t>
  </si>
  <si>
    <t>Johan USM Steg3</t>
  </si>
  <si>
    <t>William USM Steg3</t>
  </si>
  <si>
    <t>Oscar USM Steg3</t>
  </si>
  <si>
    <t>Olle USM Steg3</t>
  </si>
  <si>
    <t>Elis USM Steg3</t>
  </si>
  <si>
    <t>Anton USM Steg3</t>
  </si>
  <si>
    <t>Rasmus USM Steg3</t>
  </si>
  <si>
    <t>Filip USM Steg3</t>
  </si>
  <si>
    <t>Simon USM Steg3</t>
  </si>
  <si>
    <t>Victor USM Steg3</t>
  </si>
  <si>
    <t>Niclas USM Steg3</t>
  </si>
  <si>
    <t>Diesel USM Steg3</t>
  </si>
  <si>
    <t>Hotell USM Steg3</t>
  </si>
  <si>
    <t>Mat USM Steg3</t>
  </si>
  <si>
    <t>Bananer USM Steg3</t>
  </si>
  <si>
    <t>Kredit Niclas USM Steg3</t>
  </si>
  <si>
    <t>4 x 18 x 100</t>
  </si>
  <si>
    <t>12 spelare</t>
  </si>
  <si>
    <t>120 x 12</t>
  </si>
  <si>
    <t>40 x 12</t>
  </si>
  <si>
    <t>4 bilar 100 mil+hyra</t>
  </si>
  <si>
    <t>USM Steg3</t>
  </si>
  <si>
    <t>Egensavgifter 300 kr/delt</t>
  </si>
  <si>
    <t>15 Personer 1 natt</t>
  </si>
  <si>
    <t>Bifogar kvitto på utlägg för boende med inkluderad frukost på First Hotell</t>
  </si>
  <si>
    <t>Sammanställning boende och resa för Skåre HK P03 till USM Steg 3 i Tollarp</t>
  </si>
  <si>
    <t>15 * 120</t>
  </si>
  <si>
    <t>15 * 40</t>
  </si>
  <si>
    <t>4 * 100 * 18</t>
  </si>
  <si>
    <t>Krydd Elis</t>
  </si>
  <si>
    <t>Krydd Joakim</t>
  </si>
  <si>
    <t>Krydd Faktura</t>
  </si>
  <si>
    <t>Krydd Edvin J</t>
  </si>
  <si>
    <t>Krydd Johan V</t>
  </si>
  <si>
    <t>Krydd Thedore</t>
  </si>
  <si>
    <t>Krydd Filip</t>
  </si>
  <si>
    <t>Krydd Simon</t>
  </si>
  <si>
    <t>Krydd Edvin O</t>
  </si>
  <si>
    <t>Krydd Oscar</t>
  </si>
  <si>
    <t>Krydd William P</t>
  </si>
  <si>
    <t>Krydd William M</t>
  </si>
  <si>
    <t>Krydd Rasmus</t>
  </si>
  <si>
    <t>Krydd Anton</t>
  </si>
  <si>
    <t>Kryddor</t>
  </si>
  <si>
    <t>Krydd Viktor</t>
  </si>
  <si>
    <t>Ersättning USM Steg3</t>
  </si>
  <si>
    <t>Bilhyra USM Steg3</t>
  </si>
  <si>
    <t>Bilhyra USM Steg1</t>
  </si>
  <si>
    <t>Ersättning Kopparcupen</t>
  </si>
  <si>
    <t xml:space="preserve">Niklas </t>
  </si>
  <si>
    <t>Markus</t>
  </si>
  <si>
    <t>Oscar Takman</t>
  </si>
  <si>
    <t>Jonathan Wall</t>
  </si>
  <si>
    <t>Anton Englund</t>
  </si>
  <si>
    <t>Rasmus Andersson</t>
  </si>
  <si>
    <t>Elis Lind</t>
  </si>
  <si>
    <t>William Lyrstrand</t>
  </si>
  <si>
    <t>Filip Rydberg</t>
  </si>
  <si>
    <t>Olle Stenson</t>
  </si>
  <si>
    <t>Marius Glennert</t>
  </si>
  <si>
    <t>Simon Gunnarsson</t>
  </si>
  <si>
    <t>Alexander Haster</t>
  </si>
  <si>
    <t>Victor Ström Danielsson</t>
  </si>
  <si>
    <t>Johan Vistensjö</t>
  </si>
  <si>
    <t>Edvin Olofsson</t>
  </si>
  <si>
    <t>Theodore Ruud Tietze</t>
  </si>
  <si>
    <t>Teo Kåwe</t>
  </si>
  <si>
    <t>Elisabeth</t>
  </si>
  <si>
    <t>Pernilla</t>
  </si>
  <si>
    <t>Niclas</t>
  </si>
  <si>
    <t>Resor</t>
  </si>
  <si>
    <t>Silverlake</t>
  </si>
  <si>
    <t>Dollar store</t>
  </si>
  <si>
    <t>Coop</t>
  </si>
  <si>
    <t>Mat</t>
  </si>
  <si>
    <t>x</t>
  </si>
  <si>
    <t>Bil</t>
  </si>
  <si>
    <t>Att betala</t>
  </si>
  <si>
    <t>Lagkassan</t>
  </si>
  <si>
    <t>Grundpris</t>
  </si>
  <si>
    <t>Total</t>
  </si>
  <si>
    <t>Krydd Marius</t>
  </si>
  <si>
    <t>krydd*</t>
  </si>
  <si>
    <t>Upptaktsläger</t>
  </si>
  <si>
    <t>LYRSTRAND,ÅSA</t>
  </si>
  <si>
    <t>MIMMI TAKMAN</t>
  </si>
  <si>
    <t>Pernilla Wall</t>
  </si>
  <si>
    <t>PETER LIND</t>
  </si>
  <si>
    <t>Tom-Erik Engebrethsen</t>
  </si>
  <si>
    <t>LOHOLM ANETTE</t>
  </si>
  <si>
    <t>Jakobsson, Anneli</t>
  </si>
  <si>
    <t>Tomas Vistensjö</t>
  </si>
  <si>
    <t>STENSON,JOHAN</t>
  </si>
  <si>
    <t>KERSTIN KÅWE</t>
  </si>
  <si>
    <t>Elisabeth Haster</t>
  </si>
  <si>
    <t>PATRIK ANDERSSON</t>
  </si>
  <si>
    <t>MARCUS RYDBERG</t>
  </si>
  <si>
    <t>Anne-Marie Danielsson</t>
  </si>
  <si>
    <t>Kristin Ruud</t>
  </si>
  <si>
    <t>Upptackt Teo Kåwe</t>
  </si>
  <si>
    <t>Upptackt Theodore Ruud Tietze</t>
  </si>
  <si>
    <t>Upptackt Edvin Olofsson</t>
  </si>
  <si>
    <t>Upptackt Johan Vistensjö</t>
  </si>
  <si>
    <t>Upptackt Victor Ström Danielsson</t>
  </si>
  <si>
    <t>Upptackt Simon Gunnarsson</t>
  </si>
  <si>
    <t>Upptackt Marius Glennert</t>
  </si>
  <si>
    <t>Upptackt Olle Stenson</t>
  </si>
  <si>
    <t>Upptackt Filip Rydberg</t>
  </si>
  <si>
    <t>Upptackt William Lyrstrand</t>
  </si>
  <si>
    <t>Upptackt Elis Lind</t>
  </si>
  <si>
    <t>Upptackt Rasmus Andersson</t>
  </si>
  <si>
    <t>Upptackt Anton Englund</t>
  </si>
  <si>
    <t>Upptackt Jonathan Wall</t>
  </si>
  <si>
    <t>Upptackt Oscar Takman</t>
  </si>
  <si>
    <t>Upptackt Alexander Haster</t>
  </si>
  <si>
    <t>Upptackt Mat</t>
  </si>
  <si>
    <t>Avdrag bil</t>
  </si>
  <si>
    <t>Upptackt Silverlake</t>
  </si>
  <si>
    <t>4 bilar 85 mil</t>
  </si>
  <si>
    <t>4 x 18 x 85</t>
  </si>
  <si>
    <t>14 spelare</t>
  </si>
  <si>
    <t>120 x 14</t>
  </si>
  <si>
    <t>40 x 14</t>
  </si>
  <si>
    <t>Kostnad</t>
  </si>
  <si>
    <t>Pris/delt</t>
  </si>
  <si>
    <t>Pris/led</t>
  </si>
  <si>
    <t>Anmälningsavgift</t>
  </si>
  <si>
    <t>Fre 2018-11-23</t>
  </si>
  <si>
    <t>Skåre HK  </t>
  </si>
  <si>
    <t>-</t>
  </si>
  <si>
    <t>  Frogner:2</t>
  </si>
  <si>
    <t>Sporthallen</t>
  </si>
  <si>
    <t>Skåre HK  -  Frogner:2</t>
  </si>
  <si>
    <t>Lör 2018-11-24</t>
  </si>
  <si>
    <t>Frogner:2  </t>
  </si>
  <si>
    <t>  KFUM Trollhättans IA</t>
  </si>
  <si>
    <t>Frogner:2  -  KFUM Trollhättans IA</t>
  </si>
  <si>
    <t>Kjelsås:2  </t>
  </si>
  <si>
    <t>  Skåre HK</t>
  </si>
  <si>
    <t>Gjutaren</t>
  </si>
  <si>
    <t>Kjelsås:2  -  Skåre HK</t>
  </si>
  <si>
    <t>Kjelsås:2  -  Frogner:2</t>
  </si>
  <si>
    <t>Skåre HK  -  KFUM Trollhättans IA</t>
  </si>
  <si>
    <t>KFUM Trollhättans IA  </t>
  </si>
  <si>
    <t>  Kjelsås:2</t>
  </si>
  <si>
    <t>KFUM Trollhättans IA  -  Kjelsås:2</t>
  </si>
  <si>
    <t>Beryl Stenson</t>
  </si>
  <si>
    <t>Mimmi Takman</t>
  </si>
  <si>
    <t>Kersin Kåwe</t>
  </si>
  <si>
    <t>Inbetalt Hellton Cup</t>
  </si>
  <si>
    <t>Hellton CUP 2018</t>
  </si>
  <si>
    <t>Hellton Cup laganmälan</t>
  </si>
  <si>
    <t>Hotell USM Steg 1</t>
  </si>
  <si>
    <t>NICLAS STRÖM</t>
  </si>
  <si>
    <t>Katarina Glennert</t>
  </si>
  <si>
    <t>Jan Johansson</t>
  </si>
  <si>
    <t xml:space="preserve">110.00 110,00 </t>
  </si>
  <si>
    <t>Andersson, Joakim</t>
  </si>
  <si>
    <t>RUUD,KRISTIN</t>
  </si>
  <si>
    <t>SARA MALMSTEDT ANDERSSON</t>
  </si>
  <si>
    <t xml:space="preserve">400.00 400,00 </t>
  </si>
  <si>
    <t xml:space="preserve">650.00 650,00 </t>
  </si>
  <si>
    <t>Resa Skövde</t>
  </si>
  <si>
    <t>Hellton cup+ resa skövde</t>
  </si>
  <si>
    <t xml:space="preserve">Överföring 10 killar </t>
  </si>
  <si>
    <t>David Ahlén/Mat</t>
  </si>
  <si>
    <t>Mat USM Steg2</t>
  </si>
  <si>
    <t>Överföring 3 killar USM Steg2</t>
  </si>
  <si>
    <t>030131-4431</t>
  </si>
  <si>
    <t>030321-5057</t>
  </si>
  <si>
    <t>030811-8314</t>
  </si>
  <si>
    <t>030724-8393</t>
  </si>
  <si>
    <t>031107-7713</t>
  </si>
  <si>
    <t>030905-3858</t>
  </si>
  <si>
    <t>Rasmus Malmstedt Andersson</t>
  </si>
  <si>
    <t>030427-1794</t>
  </si>
  <si>
    <t>030924-8896</t>
  </si>
  <si>
    <t>030702-4836</t>
  </si>
  <si>
    <t>030919-5113</t>
  </si>
  <si>
    <t>020125-0677</t>
  </si>
  <si>
    <t>031113-2955</t>
  </si>
  <si>
    <t>?</t>
  </si>
  <si>
    <t>030618-8673</t>
  </si>
  <si>
    <t>020818-2550</t>
  </si>
  <si>
    <t>Edvin Johansson</t>
  </si>
  <si>
    <t>030503-4456</t>
  </si>
  <si>
    <t>030218-8578</t>
  </si>
  <si>
    <t>020912-2175</t>
  </si>
  <si>
    <t>Personnr</t>
  </si>
  <si>
    <t>Tröjnummer</t>
  </si>
  <si>
    <t>Namn</t>
  </si>
  <si>
    <t>Katarina</t>
  </si>
  <si>
    <t>Margaretha</t>
  </si>
  <si>
    <t>Peter</t>
  </si>
  <si>
    <t>xxx</t>
  </si>
  <si>
    <t>Hotell</t>
  </si>
  <si>
    <t xml:space="preserve">Anders </t>
  </si>
  <si>
    <t>Edvin o</t>
  </si>
  <si>
    <t>Överföring 7 killar kopparcupen18</t>
  </si>
  <si>
    <t>Utlägg USM Steg1</t>
  </si>
  <si>
    <t>Överföring USM Steg2 12 killar</t>
  </si>
  <si>
    <t>Överföring Hellon 4 killar</t>
  </si>
  <si>
    <t>Kopparkuppen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</si>
</sst>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,##0.00\ &quot;kr&quot;;[Red]#,##0.00\ &quot;kr&quot;"/>
    <numFmt numFmtId="165" formatCode="_-* #,##0\ &quot;kr&quot;_-;\-* #,##0\ &quot;kr&quot;_-;_-* &quot;-&quot;??\ &quot;kr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double">
        <color rgb="FF0000FF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4"/>
      </top>
      <bottom style="thin">
        <color theme="1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9" applyNumberFormat="0" applyFill="0" applyAlignment="0" applyProtection="0"/>
    <xf numFmtId="0" fontId="7" fillId="0" borderId="9" applyNumberFormat="0" applyFill="0" applyAlignment="0" applyProtection="0"/>
    <xf numFmtId="0" fontId="1" fillId="0" borderId="11" applyNumberFormat="0" applyFill="0" applyAlignment="0" applyProtection="0"/>
    <xf numFmtId="0" fontId="1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1" fillId="0" borderId="12" applyNumberFormat="0" applyFill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2" borderId="0" xfId="0" applyFill="1"/>
    <xf numFmtId="0" fontId="1" fillId="0" borderId="0" xfId="0" applyFont="1"/>
    <xf numFmtId="8" fontId="0" fillId="0" borderId="0" xfId="0" applyNumberFormat="1"/>
    <xf numFmtId="8" fontId="1" fillId="0" borderId="0" xfId="0" applyNumberFormat="1" applyFont="1"/>
    <xf numFmtId="14" fontId="0" fillId="2" borderId="0" xfId="0" applyNumberFormat="1" applyFill="1"/>
    <xf numFmtId="8" fontId="0" fillId="2" borderId="0" xfId="0" applyNumberFormat="1" applyFill="1"/>
    <xf numFmtId="164" fontId="0" fillId="2" borderId="0" xfId="0" applyNumberFormat="1" applyFill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8" fontId="0" fillId="0" borderId="0" xfId="0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44" fontId="0" fillId="0" borderId="0" xfId="1" applyFont="1"/>
    <xf numFmtId="44" fontId="0" fillId="0" borderId="2" xfId="1" applyFont="1" applyBorder="1"/>
    <xf numFmtId="0" fontId="0" fillId="0" borderId="0" xfId="0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7" xfId="1" applyNumberFormat="1" applyFont="1" applyBorder="1"/>
    <xf numFmtId="0" fontId="0" fillId="2" borderId="7" xfId="0" applyFill="1" applyBorder="1"/>
    <xf numFmtId="165" fontId="0" fillId="0" borderId="0" xfId="0" applyNumberFormat="1"/>
    <xf numFmtId="14" fontId="0" fillId="3" borderId="0" xfId="0" applyNumberFormat="1" applyFill="1" applyAlignment="1">
      <alignment vertical="center" wrapText="1"/>
    </xf>
    <xf numFmtId="0" fontId="0" fillId="0" borderId="0" xfId="0"/>
    <xf numFmtId="20" fontId="0" fillId="0" borderId="0" xfId="0" applyNumberFormat="1"/>
    <xf numFmtId="44" fontId="0" fillId="0" borderId="0" xfId="0" applyNumberFormat="1"/>
  </cellXfs>
  <cellStyles count="10">
    <cellStyle name="Currency" xfId="1" builtinId="4"/>
    <cellStyle name="Heading 1 2" xfId="3"/>
    <cellStyle name="Heading 2 2" xfId="4"/>
    <cellStyle name="Heading 3 2" xfId="5"/>
    <cellStyle name="Heading 4 2" xfId="6"/>
    <cellStyle name="Hyperlink" xfId="9" builtinId="8" customBuiltin="1"/>
    <cellStyle name="Linked Cell 2" xfId="7"/>
    <cellStyle name="Normal" xfId="0" builtinId="0"/>
    <cellStyle name="Title 2" xfId="2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/Sammanst&#228;llning%20USM%20Steg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2">
          <cell r="A12" t="str">
            <v>Ersättning boende</v>
          </cell>
          <cell r="B12" t="str">
            <v>30 * 120</v>
          </cell>
          <cell r="C12">
            <v>3600</v>
          </cell>
        </row>
        <row r="13">
          <cell r="A13" t="str">
            <v>Ersättning frukjost</v>
          </cell>
          <cell r="B13" t="str">
            <v>15 * 2 * 40</v>
          </cell>
          <cell r="C13">
            <v>1200</v>
          </cell>
        </row>
        <row r="14">
          <cell r="A14" t="str">
            <v>Ersättning resa</v>
          </cell>
          <cell r="B14" t="str">
            <v>3 * (40*2) * 18</v>
          </cell>
          <cell r="C14">
            <v>4320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3"/>
  <sheetViews>
    <sheetView tabSelected="1" workbookViewId="0"/>
  </sheetViews>
  <sheetFormatPr defaultRowHeight="14.5" x14ac:dyDescent="0.35"/>
  <cols>
    <col min="1" max="1" width="10.453125" bestFit="1" customWidth="1"/>
    <col min="2" max="2" width="22.1796875" bestFit="1" customWidth="1"/>
    <col min="3" max="4" width="11.1796875" bestFit="1" customWidth="1"/>
    <col min="5" max="5" width="10.453125" bestFit="1" customWidth="1"/>
    <col min="6" max="6" width="32" bestFit="1" customWidth="1"/>
    <col min="7" max="7" width="12.1796875" bestFit="1" customWidth="1"/>
    <col min="9" max="9" width="18.26953125" bestFit="1" customWidth="1"/>
    <col min="10" max="10" width="10.81640625" bestFit="1" customWidth="1"/>
    <col min="11" max="11" width="42.7265625" customWidth="1"/>
    <col min="13" max="13" width="11.1796875" bestFit="1" customWidth="1"/>
  </cols>
  <sheetData>
    <row r="1" spans="1:15" x14ac:dyDescent="0.35">
      <c r="A1" s="7">
        <v>43014</v>
      </c>
      <c r="B1" s="3" t="s">
        <v>79</v>
      </c>
      <c r="C1" s="8">
        <v>15644</v>
      </c>
    </row>
    <row r="2" spans="1:15" x14ac:dyDescent="0.35">
      <c r="A2" s="7">
        <f ca="1">NOW()</f>
        <v>43462.999760879633</v>
      </c>
      <c r="B2" s="3" t="s">
        <v>77</v>
      </c>
      <c r="C2" s="8">
        <f>C1-C5+G5</f>
        <v>22222.339999999997</v>
      </c>
      <c r="F2" s="5">
        <f>C2-13037.08</f>
        <v>9185.2599999999966</v>
      </c>
      <c r="I2" s="10" t="s">
        <v>78</v>
      </c>
      <c r="J2" s="11"/>
      <c r="K2" s="12"/>
    </row>
    <row r="3" spans="1:15" x14ac:dyDescent="0.35">
      <c r="I3" s="13" t="s">
        <v>50</v>
      </c>
      <c r="J3" s="14">
        <v>-1652.33</v>
      </c>
      <c r="K3" s="15"/>
    </row>
    <row r="4" spans="1:15" x14ac:dyDescent="0.35">
      <c r="I4" s="13" t="s">
        <v>69</v>
      </c>
      <c r="J4" s="14">
        <v>-657</v>
      </c>
      <c r="K4" s="15"/>
    </row>
    <row r="5" spans="1:15" x14ac:dyDescent="0.35">
      <c r="A5" s="20" t="s">
        <v>80</v>
      </c>
      <c r="B5" s="3"/>
      <c r="C5" s="9">
        <f>SUM(C7:C135)</f>
        <v>136431.66</v>
      </c>
      <c r="E5" s="20" t="s">
        <v>81</v>
      </c>
      <c r="F5" s="3"/>
      <c r="G5" s="8">
        <f>SUM(G7:G135)</f>
        <v>143010</v>
      </c>
      <c r="I5" s="13" t="s">
        <v>27</v>
      </c>
      <c r="J5" s="14">
        <v>7930</v>
      </c>
      <c r="K5" s="15" t="s">
        <v>88</v>
      </c>
    </row>
    <row r="6" spans="1:15" x14ac:dyDescent="0.35">
      <c r="A6" s="4" t="s">
        <v>29</v>
      </c>
      <c r="B6" s="4" t="s">
        <v>28</v>
      </c>
      <c r="C6" s="6" t="s">
        <v>0</v>
      </c>
      <c r="E6" s="4" t="s">
        <v>29</v>
      </c>
      <c r="F6" s="4" t="s">
        <v>28</v>
      </c>
      <c r="G6" s="4" t="s">
        <v>0</v>
      </c>
      <c r="I6" s="13" t="s">
        <v>76</v>
      </c>
      <c r="J6" s="14">
        <v>-1405</v>
      </c>
      <c r="K6" s="15" t="s">
        <v>82</v>
      </c>
    </row>
    <row r="7" spans="1:15" x14ac:dyDescent="0.35">
      <c r="A7" s="1">
        <v>43135</v>
      </c>
      <c r="B7" t="s">
        <v>194</v>
      </c>
      <c r="C7" s="5">
        <v>610.41999999999996</v>
      </c>
      <c r="E7" s="1">
        <v>43462</v>
      </c>
      <c r="F7" t="s">
        <v>381</v>
      </c>
      <c r="G7" s="5">
        <v>5600</v>
      </c>
      <c r="I7" s="13" t="s">
        <v>89</v>
      </c>
      <c r="J7" s="14">
        <v>1200</v>
      </c>
      <c r="K7" s="15"/>
    </row>
    <row r="8" spans="1:15" x14ac:dyDescent="0.35">
      <c r="A8" s="1">
        <v>43135</v>
      </c>
      <c r="B8" t="s">
        <v>195</v>
      </c>
      <c r="C8" s="5">
        <v>4500</v>
      </c>
      <c r="E8" s="1">
        <v>43441</v>
      </c>
      <c r="F8" t="s">
        <v>350</v>
      </c>
      <c r="G8" s="5">
        <v>1350</v>
      </c>
      <c r="I8" s="13" t="s">
        <v>204</v>
      </c>
      <c r="J8" s="14">
        <v>2137.41</v>
      </c>
      <c r="K8" s="15"/>
      <c r="N8" s="2"/>
      <c r="O8" s="2"/>
    </row>
    <row r="9" spans="1:15" x14ac:dyDescent="0.35">
      <c r="A9" s="1">
        <v>43135</v>
      </c>
      <c r="B9" t="s">
        <v>194</v>
      </c>
      <c r="C9" s="5">
        <v>731.75</v>
      </c>
      <c r="E9" s="1">
        <v>43437</v>
      </c>
      <c r="F9" t="s">
        <v>383</v>
      </c>
      <c r="G9" s="5">
        <v>5400</v>
      </c>
      <c r="I9" s="13" t="s">
        <v>226</v>
      </c>
      <c r="J9" s="14">
        <v>9032</v>
      </c>
      <c r="K9" s="15"/>
    </row>
    <row r="10" spans="1:15" x14ac:dyDescent="0.35">
      <c r="A10" s="1">
        <v>43135</v>
      </c>
      <c r="B10" t="s">
        <v>194</v>
      </c>
      <c r="C10" s="5">
        <v>874.42</v>
      </c>
      <c r="E10" s="1">
        <v>43437</v>
      </c>
      <c r="F10" t="s">
        <v>384</v>
      </c>
      <c r="G10" s="5">
        <v>1600</v>
      </c>
      <c r="I10" s="13" t="s">
        <v>266</v>
      </c>
      <c r="J10" s="14">
        <v>-2443.7399999999998</v>
      </c>
      <c r="K10" s="15"/>
    </row>
    <row r="11" spans="1:15" x14ac:dyDescent="0.35">
      <c r="A11" s="1">
        <v>43135</v>
      </c>
      <c r="B11" t="s">
        <v>197</v>
      </c>
      <c r="C11" s="5">
        <f>43.09+63.04</f>
        <v>106.13</v>
      </c>
      <c r="E11" s="1">
        <v>43429</v>
      </c>
      <c r="F11" t="s">
        <v>347</v>
      </c>
      <c r="G11" s="5">
        <v>4000</v>
      </c>
      <c r="I11" s="13"/>
      <c r="J11" s="16"/>
      <c r="K11" s="15"/>
    </row>
    <row r="12" spans="1:15" x14ac:dyDescent="0.35">
      <c r="A12" s="1">
        <v>43135</v>
      </c>
      <c r="B12" t="s">
        <v>198</v>
      </c>
      <c r="C12" s="5">
        <v>300</v>
      </c>
      <c r="E12" s="1">
        <v>43370</v>
      </c>
      <c r="F12" t="s">
        <v>287</v>
      </c>
      <c r="G12" s="5">
        <v>150</v>
      </c>
      <c r="I12" s="13"/>
      <c r="J12" s="16"/>
      <c r="K12" s="15"/>
    </row>
    <row r="13" spans="1:15" x14ac:dyDescent="0.35">
      <c r="A13" s="1">
        <v>43134</v>
      </c>
      <c r="B13" t="s">
        <v>194</v>
      </c>
      <c r="C13" s="5">
        <v>540.22</v>
      </c>
      <c r="E13" s="1">
        <v>43367</v>
      </c>
      <c r="F13" t="s">
        <v>283</v>
      </c>
      <c r="G13" s="5">
        <v>150</v>
      </c>
      <c r="I13" s="13"/>
      <c r="J13" s="16"/>
      <c r="K13" s="15"/>
    </row>
    <row r="14" spans="1:15" x14ac:dyDescent="0.35">
      <c r="A14" s="1">
        <v>43134</v>
      </c>
      <c r="B14" t="s">
        <v>196</v>
      </c>
      <c r="C14" s="5">
        <v>1804</v>
      </c>
      <c r="E14" s="1">
        <v>43365</v>
      </c>
      <c r="F14" t="s">
        <v>286</v>
      </c>
      <c r="G14" s="5">
        <v>150</v>
      </c>
      <c r="I14" s="13"/>
      <c r="J14" s="16"/>
      <c r="K14" s="15"/>
    </row>
    <row r="15" spans="1:15" x14ac:dyDescent="0.35">
      <c r="A15" s="1">
        <v>43134</v>
      </c>
      <c r="B15" t="s">
        <v>197</v>
      </c>
      <c r="C15" s="5">
        <v>100.65</v>
      </c>
      <c r="E15" s="1">
        <v>43355</v>
      </c>
      <c r="F15" t="s">
        <v>291</v>
      </c>
      <c r="G15" s="5">
        <v>450</v>
      </c>
      <c r="I15" s="13"/>
      <c r="J15" s="16"/>
      <c r="K15" s="15"/>
    </row>
    <row r="16" spans="1:15" x14ac:dyDescent="0.35">
      <c r="A16" s="1">
        <v>43097</v>
      </c>
      <c r="B16" t="s">
        <v>163</v>
      </c>
      <c r="C16" s="5">
        <v>5250</v>
      </c>
      <c r="E16" s="1">
        <v>43354</v>
      </c>
      <c r="F16" t="s">
        <v>292</v>
      </c>
      <c r="G16" s="5">
        <v>450</v>
      </c>
      <c r="I16" s="17"/>
      <c r="J16" s="18"/>
      <c r="K16" s="19"/>
    </row>
    <row r="17" spans="1:7" x14ac:dyDescent="0.35">
      <c r="A17" s="1">
        <v>43078</v>
      </c>
      <c r="B17" t="s">
        <v>94</v>
      </c>
      <c r="C17" s="5">
        <v>6527</v>
      </c>
      <c r="E17" s="1">
        <v>43354</v>
      </c>
      <c r="F17" t="s">
        <v>295</v>
      </c>
      <c r="G17" s="5">
        <v>150</v>
      </c>
    </row>
    <row r="18" spans="1:7" x14ac:dyDescent="0.35">
      <c r="A18" s="1">
        <v>43070</v>
      </c>
      <c r="B18" t="s">
        <v>91</v>
      </c>
      <c r="C18" s="5">
        <v>12800</v>
      </c>
      <c r="D18" s="2"/>
      <c r="E18" s="1">
        <v>43354</v>
      </c>
      <c r="F18" t="s">
        <v>296</v>
      </c>
      <c r="G18" s="5">
        <v>450</v>
      </c>
    </row>
    <row r="19" spans="1:7" x14ac:dyDescent="0.35">
      <c r="A19" s="1">
        <v>43065</v>
      </c>
      <c r="B19" t="s">
        <v>35</v>
      </c>
      <c r="C19" s="5">
        <v>2105</v>
      </c>
      <c r="E19" s="1">
        <v>43353</v>
      </c>
      <c r="F19" t="s">
        <v>282</v>
      </c>
      <c r="G19" s="5">
        <v>450</v>
      </c>
    </row>
    <row r="20" spans="1:7" x14ac:dyDescent="0.35">
      <c r="A20" s="1">
        <v>43056</v>
      </c>
      <c r="B20" t="s">
        <v>71</v>
      </c>
      <c r="C20" s="5">
        <v>900</v>
      </c>
      <c r="E20" s="1">
        <v>43353</v>
      </c>
      <c r="F20" t="s">
        <v>284</v>
      </c>
      <c r="G20" s="5">
        <v>150</v>
      </c>
    </row>
    <row r="21" spans="1:7" x14ac:dyDescent="0.35">
      <c r="A21" s="1">
        <v>43056</v>
      </c>
      <c r="B21" t="s">
        <v>70</v>
      </c>
      <c r="C21" s="5">
        <v>1200</v>
      </c>
      <c r="E21" s="1">
        <v>43353</v>
      </c>
      <c r="F21" t="s">
        <v>285</v>
      </c>
      <c r="G21" s="5">
        <v>450</v>
      </c>
    </row>
    <row r="22" spans="1:7" x14ac:dyDescent="0.35">
      <c r="A22" s="1">
        <v>43053</v>
      </c>
      <c r="B22" t="s">
        <v>23</v>
      </c>
      <c r="C22" s="5">
        <v>5400</v>
      </c>
      <c r="E22" s="1">
        <v>43353</v>
      </c>
      <c r="F22" t="s">
        <v>297</v>
      </c>
      <c r="G22" s="5">
        <v>150</v>
      </c>
    </row>
    <row r="23" spans="1:7" x14ac:dyDescent="0.35">
      <c r="A23" s="1">
        <v>43048</v>
      </c>
      <c r="B23" t="s">
        <v>22</v>
      </c>
      <c r="C23" s="5">
        <v>19070</v>
      </c>
      <c r="E23" s="1">
        <v>43353</v>
      </c>
      <c r="F23" t="s">
        <v>288</v>
      </c>
      <c r="G23" s="5">
        <v>450</v>
      </c>
    </row>
    <row r="24" spans="1:7" x14ac:dyDescent="0.35">
      <c r="A24" s="1">
        <v>43032</v>
      </c>
      <c r="B24" t="s">
        <v>72</v>
      </c>
      <c r="C24" s="5">
        <v>677.33</v>
      </c>
      <c r="E24" s="1">
        <v>43353</v>
      </c>
      <c r="F24" t="s">
        <v>289</v>
      </c>
      <c r="G24" s="5">
        <v>450</v>
      </c>
    </row>
    <row r="25" spans="1:7" x14ac:dyDescent="0.35">
      <c r="A25" s="1">
        <v>43030</v>
      </c>
      <c r="B25" t="s">
        <v>73</v>
      </c>
      <c r="C25" s="5">
        <v>1200</v>
      </c>
      <c r="E25" s="1">
        <v>43353</v>
      </c>
      <c r="F25" t="s">
        <v>290</v>
      </c>
      <c r="G25" s="5">
        <v>150</v>
      </c>
    </row>
    <row r="26" spans="1:7" x14ac:dyDescent="0.35">
      <c r="A26" s="1">
        <v>43029</v>
      </c>
      <c r="B26" t="s">
        <v>74</v>
      </c>
      <c r="C26" s="5">
        <v>1200</v>
      </c>
      <c r="E26" s="1">
        <v>43353</v>
      </c>
      <c r="F26" t="s">
        <v>293</v>
      </c>
      <c r="G26" s="5">
        <v>450</v>
      </c>
    </row>
    <row r="27" spans="1:7" x14ac:dyDescent="0.35">
      <c r="A27" s="1">
        <v>43028</v>
      </c>
      <c r="B27" t="s">
        <v>75</v>
      </c>
      <c r="C27" s="5">
        <v>6000</v>
      </c>
      <c r="E27" s="1">
        <v>43353</v>
      </c>
      <c r="F27" t="s">
        <v>294</v>
      </c>
      <c r="G27" s="5">
        <v>450</v>
      </c>
    </row>
    <row r="28" spans="1:7" x14ac:dyDescent="0.35">
      <c r="A28" s="1">
        <v>43266</v>
      </c>
      <c r="B28" t="s">
        <v>214</v>
      </c>
      <c r="C28" s="5">
        <v>17048</v>
      </c>
      <c r="E28" s="1">
        <v>43276</v>
      </c>
      <c r="F28" t="s">
        <v>264</v>
      </c>
      <c r="G28" s="5">
        <v>1020</v>
      </c>
    </row>
    <row r="29" spans="1:7" x14ac:dyDescent="0.35">
      <c r="A29" s="1">
        <v>43138</v>
      </c>
      <c r="B29" t="s">
        <v>229</v>
      </c>
      <c r="C29" s="2">
        <v>1795</v>
      </c>
      <c r="E29" s="31">
        <v>43265</v>
      </c>
      <c r="F29" t="s">
        <v>227</v>
      </c>
      <c r="G29" s="5">
        <v>2960</v>
      </c>
    </row>
    <row r="30" spans="1:7" x14ac:dyDescent="0.35">
      <c r="A30" s="1">
        <v>43137</v>
      </c>
      <c r="B30" t="s">
        <v>230</v>
      </c>
      <c r="C30" s="2">
        <v>3795</v>
      </c>
      <c r="E30" s="1">
        <v>43264</v>
      </c>
      <c r="F30" t="s">
        <v>225</v>
      </c>
      <c r="G30" s="5">
        <v>2480</v>
      </c>
    </row>
    <row r="31" spans="1:7" x14ac:dyDescent="0.35">
      <c r="A31" s="1">
        <v>43127</v>
      </c>
      <c r="B31" t="s">
        <v>180</v>
      </c>
      <c r="C31" s="5">
        <v>1050</v>
      </c>
      <c r="E31" s="1">
        <v>43263</v>
      </c>
      <c r="F31" t="s">
        <v>224</v>
      </c>
      <c r="G31" s="5">
        <v>1380</v>
      </c>
    </row>
    <row r="32" spans="1:7" x14ac:dyDescent="0.35">
      <c r="A32" s="1">
        <v>43348</v>
      </c>
      <c r="B32" t="s">
        <v>298</v>
      </c>
      <c r="C32" s="5">
        <v>1562.74</v>
      </c>
      <c r="E32" s="1">
        <v>43263</v>
      </c>
      <c r="F32" t="s">
        <v>222</v>
      </c>
      <c r="G32" s="5">
        <v>120</v>
      </c>
    </row>
    <row r="33" spans="1:7" x14ac:dyDescent="0.35">
      <c r="A33" s="1">
        <v>43380</v>
      </c>
      <c r="B33" t="s">
        <v>300</v>
      </c>
      <c r="C33" s="5">
        <v>5981</v>
      </c>
      <c r="D33" s="5"/>
      <c r="E33" s="1">
        <v>43263</v>
      </c>
      <c r="F33" t="s">
        <v>223</v>
      </c>
      <c r="G33" s="5">
        <v>1600</v>
      </c>
    </row>
    <row r="34" spans="1:7" x14ac:dyDescent="0.35">
      <c r="A34" s="1">
        <v>43424</v>
      </c>
      <c r="B34" t="s">
        <v>333</v>
      </c>
      <c r="C34" s="5">
        <v>5400</v>
      </c>
      <c r="E34" s="1">
        <v>43262</v>
      </c>
      <c r="F34" t="s">
        <v>215</v>
      </c>
      <c r="G34" s="5">
        <v>4220</v>
      </c>
    </row>
    <row r="35" spans="1:7" x14ac:dyDescent="0.35">
      <c r="A35" s="1">
        <v>43383</v>
      </c>
      <c r="B35" t="s">
        <v>334</v>
      </c>
      <c r="C35" s="5">
        <v>1500</v>
      </c>
      <c r="E35" s="1">
        <v>43262</v>
      </c>
      <c r="F35" t="s">
        <v>216</v>
      </c>
      <c r="G35" s="5">
        <v>780</v>
      </c>
    </row>
    <row r="36" spans="1:7" x14ac:dyDescent="0.35">
      <c r="A36" s="1">
        <v>43374</v>
      </c>
      <c r="B36" t="s">
        <v>335</v>
      </c>
      <c r="C36" s="5">
        <v>8143</v>
      </c>
      <c r="E36" s="1">
        <v>43258</v>
      </c>
      <c r="F36" t="s">
        <v>217</v>
      </c>
      <c r="G36" s="5">
        <v>3600</v>
      </c>
    </row>
    <row r="37" spans="1:7" x14ac:dyDescent="0.35">
      <c r="A37" s="1">
        <v>43443</v>
      </c>
      <c r="B37" t="s">
        <v>349</v>
      </c>
      <c r="C37" s="5">
        <v>3060</v>
      </c>
      <c r="E37" s="1">
        <v>43256</v>
      </c>
      <c r="F37" t="s">
        <v>218</v>
      </c>
      <c r="G37" s="5">
        <v>1840</v>
      </c>
    </row>
    <row r="38" spans="1:7" x14ac:dyDescent="0.35">
      <c r="A38" s="1">
        <v>43437</v>
      </c>
      <c r="B38" t="s">
        <v>385</v>
      </c>
      <c r="C38" s="5">
        <v>15200</v>
      </c>
      <c r="E38" s="1">
        <v>43255</v>
      </c>
      <c r="F38" t="s">
        <v>219</v>
      </c>
      <c r="G38" s="5">
        <v>2400</v>
      </c>
    </row>
    <row r="39" spans="1:7" x14ac:dyDescent="0.35">
      <c r="C39" s="5"/>
      <c r="E39" s="1">
        <v>43255</v>
      </c>
      <c r="F39" t="s">
        <v>220</v>
      </c>
      <c r="G39" s="5">
        <v>600</v>
      </c>
    </row>
    <row r="40" spans="1:7" x14ac:dyDescent="0.35">
      <c r="C40" s="5"/>
      <c r="E40" s="1">
        <v>43255</v>
      </c>
      <c r="F40" t="s">
        <v>221</v>
      </c>
      <c r="G40" s="5">
        <v>340</v>
      </c>
    </row>
    <row r="41" spans="1:7" x14ac:dyDescent="0.35">
      <c r="C41" s="5"/>
      <c r="E41" s="1">
        <v>43255</v>
      </c>
      <c r="F41" t="s">
        <v>212</v>
      </c>
      <c r="G41" s="5">
        <v>2260</v>
      </c>
    </row>
    <row r="42" spans="1:7" x14ac:dyDescent="0.35">
      <c r="C42" s="5"/>
      <c r="E42" s="1">
        <v>43252</v>
      </c>
      <c r="F42" t="s">
        <v>213</v>
      </c>
      <c r="G42" s="5">
        <v>480</v>
      </c>
    </row>
    <row r="43" spans="1:7" x14ac:dyDescent="0.35">
      <c r="C43" s="5"/>
      <c r="E43" s="1">
        <v>43173</v>
      </c>
      <c r="F43" t="s">
        <v>228</v>
      </c>
      <c r="G43" s="5">
        <v>9600</v>
      </c>
    </row>
    <row r="44" spans="1:7" x14ac:dyDescent="0.35">
      <c r="C44" s="5"/>
      <c r="E44" s="1">
        <v>43136</v>
      </c>
      <c r="F44" t="s">
        <v>231</v>
      </c>
      <c r="G44" s="5">
        <v>3600</v>
      </c>
    </row>
    <row r="45" spans="1:7" x14ac:dyDescent="0.35">
      <c r="C45" s="5"/>
      <c r="E45" s="1">
        <v>43135</v>
      </c>
      <c r="F45" t="s">
        <v>191</v>
      </c>
      <c r="G45" s="5">
        <v>300</v>
      </c>
    </row>
    <row r="46" spans="1:7" x14ac:dyDescent="0.35">
      <c r="C46" s="5"/>
      <c r="E46" s="1">
        <v>43134</v>
      </c>
      <c r="F46" t="s">
        <v>181</v>
      </c>
      <c r="G46" s="5">
        <v>300</v>
      </c>
    </row>
    <row r="47" spans="1:7" x14ac:dyDescent="0.35">
      <c r="C47" s="5"/>
      <c r="E47" s="1">
        <v>43133</v>
      </c>
      <c r="F47" t="s">
        <v>192</v>
      </c>
      <c r="G47" s="5">
        <v>300</v>
      </c>
    </row>
    <row r="48" spans="1:7" x14ac:dyDescent="0.35">
      <c r="C48" s="5"/>
      <c r="E48" s="1">
        <v>43133</v>
      </c>
      <c r="F48" t="s">
        <v>193</v>
      </c>
      <c r="G48" s="5">
        <v>300</v>
      </c>
    </row>
    <row r="49" spans="3:7" x14ac:dyDescent="0.35">
      <c r="C49" s="5"/>
      <c r="E49" s="1">
        <v>43132</v>
      </c>
      <c r="F49" t="s">
        <v>182</v>
      </c>
      <c r="G49" s="5">
        <v>300</v>
      </c>
    </row>
    <row r="50" spans="3:7" x14ac:dyDescent="0.35">
      <c r="C50" s="5"/>
      <c r="E50" s="1">
        <v>43132</v>
      </c>
      <c r="F50" t="s">
        <v>183</v>
      </c>
      <c r="G50" s="5">
        <v>300</v>
      </c>
    </row>
    <row r="51" spans="3:7" x14ac:dyDescent="0.35">
      <c r="C51" s="5"/>
      <c r="E51" s="1">
        <v>43132</v>
      </c>
      <c r="F51" t="s">
        <v>184</v>
      </c>
      <c r="G51" s="5">
        <v>300</v>
      </c>
    </row>
    <row r="52" spans="3:7" x14ac:dyDescent="0.35">
      <c r="C52" s="5"/>
      <c r="E52" s="1">
        <v>43132</v>
      </c>
      <c r="F52" t="s">
        <v>185</v>
      </c>
      <c r="G52" s="5">
        <v>300</v>
      </c>
    </row>
    <row r="53" spans="3:7" x14ac:dyDescent="0.35">
      <c r="C53" s="5"/>
      <c r="E53" s="1">
        <v>43132</v>
      </c>
      <c r="F53" t="s">
        <v>186</v>
      </c>
      <c r="G53" s="5">
        <v>300</v>
      </c>
    </row>
    <row r="54" spans="3:7" x14ac:dyDescent="0.35">
      <c r="C54" s="5"/>
      <c r="E54" s="1">
        <v>43131</v>
      </c>
      <c r="F54" t="s">
        <v>187</v>
      </c>
      <c r="G54" s="5">
        <v>300</v>
      </c>
    </row>
    <row r="55" spans="3:7" x14ac:dyDescent="0.35">
      <c r="C55" s="5"/>
      <c r="E55" s="1">
        <v>43131</v>
      </c>
      <c r="F55" t="s">
        <v>188</v>
      </c>
      <c r="G55" s="5">
        <v>300</v>
      </c>
    </row>
    <row r="56" spans="3:7" x14ac:dyDescent="0.35">
      <c r="C56" s="5"/>
      <c r="E56" s="1">
        <v>43131</v>
      </c>
      <c r="F56" t="s">
        <v>189</v>
      </c>
      <c r="G56" s="5">
        <v>300</v>
      </c>
    </row>
    <row r="57" spans="3:7" x14ac:dyDescent="0.35">
      <c r="C57" s="5"/>
      <c r="E57" s="1">
        <v>43131</v>
      </c>
      <c r="F57" t="s">
        <v>190</v>
      </c>
      <c r="G57" s="5">
        <v>300</v>
      </c>
    </row>
    <row r="58" spans="3:7" x14ac:dyDescent="0.35">
      <c r="C58" s="5"/>
      <c r="E58" s="1">
        <v>43115</v>
      </c>
      <c r="F58" t="s">
        <v>164</v>
      </c>
      <c r="G58" s="5">
        <v>7120</v>
      </c>
    </row>
    <row r="59" spans="3:7" x14ac:dyDescent="0.35">
      <c r="C59" s="5"/>
      <c r="E59" s="1">
        <v>43070</v>
      </c>
      <c r="F59" t="s">
        <v>93</v>
      </c>
      <c r="G59" s="5">
        <v>400</v>
      </c>
    </row>
    <row r="60" spans="3:7" x14ac:dyDescent="0.35">
      <c r="C60" s="5"/>
      <c r="E60" s="1">
        <v>43070</v>
      </c>
      <c r="F60" t="s">
        <v>92</v>
      </c>
      <c r="G60" s="5">
        <v>800</v>
      </c>
    </row>
    <row r="61" spans="3:7" x14ac:dyDescent="0.35">
      <c r="C61" s="5"/>
      <c r="E61" s="1">
        <v>43067</v>
      </c>
      <c r="F61" t="s">
        <v>90</v>
      </c>
      <c r="G61" s="5">
        <v>800</v>
      </c>
    </row>
    <row r="62" spans="3:7" x14ac:dyDescent="0.35">
      <c r="C62" s="5"/>
      <c r="E62" s="1">
        <v>43065</v>
      </c>
      <c r="F62" t="s">
        <v>36</v>
      </c>
      <c r="G62" s="5">
        <v>800</v>
      </c>
    </row>
    <row r="63" spans="3:7" x14ac:dyDescent="0.35">
      <c r="C63" s="5"/>
      <c r="E63" s="1">
        <v>43065</v>
      </c>
      <c r="F63" t="s">
        <v>63</v>
      </c>
      <c r="G63" s="5">
        <v>400</v>
      </c>
    </row>
    <row r="64" spans="3:7" x14ac:dyDescent="0.35">
      <c r="C64" s="5"/>
      <c r="E64" s="1">
        <v>43065</v>
      </c>
      <c r="F64" t="s">
        <v>37</v>
      </c>
      <c r="G64" s="5">
        <v>800</v>
      </c>
    </row>
    <row r="65" spans="3:9" x14ac:dyDescent="0.35">
      <c r="C65" s="5"/>
      <c r="E65" s="1">
        <v>43065</v>
      </c>
      <c r="F65" t="s">
        <v>64</v>
      </c>
      <c r="G65" s="5">
        <v>400</v>
      </c>
    </row>
    <row r="66" spans="3:9" x14ac:dyDescent="0.35">
      <c r="C66" s="5"/>
      <c r="E66" s="1">
        <v>43065</v>
      </c>
      <c r="F66" t="s">
        <v>38</v>
      </c>
      <c r="G66" s="5">
        <v>800</v>
      </c>
    </row>
    <row r="67" spans="3:9" x14ac:dyDescent="0.35">
      <c r="C67" s="5"/>
      <c r="E67" s="1">
        <v>43065</v>
      </c>
      <c r="F67" t="s">
        <v>39</v>
      </c>
      <c r="G67" s="5">
        <v>350</v>
      </c>
    </row>
    <row r="68" spans="3:9" x14ac:dyDescent="0.35">
      <c r="C68" s="5"/>
      <c r="E68" s="1">
        <v>43065</v>
      </c>
      <c r="F68" t="s">
        <v>65</v>
      </c>
      <c r="G68" s="5">
        <v>400</v>
      </c>
    </row>
    <row r="69" spans="3:9" x14ac:dyDescent="0.35">
      <c r="C69" s="5"/>
      <c r="E69" s="1">
        <v>43065</v>
      </c>
      <c r="F69" t="s">
        <v>40</v>
      </c>
      <c r="G69" s="5">
        <v>800</v>
      </c>
    </row>
    <row r="70" spans="3:9" x14ac:dyDescent="0.35">
      <c r="C70" s="5"/>
      <c r="E70" s="1">
        <v>43065</v>
      </c>
      <c r="F70" t="s">
        <v>66</v>
      </c>
      <c r="G70" s="5">
        <v>400</v>
      </c>
    </row>
    <row r="71" spans="3:9" x14ac:dyDescent="0.35">
      <c r="C71" s="5"/>
      <c r="E71" s="1">
        <v>43065</v>
      </c>
      <c r="F71" t="s">
        <v>41</v>
      </c>
      <c r="G71" s="5">
        <v>800</v>
      </c>
    </row>
    <row r="72" spans="3:9" x14ac:dyDescent="0.35">
      <c r="C72" s="5"/>
      <c r="E72" s="1">
        <v>43065</v>
      </c>
      <c r="F72" t="s">
        <v>67</v>
      </c>
      <c r="G72" s="5">
        <v>400</v>
      </c>
    </row>
    <row r="73" spans="3:9" x14ac:dyDescent="0.35">
      <c r="C73" s="5"/>
      <c r="E73" s="1">
        <v>43065</v>
      </c>
      <c r="F73" t="s">
        <v>42</v>
      </c>
      <c r="G73" s="5">
        <v>800</v>
      </c>
    </row>
    <row r="74" spans="3:9" x14ac:dyDescent="0.35">
      <c r="C74" s="5"/>
      <c r="E74" s="1">
        <v>43065</v>
      </c>
      <c r="F74" t="s">
        <v>43</v>
      </c>
      <c r="G74" s="5">
        <v>800</v>
      </c>
    </row>
    <row r="75" spans="3:9" x14ac:dyDescent="0.35">
      <c r="C75" s="5"/>
      <c r="E75" s="1">
        <v>43065</v>
      </c>
      <c r="F75" t="s">
        <v>68</v>
      </c>
      <c r="G75" s="5">
        <v>400</v>
      </c>
      <c r="I75">
        <v>46708634448</v>
      </c>
    </row>
    <row r="76" spans="3:9" x14ac:dyDescent="0.35">
      <c r="C76" s="5"/>
      <c r="E76" s="1">
        <v>43065</v>
      </c>
      <c r="F76" t="s">
        <v>44</v>
      </c>
      <c r="G76" s="5">
        <v>800</v>
      </c>
      <c r="I76">
        <v>46709147407</v>
      </c>
    </row>
    <row r="77" spans="3:9" x14ac:dyDescent="0.35">
      <c r="C77" s="5"/>
      <c r="E77" s="1">
        <v>43065</v>
      </c>
      <c r="F77" t="s">
        <v>45</v>
      </c>
      <c r="G77" s="5">
        <v>800</v>
      </c>
      <c r="I77">
        <v>46701609500</v>
      </c>
    </row>
    <row r="78" spans="3:9" x14ac:dyDescent="0.35">
      <c r="C78" s="5"/>
      <c r="E78" s="1">
        <v>43065</v>
      </c>
      <c r="F78" t="s">
        <v>85</v>
      </c>
      <c r="G78" s="5">
        <v>400</v>
      </c>
      <c r="I78">
        <v>46703187989</v>
      </c>
    </row>
    <row r="79" spans="3:9" x14ac:dyDescent="0.35">
      <c r="C79" s="5"/>
      <c r="E79" s="1">
        <v>43065</v>
      </c>
      <c r="F79" t="s">
        <v>46</v>
      </c>
      <c r="G79" s="5">
        <v>800</v>
      </c>
      <c r="I79">
        <v>46706827752</v>
      </c>
    </row>
    <row r="80" spans="3:9" x14ac:dyDescent="0.35">
      <c r="C80" s="5"/>
      <c r="E80" s="1">
        <v>43065</v>
      </c>
      <c r="F80" t="s">
        <v>86</v>
      </c>
      <c r="G80" s="5">
        <v>400</v>
      </c>
      <c r="I80">
        <v>46733175097</v>
      </c>
    </row>
    <row r="81" spans="3:9" x14ac:dyDescent="0.35">
      <c r="C81" s="5"/>
      <c r="E81" s="1">
        <v>43065</v>
      </c>
      <c r="F81" t="s">
        <v>48</v>
      </c>
      <c r="G81" s="5">
        <v>800</v>
      </c>
      <c r="I81">
        <v>46766396644</v>
      </c>
    </row>
    <row r="82" spans="3:9" x14ac:dyDescent="0.35">
      <c r="C82" s="5"/>
      <c r="E82" s="1">
        <v>43065</v>
      </c>
      <c r="F82" t="s">
        <v>87</v>
      </c>
      <c r="G82" s="5">
        <v>400</v>
      </c>
      <c r="I82">
        <v>46702146280</v>
      </c>
    </row>
    <row r="83" spans="3:9" x14ac:dyDescent="0.35">
      <c r="C83" s="5"/>
      <c r="E83" s="1">
        <v>43056</v>
      </c>
      <c r="F83" t="s">
        <v>83</v>
      </c>
      <c r="G83" s="5">
        <v>1200</v>
      </c>
      <c r="I83">
        <v>46704747395</v>
      </c>
    </row>
    <row r="84" spans="3:9" x14ac:dyDescent="0.35">
      <c r="C84" s="5"/>
      <c r="E84" s="1">
        <v>43055</v>
      </c>
      <c r="F84" t="s">
        <v>84</v>
      </c>
      <c r="G84" s="5">
        <v>9120</v>
      </c>
      <c r="I84">
        <v>46705490094</v>
      </c>
    </row>
    <row r="85" spans="3:9" x14ac:dyDescent="0.35">
      <c r="C85" s="5"/>
      <c r="E85" s="1">
        <v>43053</v>
      </c>
      <c r="F85" t="s">
        <v>10</v>
      </c>
      <c r="G85" s="5">
        <v>350</v>
      </c>
    </row>
    <row r="86" spans="3:9" x14ac:dyDescent="0.35">
      <c r="C86" s="5"/>
      <c r="E86" s="1">
        <v>43053</v>
      </c>
      <c r="F86" t="s">
        <v>11</v>
      </c>
      <c r="G86" s="5">
        <v>350</v>
      </c>
      <c r="I86">
        <v>46725002822</v>
      </c>
    </row>
    <row r="87" spans="3:9" x14ac:dyDescent="0.35">
      <c r="C87" s="5"/>
      <c r="E87" s="1">
        <v>43053</v>
      </c>
      <c r="F87" t="s">
        <v>12</v>
      </c>
      <c r="G87" s="5">
        <v>350</v>
      </c>
      <c r="I87">
        <v>46725002822</v>
      </c>
    </row>
    <row r="88" spans="3:9" x14ac:dyDescent="0.35">
      <c r="C88" s="5"/>
      <c r="E88" s="1">
        <v>43053</v>
      </c>
      <c r="F88" t="s">
        <v>13</v>
      </c>
      <c r="G88" s="5">
        <v>350</v>
      </c>
    </row>
    <row r="89" spans="3:9" x14ac:dyDescent="0.35">
      <c r="C89" s="5"/>
      <c r="E89" s="1">
        <v>43053</v>
      </c>
      <c r="F89" t="s">
        <v>14</v>
      </c>
      <c r="G89" s="5">
        <v>350</v>
      </c>
    </row>
    <row r="90" spans="3:9" x14ac:dyDescent="0.35">
      <c r="C90" s="5"/>
      <c r="E90" s="1">
        <v>43053</v>
      </c>
      <c r="F90" t="s">
        <v>15</v>
      </c>
      <c r="G90" s="5">
        <v>350</v>
      </c>
    </row>
    <row r="91" spans="3:9" x14ac:dyDescent="0.35">
      <c r="C91" s="5"/>
      <c r="E91" s="1">
        <v>43049</v>
      </c>
      <c r="F91" t="s">
        <v>47</v>
      </c>
      <c r="G91" s="5">
        <v>350</v>
      </c>
    </row>
    <row r="92" spans="3:9" x14ac:dyDescent="0.35">
      <c r="C92" s="5"/>
      <c r="E92" s="1">
        <v>43048</v>
      </c>
      <c r="F92" t="s">
        <v>16</v>
      </c>
      <c r="G92" s="5">
        <v>350</v>
      </c>
    </row>
    <row r="93" spans="3:9" x14ac:dyDescent="0.35">
      <c r="C93" s="5"/>
      <c r="E93" s="1">
        <v>43048</v>
      </c>
      <c r="F93" t="s">
        <v>17</v>
      </c>
      <c r="G93" s="5">
        <v>350</v>
      </c>
    </row>
    <row r="94" spans="3:9" x14ac:dyDescent="0.35">
      <c r="C94" s="5"/>
      <c r="E94" s="1">
        <v>43048</v>
      </c>
      <c r="F94" t="s">
        <v>18</v>
      </c>
      <c r="G94" s="5">
        <v>350</v>
      </c>
    </row>
    <row r="95" spans="3:9" x14ac:dyDescent="0.35">
      <c r="C95" s="5"/>
      <c r="E95" s="1">
        <v>43048</v>
      </c>
      <c r="F95" t="s">
        <v>19</v>
      </c>
      <c r="G95" s="5">
        <v>350</v>
      </c>
    </row>
    <row r="96" spans="3:9" x14ac:dyDescent="0.35">
      <c r="C96" s="5"/>
      <c r="E96" s="1">
        <v>43048</v>
      </c>
      <c r="F96" t="s">
        <v>20</v>
      </c>
      <c r="G96" s="5">
        <v>350</v>
      </c>
    </row>
    <row r="97" spans="3:7" x14ac:dyDescent="0.35">
      <c r="C97" s="5"/>
      <c r="E97" s="1">
        <v>43048</v>
      </c>
      <c r="F97" t="s">
        <v>21</v>
      </c>
      <c r="G97" s="5">
        <v>350</v>
      </c>
    </row>
    <row r="98" spans="3:7" x14ac:dyDescent="0.35">
      <c r="C98" s="5"/>
      <c r="E98" s="1">
        <v>43046</v>
      </c>
      <c r="F98" t="s">
        <v>1</v>
      </c>
      <c r="G98" s="5">
        <v>1000</v>
      </c>
    </row>
    <row r="99" spans="3:7" x14ac:dyDescent="0.35">
      <c r="C99" s="5"/>
      <c r="E99" s="1">
        <v>43046</v>
      </c>
      <c r="F99" t="s">
        <v>2</v>
      </c>
      <c r="G99" s="5">
        <v>400</v>
      </c>
    </row>
    <row r="100" spans="3:7" x14ac:dyDescent="0.35">
      <c r="C100" s="5"/>
      <c r="E100" s="1">
        <v>43038</v>
      </c>
      <c r="F100" t="s">
        <v>3</v>
      </c>
      <c r="G100" s="5">
        <v>1800</v>
      </c>
    </row>
    <row r="101" spans="3:7" x14ac:dyDescent="0.35">
      <c r="C101" s="5"/>
      <c r="E101" s="1">
        <v>43038</v>
      </c>
      <c r="F101" t="s">
        <v>34</v>
      </c>
      <c r="G101" s="5">
        <v>1400</v>
      </c>
    </row>
    <row r="102" spans="3:7" x14ac:dyDescent="0.35">
      <c r="E102" s="1">
        <v>43038</v>
      </c>
      <c r="F102" t="s">
        <v>4</v>
      </c>
      <c r="G102" s="5">
        <v>2200</v>
      </c>
    </row>
    <row r="103" spans="3:7" x14ac:dyDescent="0.35">
      <c r="E103" s="1">
        <v>43038</v>
      </c>
      <c r="F103" t="s">
        <v>33</v>
      </c>
      <c r="G103" s="5">
        <v>3400</v>
      </c>
    </row>
    <row r="104" spans="3:7" x14ac:dyDescent="0.35">
      <c r="C104" s="5"/>
      <c r="E104" s="1">
        <v>43037</v>
      </c>
      <c r="F104" t="s">
        <v>5</v>
      </c>
      <c r="G104" s="5">
        <v>2000</v>
      </c>
    </row>
    <row r="105" spans="3:7" x14ac:dyDescent="0.35">
      <c r="C105" s="5"/>
      <c r="E105" s="1">
        <v>43037</v>
      </c>
      <c r="F105" t="s">
        <v>31</v>
      </c>
      <c r="G105" s="5">
        <v>400</v>
      </c>
    </row>
    <row r="106" spans="3:7" x14ac:dyDescent="0.35">
      <c r="C106" s="5"/>
      <c r="E106" s="1">
        <v>43035</v>
      </c>
      <c r="F106" t="s">
        <v>30</v>
      </c>
      <c r="G106" s="5">
        <v>1200</v>
      </c>
    </row>
    <row r="107" spans="3:7" x14ac:dyDescent="0.35">
      <c r="C107" s="5"/>
      <c r="E107" s="1">
        <v>43035</v>
      </c>
      <c r="F107" t="s">
        <v>6</v>
      </c>
      <c r="G107" s="5">
        <v>3200</v>
      </c>
    </row>
    <row r="108" spans="3:7" x14ac:dyDescent="0.35">
      <c r="C108" s="5"/>
      <c r="E108" s="1">
        <v>43035</v>
      </c>
      <c r="F108" t="s">
        <v>7</v>
      </c>
      <c r="G108" s="5">
        <v>3200</v>
      </c>
    </row>
    <row r="109" spans="3:7" x14ac:dyDescent="0.35">
      <c r="C109" s="5"/>
      <c r="E109" s="1">
        <v>43035</v>
      </c>
      <c r="F109" t="s">
        <v>8</v>
      </c>
      <c r="G109" s="5">
        <v>1800</v>
      </c>
    </row>
    <row r="110" spans="3:7" x14ac:dyDescent="0.35">
      <c r="C110" s="5"/>
      <c r="E110" s="1">
        <v>43033</v>
      </c>
      <c r="F110" t="s">
        <v>32</v>
      </c>
      <c r="G110" s="5">
        <v>400</v>
      </c>
    </row>
    <row r="111" spans="3:7" x14ac:dyDescent="0.35">
      <c r="C111" s="5"/>
      <c r="E111" s="1">
        <v>43032</v>
      </c>
      <c r="F111" t="s">
        <v>24</v>
      </c>
      <c r="G111" s="5">
        <v>2200</v>
      </c>
    </row>
    <row r="112" spans="3:7" x14ac:dyDescent="0.35">
      <c r="C112" s="5"/>
      <c r="E112" s="1">
        <v>43029</v>
      </c>
      <c r="F112" t="s">
        <v>51</v>
      </c>
      <c r="G112" s="5">
        <v>350</v>
      </c>
    </row>
    <row r="113" spans="3:7" x14ac:dyDescent="0.35">
      <c r="C113" s="5"/>
      <c r="E113" s="1">
        <v>43029</v>
      </c>
      <c r="F113" t="s">
        <v>52</v>
      </c>
      <c r="G113" s="5">
        <v>350</v>
      </c>
    </row>
    <row r="114" spans="3:7" x14ac:dyDescent="0.35">
      <c r="C114" s="5"/>
      <c r="E114" s="1">
        <v>43029</v>
      </c>
      <c r="F114" t="s">
        <v>53</v>
      </c>
      <c r="G114" s="5">
        <v>350</v>
      </c>
    </row>
    <row r="115" spans="3:7" x14ac:dyDescent="0.35">
      <c r="C115" s="5"/>
      <c r="E115" s="1">
        <v>43028</v>
      </c>
      <c r="F115" t="s">
        <v>9</v>
      </c>
      <c r="G115" s="5">
        <v>2400</v>
      </c>
    </row>
    <row r="116" spans="3:7" x14ac:dyDescent="0.35">
      <c r="C116" s="5"/>
      <c r="E116" s="1">
        <v>43028</v>
      </c>
      <c r="F116" t="s">
        <v>54</v>
      </c>
      <c r="G116" s="5">
        <v>350</v>
      </c>
    </row>
    <row r="117" spans="3:7" x14ac:dyDescent="0.35">
      <c r="C117" s="5"/>
      <c r="E117" s="1">
        <v>43028</v>
      </c>
      <c r="F117" t="s">
        <v>55</v>
      </c>
      <c r="G117" s="5">
        <v>350</v>
      </c>
    </row>
    <row r="118" spans="3:7" x14ac:dyDescent="0.35">
      <c r="C118" s="5"/>
      <c r="E118" s="1">
        <v>43028</v>
      </c>
      <c r="F118" t="s">
        <v>56</v>
      </c>
      <c r="G118" s="5">
        <v>350</v>
      </c>
    </row>
    <row r="119" spans="3:7" x14ac:dyDescent="0.35">
      <c r="C119" s="5"/>
      <c r="E119" s="1">
        <v>43028</v>
      </c>
      <c r="F119" t="s">
        <v>57</v>
      </c>
      <c r="G119" s="5">
        <v>350</v>
      </c>
    </row>
    <row r="120" spans="3:7" x14ac:dyDescent="0.35">
      <c r="C120" s="5"/>
      <c r="E120" s="1">
        <v>43024</v>
      </c>
      <c r="F120" t="s">
        <v>58</v>
      </c>
      <c r="G120" s="5">
        <v>350</v>
      </c>
    </row>
    <row r="121" spans="3:7" x14ac:dyDescent="0.35">
      <c r="C121" s="5"/>
      <c r="E121" s="1">
        <v>43024</v>
      </c>
      <c r="F121" t="s">
        <v>59</v>
      </c>
      <c r="G121" s="5">
        <v>350</v>
      </c>
    </row>
    <row r="122" spans="3:7" x14ac:dyDescent="0.35">
      <c r="C122" s="5"/>
      <c r="E122" s="1">
        <v>43024</v>
      </c>
      <c r="F122" t="s">
        <v>60</v>
      </c>
      <c r="G122" s="5">
        <v>350</v>
      </c>
    </row>
    <row r="123" spans="3:7" x14ac:dyDescent="0.35">
      <c r="C123" s="5"/>
      <c r="E123" s="1">
        <v>43024</v>
      </c>
      <c r="F123" t="s">
        <v>61</v>
      </c>
      <c r="G123" s="5">
        <v>350</v>
      </c>
    </row>
    <row r="124" spans="3:7" x14ac:dyDescent="0.35">
      <c r="C124" s="5"/>
      <c r="E124" s="1">
        <v>43023</v>
      </c>
      <c r="F124" t="s">
        <v>62</v>
      </c>
      <c r="G124" s="5">
        <v>350</v>
      </c>
    </row>
    <row r="125" spans="3:7" x14ac:dyDescent="0.35">
      <c r="C125" s="5"/>
      <c r="E125" s="1">
        <v>43452</v>
      </c>
      <c r="F125" t="s">
        <v>382</v>
      </c>
      <c r="G125" s="5">
        <v>8840</v>
      </c>
    </row>
    <row r="126" spans="3:7" x14ac:dyDescent="0.35">
      <c r="C126" s="5"/>
    </row>
    <row r="127" spans="3:7" x14ac:dyDescent="0.35">
      <c r="C127" s="5"/>
      <c r="G127" s="5"/>
    </row>
    <row r="128" spans="3:7" x14ac:dyDescent="0.35">
      <c r="C128" s="5"/>
      <c r="G128" s="5"/>
    </row>
    <row r="129" spans="3:7" x14ac:dyDescent="0.35">
      <c r="C129" s="5"/>
      <c r="G129" s="5"/>
    </row>
    <row r="130" spans="3:7" x14ac:dyDescent="0.35">
      <c r="C130" s="5"/>
      <c r="G130" s="5"/>
    </row>
    <row r="131" spans="3:7" x14ac:dyDescent="0.35">
      <c r="C131" s="5"/>
      <c r="G131" s="5"/>
    </row>
    <row r="132" spans="3:7" x14ac:dyDescent="0.35">
      <c r="C132" s="5"/>
      <c r="G132" s="5"/>
    </row>
    <row r="133" spans="3:7" x14ac:dyDescent="0.35">
      <c r="C133" s="5"/>
      <c r="G133" s="5"/>
    </row>
    <row r="134" spans="3:7" x14ac:dyDescent="0.35">
      <c r="C134" s="5"/>
      <c r="G134" s="5"/>
    </row>
    <row r="135" spans="3:7" x14ac:dyDescent="0.35">
      <c r="C135" s="5"/>
      <c r="G135" s="5"/>
    </row>
    <row r="136" spans="3:7" x14ac:dyDescent="0.35">
      <c r="C136" s="5"/>
      <c r="G136" s="5"/>
    </row>
    <row r="137" spans="3:7" x14ac:dyDescent="0.35">
      <c r="C137" s="5"/>
      <c r="G137" s="5"/>
    </row>
    <row r="138" spans="3:7" x14ac:dyDescent="0.35">
      <c r="C138" s="5"/>
      <c r="G138" s="5"/>
    </row>
    <row r="139" spans="3:7" x14ac:dyDescent="0.35">
      <c r="C139" s="5"/>
      <c r="G139" s="5"/>
    </row>
    <row r="140" spans="3:7" x14ac:dyDescent="0.35">
      <c r="C140" s="5"/>
      <c r="G140" s="5"/>
    </row>
    <row r="141" spans="3:7" x14ac:dyDescent="0.35">
      <c r="C141" s="5"/>
      <c r="G141" s="5"/>
    </row>
    <row r="142" spans="3:7" x14ac:dyDescent="0.35">
      <c r="C142" s="5"/>
      <c r="G142" s="5"/>
    </row>
    <row r="143" spans="3:7" x14ac:dyDescent="0.35">
      <c r="C143" s="5"/>
      <c r="G143" s="5"/>
    </row>
    <row r="144" spans="3:7" x14ac:dyDescent="0.35">
      <c r="C144" s="5"/>
      <c r="G144" s="5"/>
    </row>
    <row r="145" spans="3:7" x14ac:dyDescent="0.35">
      <c r="C145" s="5"/>
      <c r="G145" s="5"/>
    </row>
    <row r="146" spans="3:7" x14ac:dyDescent="0.35">
      <c r="C146" s="5"/>
      <c r="G146" s="5"/>
    </row>
    <row r="147" spans="3:7" x14ac:dyDescent="0.35">
      <c r="C147" s="5"/>
      <c r="G147" s="5"/>
    </row>
    <row r="148" spans="3:7" x14ac:dyDescent="0.35">
      <c r="C148" s="5"/>
      <c r="G148" s="5"/>
    </row>
    <row r="149" spans="3:7" x14ac:dyDescent="0.35">
      <c r="C149" s="5"/>
      <c r="G149" s="5"/>
    </row>
    <row r="150" spans="3:7" x14ac:dyDescent="0.35">
      <c r="C150" s="5"/>
      <c r="G150" s="5"/>
    </row>
    <row r="151" spans="3:7" x14ac:dyDescent="0.35">
      <c r="C151" s="5"/>
      <c r="G151" s="5"/>
    </row>
    <row r="152" spans="3:7" x14ac:dyDescent="0.35">
      <c r="C152" s="5"/>
      <c r="G152" s="5"/>
    </row>
    <row r="153" spans="3:7" x14ac:dyDescent="0.35">
      <c r="C153" s="5"/>
      <c r="G153" s="5"/>
    </row>
    <row r="154" spans="3:7" x14ac:dyDescent="0.35">
      <c r="C154" s="5"/>
      <c r="G154" s="5"/>
    </row>
    <row r="155" spans="3:7" x14ac:dyDescent="0.35">
      <c r="C155" s="5"/>
      <c r="G155" s="5"/>
    </row>
    <row r="156" spans="3:7" x14ac:dyDescent="0.35">
      <c r="C156" s="5"/>
      <c r="G156" s="5"/>
    </row>
    <row r="157" spans="3:7" x14ac:dyDescent="0.35">
      <c r="C157" s="5"/>
      <c r="G157" s="5"/>
    </row>
    <row r="158" spans="3:7" x14ac:dyDescent="0.35">
      <c r="C158" s="5"/>
      <c r="G158" s="5"/>
    </row>
    <row r="159" spans="3:7" x14ac:dyDescent="0.35">
      <c r="C159" s="5"/>
      <c r="G159" s="5"/>
    </row>
    <row r="160" spans="3:7" x14ac:dyDescent="0.35">
      <c r="C160" s="5"/>
      <c r="G160" s="5"/>
    </row>
    <row r="161" spans="3:7" x14ac:dyDescent="0.35">
      <c r="C161" s="5"/>
      <c r="G161" s="5"/>
    </row>
    <row r="162" spans="3:7" x14ac:dyDescent="0.35">
      <c r="C162" s="5"/>
      <c r="G162" s="5"/>
    </row>
    <row r="163" spans="3:7" x14ac:dyDescent="0.35">
      <c r="C163" s="5"/>
      <c r="G163" s="5"/>
    </row>
    <row r="164" spans="3:7" x14ac:dyDescent="0.35">
      <c r="C164" s="5"/>
      <c r="G164" s="5"/>
    </row>
    <row r="165" spans="3:7" x14ac:dyDescent="0.35">
      <c r="C165" s="5"/>
      <c r="G165" s="5"/>
    </row>
    <row r="166" spans="3:7" x14ac:dyDescent="0.35">
      <c r="C166" s="5"/>
      <c r="G166" s="5"/>
    </row>
    <row r="167" spans="3:7" x14ac:dyDescent="0.35">
      <c r="C167" s="5"/>
      <c r="G167" s="5"/>
    </row>
    <row r="168" spans="3:7" x14ac:dyDescent="0.35">
      <c r="C168" s="5"/>
      <c r="G168" s="5"/>
    </row>
    <row r="169" spans="3:7" x14ac:dyDescent="0.35">
      <c r="C169" s="5"/>
      <c r="G169" s="5"/>
    </row>
    <row r="170" spans="3:7" x14ac:dyDescent="0.35">
      <c r="C170" s="5"/>
      <c r="G170" s="5"/>
    </row>
    <row r="171" spans="3:7" x14ac:dyDescent="0.35">
      <c r="C171" s="5"/>
      <c r="G171" s="5"/>
    </row>
    <row r="172" spans="3:7" x14ac:dyDescent="0.35">
      <c r="C172" s="5"/>
      <c r="G172" s="5"/>
    </row>
    <row r="173" spans="3:7" x14ac:dyDescent="0.35">
      <c r="C173" s="5"/>
      <c r="G173" s="5"/>
    </row>
    <row r="174" spans="3:7" x14ac:dyDescent="0.35">
      <c r="C174" s="5"/>
      <c r="G174" s="5"/>
    </row>
    <row r="175" spans="3:7" x14ac:dyDescent="0.35">
      <c r="C175" s="5"/>
      <c r="G175" s="5"/>
    </row>
    <row r="176" spans="3:7" x14ac:dyDescent="0.35">
      <c r="C176" s="5"/>
      <c r="G176" s="5"/>
    </row>
    <row r="177" spans="3:7" x14ac:dyDescent="0.35">
      <c r="C177" s="5"/>
      <c r="G177" s="5"/>
    </row>
    <row r="178" spans="3:7" x14ac:dyDescent="0.35">
      <c r="C178" s="5"/>
      <c r="G178" s="5"/>
    </row>
    <row r="179" spans="3:7" x14ac:dyDescent="0.35">
      <c r="C179" s="5"/>
      <c r="G179" s="5"/>
    </row>
    <row r="180" spans="3:7" x14ac:dyDescent="0.35">
      <c r="C180" s="5"/>
      <c r="G180" s="5"/>
    </row>
    <row r="181" spans="3:7" x14ac:dyDescent="0.35">
      <c r="C181" s="5"/>
      <c r="G181" s="5"/>
    </row>
    <row r="182" spans="3:7" x14ac:dyDescent="0.35">
      <c r="C182" s="5"/>
      <c r="G182" s="5"/>
    </row>
    <row r="183" spans="3:7" x14ac:dyDescent="0.35">
      <c r="C183" s="5"/>
      <c r="G183" s="5"/>
    </row>
    <row r="184" spans="3:7" x14ac:dyDescent="0.35">
      <c r="C184" s="5"/>
      <c r="G184" s="5"/>
    </row>
    <row r="185" spans="3:7" x14ac:dyDescent="0.35">
      <c r="C185" s="5"/>
      <c r="G185" s="5"/>
    </row>
    <row r="186" spans="3:7" x14ac:dyDescent="0.35">
      <c r="C186" s="5"/>
      <c r="G186" s="5"/>
    </row>
    <row r="187" spans="3:7" x14ac:dyDescent="0.35">
      <c r="C187" s="5"/>
      <c r="G187" s="5"/>
    </row>
    <row r="188" spans="3:7" x14ac:dyDescent="0.35">
      <c r="C188" s="5"/>
      <c r="G188" s="5"/>
    </row>
    <row r="189" spans="3:7" x14ac:dyDescent="0.35">
      <c r="C189" s="5"/>
      <c r="G189" s="5"/>
    </row>
    <row r="190" spans="3:7" x14ac:dyDescent="0.35">
      <c r="C190" s="5"/>
      <c r="G190" s="5"/>
    </row>
    <row r="191" spans="3:7" x14ac:dyDescent="0.35">
      <c r="C191" s="5"/>
      <c r="G191" s="5"/>
    </row>
    <row r="192" spans="3:7" x14ac:dyDescent="0.35">
      <c r="C192" s="5"/>
      <c r="G192" s="5"/>
    </row>
    <row r="193" spans="3:7" x14ac:dyDescent="0.35">
      <c r="C193" s="5"/>
      <c r="G193" s="5"/>
    </row>
    <row r="194" spans="3:7" x14ac:dyDescent="0.35">
      <c r="C194" s="5"/>
      <c r="G194" s="5"/>
    </row>
    <row r="195" spans="3:7" x14ac:dyDescent="0.35">
      <c r="C195" s="5"/>
      <c r="G195" s="5"/>
    </row>
    <row r="196" spans="3:7" x14ac:dyDescent="0.35">
      <c r="C196" s="5"/>
      <c r="G196" s="5"/>
    </row>
    <row r="197" spans="3:7" x14ac:dyDescent="0.35">
      <c r="C197" s="5"/>
      <c r="G197" s="5"/>
    </row>
    <row r="198" spans="3:7" x14ac:dyDescent="0.35">
      <c r="C198" s="5"/>
      <c r="G198" s="5"/>
    </row>
    <row r="199" spans="3:7" x14ac:dyDescent="0.35">
      <c r="C199" s="5"/>
      <c r="G199" s="5"/>
    </row>
    <row r="200" spans="3:7" x14ac:dyDescent="0.35">
      <c r="C200" s="5"/>
      <c r="G200" s="5"/>
    </row>
    <row r="201" spans="3:7" x14ac:dyDescent="0.35">
      <c r="C201" s="5"/>
      <c r="G201" s="5"/>
    </row>
    <row r="202" spans="3:7" x14ac:dyDescent="0.35">
      <c r="C202" s="5"/>
      <c r="G202" s="5"/>
    </row>
    <row r="203" spans="3:7" x14ac:dyDescent="0.35">
      <c r="C203" s="5"/>
      <c r="G203" s="5"/>
    </row>
    <row r="204" spans="3:7" x14ac:dyDescent="0.35">
      <c r="C204" s="5"/>
      <c r="G204" s="5"/>
    </row>
    <row r="205" spans="3:7" x14ac:dyDescent="0.35">
      <c r="C205" s="5"/>
      <c r="G205" s="5"/>
    </row>
    <row r="206" spans="3:7" x14ac:dyDescent="0.35">
      <c r="C206" s="5"/>
      <c r="G206" s="5"/>
    </row>
    <row r="207" spans="3:7" x14ac:dyDescent="0.35">
      <c r="C207" s="5"/>
      <c r="G207" s="5"/>
    </row>
    <row r="208" spans="3:7" x14ac:dyDescent="0.35">
      <c r="C208" s="5"/>
      <c r="G208" s="5"/>
    </row>
    <row r="209" spans="3:7" x14ac:dyDescent="0.35">
      <c r="C209" s="5"/>
      <c r="G209" s="5"/>
    </row>
    <row r="210" spans="3:7" x14ac:dyDescent="0.35">
      <c r="C210" s="5"/>
      <c r="G210" s="5"/>
    </row>
    <row r="211" spans="3:7" x14ac:dyDescent="0.35">
      <c r="C211" s="5"/>
      <c r="G211" s="5"/>
    </row>
    <row r="212" spans="3:7" x14ac:dyDescent="0.35">
      <c r="C212" s="5"/>
      <c r="G212" s="5"/>
    </row>
    <row r="213" spans="3:7" x14ac:dyDescent="0.35">
      <c r="C213" s="5"/>
      <c r="G213" s="5"/>
    </row>
    <row r="214" spans="3:7" x14ac:dyDescent="0.35">
      <c r="C214" s="5"/>
      <c r="G214" s="5"/>
    </row>
    <row r="215" spans="3:7" x14ac:dyDescent="0.35">
      <c r="C215" s="5"/>
      <c r="G215" s="5"/>
    </row>
    <row r="216" spans="3:7" x14ac:dyDescent="0.35">
      <c r="C216" s="5"/>
      <c r="G216" s="5"/>
    </row>
    <row r="217" spans="3:7" x14ac:dyDescent="0.35">
      <c r="C217" s="5"/>
      <c r="G217" s="5"/>
    </row>
    <row r="218" spans="3:7" x14ac:dyDescent="0.35">
      <c r="C218" s="5"/>
      <c r="G218" s="5"/>
    </row>
    <row r="219" spans="3:7" x14ac:dyDescent="0.35">
      <c r="C219" s="5"/>
      <c r="G219" s="5"/>
    </row>
    <row r="220" spans="3:7" x14ac:dyDescent="0.35">
      <c r="C220" s="5"/>
      <c r="G220" s="5"/>
    </row>
    <row r="221" spans="3:7" x14ac:dyDescent="0.35">
      <c r="C221" s="5"/>
      <c r="G221" s="5"/>
    </row>
    <row r="222" spans="3:7" x14ac:dyDescent="0.35">
      <c r="C222" s="5"/>
      <c r="G222" s="5"/>
    </row>
    <row r="223" spans="3:7" x14ac:dyDescent="0.35">
      <c r="C223" s="5"/>
      <c r="G223" s="5"/>
    </row>
    <row r="224" spans="3:7" x14ac:dyDescent="0.35">
      <c r="C224" s="5"/>
      <c r="G224" s="5"/>
    </row>
    <row r="225" spans="3:7" x14ac:dyDescent="0.35">
      <c r="C225" s="5"/>
      <c r="G225" s="5"/>
    </row>
    <row r="226" spans="3:7" x14ac:dyDescent="0.35">
      <c r="C226" s="5"/>
      <c r="G226" s="5"/>
    </row>
    <row r="227" spans="3:7" x14ac:dyDescent="0.35">
      <c r="C227" s="5"/>
      <c r="G227" s="5"/>
    </row>
    <row r="228" spans="3:7" x14ac:dyDescent="0.35">
      <c r="C228" s="5"/>
      <c r="G228" s="5"/>
    </row>
    <row r="229" spans="3:7" x14ac:dyDescent="0.35">
      <c r="C229" s="5"/>
      <c r="G229" s="5"/>
    </row>
    <row r="230" spans="3:7" x14ac:dyDescent="0.35">
      <c r="C230" s="5"/>
      <c r="G230" s="5"/>
    </row>
    <row r="231" spans="3:7" x14ac:dyDescent="0.35">
      <c r="C231" s="5"/>
      <c r="G231" s="5"/>
    </row>
    <row r="232" spans="3:7" x14ac:dyDescent="0.35">
      <c r="C232" s="5"/>
      <c r="G232" s="5"/>
    </row>
    <row r="233" spans="3:7" x14ac:dyDescent="0.35">
      <c r="C233" s="5"/>
      <c r="G233" s="5"/>
    </row>
    <row r="234" spans="3:7" x14ac:dyDescent="0.35">
      <c r="C234" s="5"/>
      <c r="G234" s="5"/>
    </row>
    <row r="235" spans="3:7" x14ac:dyDescent="0.35">
      <c r="C235" s="5"/>
      <c r="G235" s="5"/>
    </row>
    <row r="236" spans="3:7" x14ac:dyDescent="0.35">
      <c r="C236" s="5"/>
      <c r="G236" s="5"/>
    </row>
    <row r="237" spans="3:7" x14ac:dyDescent="0.35">
      <c r="C237" s="5"/>
      <c r="G237" s="5"/>
    </row>
    <row r="238" spans="3:7" x14ac:dyDescent="0.35">
      <c r="C238" s="5"/>
      <c r="G238" s="5"/>
    </row>
    <row r="239" spans="3:7" x14ac:dyDescent="0.35">
      <c r="C239" s="5"/>
      <c r="G239" s="5"/>
    </row>
    <row r="240" spans="3:7" x14ac:dyDescent="0.35">
      <c r="C240" s="5"/>
      <c r="G240" s="5"/>
    </row>
    <row r="241" spans="3:7" x14ac:dyDescent="0.35">
      <c r="C241" s="5"/>
      <c r="G241" s="5"/>
    </row>
    <row r="242" spans="3:7" x14ac:dyDescent="0.35">
      <c r="C242" s="5"/>
      <c r="G242" s="5"/>
    </row>
    <row r="243" spans="3:7" x14ac:dyDescent="0.35">
      <c r="C243" s="5"/>
      <c r="G243" s="5"/>
    </row>
    <row r="244" spans="3:7" x14ac:dyDescent="0.35">
      <c r="C244" s="5"/>
      <c r="G244" s="5"/>
    </row>
    <row r="245" spans="3:7" x14ac:dyDescent="0.35">
      <c r="C245" s="5"/>
      <c r="G245" s="5"/>
    </row>
    <row r="246" spans="3:7" x14ac:dyDescent="0.35">
      <c r="C246" s="5"/>
      <c r="G246" s="5"/>
    </row>
    <row r="247" spans="3:7" x14ac:dyDescent="0.35">
      <c r="C247" s="5"/>
      <c r="G247" s="5"/>
    </row>
    <row r="248" spans="3:7" x14ac:dyDescent="0.35">
      <c r="C248" s="5"/>
      <c r="G248" s="5"/>
    </row>
    <row r="249" spans="3:7" x14ac:dyDescent="0.35">
      <c r="C249" s="5"/>
      <c r="G249" s="5"/>
    </row>
    <row r="250" spans="3:7" x14ac:dyDescent="0.35">
      <c r="C250" s="5"/>
      <c r="G250" s="5"/>
    </row>
    <row r="251" spans="3:7" x14ac:dyDescent="0.35">
      <c r="C251" s="5"/>
      <c r="G251" s="5"/>
    </row>
    <row r="252" spans="3:7" x14ac:dyDescent="0.35">
      <c r="C252" s="5"/>
      <c r="G252" s="5"/>
    </row>
    <row r="253" spans="3:7" x14ac:dyDescent="0.35">
      <c r="C253" s="5"/>
      <c r="G253" s="5"/>
    </row>
    <row r="254" spans="3:7" x14ac:dyDescent="0.35">
      <c r="C254" s="5"/>
      <c r="G254" s="5"/>
    </row>
    <row r="255" spans="3:7" x14ac:dyDescent="0.35">
      <c r="C255" s="5"/>
      <c r="G255" s="5"/>
    </row>
    <row r="256" spans="3:7" x14ac:dyDescent="0.35">
      <c r="C256" s="5"/>
      <c r="G256" s="5"/>
    </row>
    <row r="257" spans="3:7" x14ac:dyDescent="0.35">
      <c r="C257" s="5"/>
      <c r="G257" s="5"/>
    </row>
    <row r="258" spans="3:7" x14ac:dyDescent="0.35">
      <c r="C258" s="5"/>
      <c r="G258" s="5"/>
    </row>
    <row r="259" spans="3:7" x14ac:dyDescent="0.35">
      <c r="C259" s="5"/>
      <c r="G259" s="5"/>
    </row>
    <row r="260" spans="3:7" x14ac:dyDescent="0.35">
      <c r="C260" s="5"/>
      <c r="G260" s="5"/>
    </row>
    <row r="261" spans="3:7" x14ac:dyDescent="0.35">
      <c r="C261" s="5"/>
      <c r="G261" s="5"/>
    </row>
    <row r="262" spans="3:7" x14ac:dyDescent="0.35">
      <c r="C262" s="5"/>
      <c r="G262" s="5"/>
    </row>
    <row r="263" spans="3:7" x14ac:dyDescent="0.35">
      <c r="C263" s="5"/>
      <c r="G263" s="5"/>
    </row>
    <row r="264" spans="3:7" x14ac:dyDescent="0.35">
      <c r="C264" s="5"/>
      <c r="G264" s="5"/>
    </row>
    <row r="265" spans="3:7" x14ac:dyDescent="0.35">
      <c r="C265" s="5"/>
      <c r="G265" s="5"/>
    </row>
    <row r="266" spans="3:7" x14ac:dyDescent="0.35">
      <c r="C266" s="5"/>
      <c r="G266" s="5"/>
    </row>
    <row r="267" spans="3:7" x14ac:dyDescent="0.35">
      <c r="C267" s="5"/>
      <c r="G267" s="5"/>
    </row>
    <row r="268" spans="3:7" x14ac:dyDescent="0.35">
      <c r="C268" s="5"/>
      <c r="G268" s="5"/>
    </row>
    <row r="269" spans="3:7" x14ac:dyDescent="0.35">
      <c r="C269" s="5"/>
      <c r="G269" s="5"/>
    </row>
    <row r="270" spans="3:7" x14ac:dyDescent="0.35">
      <c r="C270" s="5"/>
      <c r="G270" s="5"/>
    </row>
    <row r="271" spans="3:7" x14ac:dyDescent="0.35">
      <c r="C271" s="5"/>
      <c r="G271" s="5"/>
    </row>
    <row r="272" spans="3:7" x14ac:dyDescent="0.35">
      <c r="C272" s="5"/>
      <c r="G272" s="5"/>
    </row>
    <row r="273" spans="3:7" x14ac:dyDescent="0.35">
      <c r="C273" s="5"/>
      <c r="G273" s="5"/>
    </row>
    <row r="274" spans="3:7" x14ac:dyDescent="0.35">
      <c r="C274" s="5"/>
      <c r="G274" s="5"/>
    </row>
    <row r="275" spans="3:7" x14ac:dyDescent="0.35">
      <c r="C275" s="5"/>
      <c r="G275" s="5"/>
    </row>
    <row r="276" spans="3:7" x14ac:dyDescent="0.35">
      <c r="C276" s="5"/>
      <c r="G276" s="5"/>
    </row>
    <row r="277" spans="3:7" x14ac:dyDescent="0.35">
      <c r="C277" s="5"/>
      <c r="G277" s="5"/>
    </row>
    <row r="278" spans="3:7" x14ac:dyDescent="0.35">
      <c r="C278" s="5"/>
      <c r="G278" s="5"/>
    </row>
    <row r="279" spans="3:7" x14ac:dyDescent="0.35">
      <c r="C279" s="5"/>
      <c r="G279" s="5"/>
    </row>
    <row r="280" spans="3:7" x14ac:dyDescent="0.35">
      <c r="C280" s="5"/>
      <c r="G280" s="5"/>
    </row>
    <row r="281" spans="3:7" x14ac:dyDescent="0.35">
      <c r="C281" s="5"/>
      <c r="G281" s="5"/>
    </row>
    <row r="282" spans="3:7" x14ac:dyDescent="0.35">
      <c r="C282" s="5"/>
      <c r="G282" s="5"/>
    </row>
    <row r="283" spans="3:7" x14ac:dyDescent="0.35">
      <c r="C283" s="5"/>
      <c r="G283" s="5"/>
    </row>
    <row r="284" spans="3:7" x14ac:dyDescent="0.35">
      <c r="C284" s="5"/>
      <c r="G284" s="5"/>
    </row>
    <row r="285" spans="3:7" x14ac:dyDescent="0.35">
      <c r="C285" s="5"/>
      <c r="G285" s="5"/>
    </row>
    <row r="286" spans="3:7" x14ac:dyDescent="0.35">
      <c r="C286" s="5"/>
      <c r="G286" s="5"/>
    </row>
    <row r="287" spans="3:7" x14ac:dyDescent="0.35">
      <c r="C287" s="5"/>
      <c r="G287" s="5"/>
    </row>
    <row r="288" spans="3:7" x14ac:dyDescent="0.35">
      <c r="C288" s="5"/>
      <c r="G288" s="5"/>
    </row>
    <row r="289" spans="3:7" x14ac:dyDescent="0.35">
      <c r="C289" s="5"/>
      <c r="G289" s="5"/>
    </row>
    <row r="290" spans="3:7" x14ac:dyDescent="0.35">
      <c r="C290" s="5"/>
      <c r="G290" s="5"/>
    </row>
    <row r="291" spans="3:7" x14ac:dyDescent="0.35">
      <c r="C291" s="5"/>
      <c r="G291" s="5"/>
    </row>
    <row r="292" spans="3:7" x14ac:dyDescent="0.35">
      <c r="C292" s="5"/>
      <c r="G292" s="5"/>
    </row>
    <row r="293" spans="3:7" x14ac:dyDescent="0.35">
      <c r="C293" s="5"/>
      <c r="G293" s="5"/>
    </row>
    <row r="294" spans="3:7" x14ac:dyDescent="0.35">
      <c r="C294" s="5"/>
      <c r="G294" s="5"/>
    </row>
    <row r="295" spans="3:7" x14ac:dyDescent="0.35">
      <c r="C295" s="5"/>
      <c r="G295" s="5"/>
    </row>
    <row r="296" spans="3:7" x14ac:dyDescent="0.35">
      <c r="C296" s="5"/>
      <c r="G296" s="5"/>
    </row>
    <row r="297" spans="3:7" x14ac:dyDescent="0.35">
      <c r="C297" s="5"/>
      <c r="G297" s="5"/>
    </row>
    <row r="298" spans="3:7" x14ac:dyDescent="0.35">
      <c r="C298" s="5"/>
      <c r="G298" s="5"/>
    </row>
    <row r="299" spans="3:7" x14ac:dyDescent="0.35">
      <c r="C299" s="5"/>
      <c r="G299" s="5"/>
    </row>
    <row r="300" spans="3:7" x14ac:dyDescent="0.35">
      <c r="C300" s="5"/>
      <c r="G300" s="5"/>
    </row>
    <row r="301" spans="3:7" x14ac:dyDescent="0.35">
      <c r="C301" s="5"/>
      <c r="G301" s="5"/>
    </row>
    <row r="302" spans="3:7" x14ac:dyDescent="0.35">
      <c r="C302" s="5"/>
      <c r="G302" s="5"/>
    </row>
    <row r="303" spans="3:7" x14ac:dyDescent="0.35">
      <c r="C303" s="5"/>
      <c r="G303" s="5"/>
    </row>
    <row r="304" spans="3:7" x14ac:dyDescent="0.35">
      <c r="C304" s="5"/>
      <c r="G304" s="5"/>
    </row>
    <row r="305" spans="3:7" x14ac:dyDescent="0.35">
      <c r="C305" s="5"/>
      <c r="G305" s="5"/>
    </row>
    <row r="306" spans="3:7" x14ac:dyDescent="0.35">
      <c r="C306" s="5"/>
    </row>
    <row r="307" spans="3:7" x14ac:dyDescent="0.35">
      <c r="C307" s="5"/>
    </row>
    <row r="308" spans="3:7" x14ac:dyDescent="0.35">
      <c r="C308" s="5"/>
    </row>
    <row r="309" spans="3:7" x14ac:dyDescent="0.35">
      <c r="C309" s="5"/>
    </row>
    <row r="310" spans="3:7" x14ac:dyDescent="0.35">
      <c r="C310" s="5"/>
    </row>
    <row r="311" spans="3:7" x14ac:dyDescent="0.35">
      <c r="C311" s="5"/>
    </row>
    <row r="312" spans="3:7" x14ac:dyDescent="0.35">
      <c r="C312" s="5"/>
    </row>
    <row r="313" spans="3:7" x14ac:dyDescent="0.35">
      <c r="C313" s="5"/>
    </row>
    <row r="314" spans="3:7" x14ac:dyDescent="0.35">
      <c r="C314" s="5"/>
    </row>
    <row r="315" spans="3:7" x14ac:dyDescent="0.35">
      <c r="C315" s="5"/>
    </row>
    <row r="316" spans="3:7" x14ac:dyDescent="0.35">
      <c r="C316" s="5"/>
    </row>
    <row r="317" spans="3:7" x14ac:dyDescent="0.35">
      <c r="C317" s="5"/>
    </row>
    <row r="318" spans="3:7" x14ac:dyDescent="0.35">
      <c r="C318" s="5"/>
    </row>
    <row r="319" spans="3:7" x14ac:dyDescent="0.35">
      <c r="C319" s="5"/>
    </row>
    <row r="320" spans="3:7" x14ac:dyDescent="0.35">
      <c r="C320" s="5"/>
    </row>
    <row r="321" spans="3:3" x14ac:dyDescent="0.35">
      <c r="C321" s="5"/>
    </row>
    <row r="322" spans="3:3" x14ac:dyDescent="0.35">
      <c r="C322" s="5"/>
    </row>
    <row r="323" spans="3:3" x14ac:dyDescent="0.35">
      <c r="C323" s="5"/>
    </row>
  </sheetData>
  <autoFilter ref="E6:G104">
    <sortState ref="E7:G125">
      <sortCondition descending="1" ref="E6:E104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68"/>
  <sheetViews>
    <sheetView topLeftCell="A40" workbookViewId="0">
      <selection activeCell="A52" sqref="A52"/>
    </sheetView>
  </sheetViews>
  <sheetFormatPr defaultRowHeight="14.5" x14ac:dyDescent="0.35"/>
  <cols>
    <col min="2" max="2" width="20.453125" bestFit="1" customWidth="1"/>
    <col min="3" max="3" width="13.26953125" bestFit="1" customWidth="1"/>
    <col min="4" max="4" width="11.81640625" bestFit="1" customWidth="1"/>
    <col min="5" max="5" width="19.453125" bestFit="1" customWidth="1"/>
    <col min="8" max="8" width="20.81640625" customWidth="1"/>
  </cols>
  <sheetData>
    <row r="4" spans="2:13" x14ac:dyDescent="0.35">
      <c r="B4" s="32" t="s">
        <v>307</v>
      </c>
      <c r="C4" s="32">
        <v>300</v>
      </c>
      <c r="D4" s="32"/>
      <c r="E4" s="32">
        <v>4800</v>
      </c>
      <c r="F4" s="32"/>
      <c r="G4" s="32"/>
      <c r="H4" s="32" t="s">
        <v>244</v>
      </c>
      <c r="I4" s="32" t="s">
        <v>165</v>
      </c>
      <c r="J4" s="32"/>
      <c r="K4" s="32"/>
      <c r="L4" s="32">
        <v>552.04999999999995</v>
      </c>
      <c r="M4" s="32"/>
    </row>
    <row r="5" spans="2:13" x14ac:dyDescent="0.35">
      <c r="B5" s="32" t="s">
        <v>308</v>
      </c>
      <c r="C5" s="32">
        <v>300</v>
      </c>
      <c r="D5" s="32"/>
      <c r="E5" s="32">
        <v>600</v>
      </c>
      <c r="F5" s="32">
        <v>5400</v>
      </c>
      <c r="G5" s="32"/>
      <c r="H5" s="32" t="s">
        <v>236</v>
      </c>
      <c r="I5" s="32" t="s">
        <v>165</v>
      </c>
      <c r="J5" s="32"/>
      <c r="K5" s="32"/>
      <c r="L5" s="32">
        <v>1000</v>
      </c>
      <c r="M5" s="32"/>
    </row>
    <row r="6" spans="2:13" x14ac:dyDescent="0.35">
      <c r="B6" s="32"/>
      <c r="C6" s="32"/>
      <c r="D6" s="32"/>
      <c r="E6" s="32"/>
      <c r="F6" s="32"/>
      <c r="G6" s="32"/>
      <c r="H6" s="32" t="s">
        <v>247</v>
      </c>
      <c r="I6" s="32" t="s">
        <v>165</v>
      </c>
      <c r="J6" s="32"/>
      <c r="K6" s="32"/>
      <c r="L6" s="32"/>
      <c r="M6" s="32"/>
    </row>
    <row r="7" spans="2:13" x14ac:dyDescent="0.35">
      <c r="B7" s="32" t="s">
        <v>309</v>
      </c>
      <c r="C7" s="32"/>
      <c r="D7" s="32"/>
      <c r="E7" s="32">
        <v>1500</v>
      </c>
      <c r="F7" s="32">
        <v>6900</v>
      </c>
      <c r="G7" s="32"/>
      <c r="H7" s="32" t="s">
        <v>238</v>
      </c>
      <c r="I7" s="32" t="s">
        <v>165</v>
      </c>
      <c r="J7" s="32"/>
      <c r="K7" s="32"/>
      <c r="L7" s="32"/>
      <c r="M7" s="32"/>
    </row>
    <row r="8" spans="2:13" x14ac:dyDescent="0.35">
      <c r="B8" s="32"/>
      <c r="C8" s="32"/>
      <c r="D8" s="32"/>
      <c r="E8" s="32"/>
      <c r="F8" s="32">
        <v>431.25</v>
      </c>
      <c r="G8" s="32"/>
      <c r="H8" s="32" t="s">
        <v>240</v>
      </c>
      <c r="I8" s="32" t="s">
        <v>165</v>
      </c>
      <c r="J8" s="32"/>
      <c r="K8" s="32"/>
      <c r="L8" s="32">
        <f>SUM(L4:L5)</f>
        <v>1552.05</v>
      </c>
      <c r="M8" s="32">
        <f>L8/14</f>
        <v>110.86071428571428</v>
      </c>
    </row>
    <row r="9" spans="2:13" x14ac:dyDescent="0.35">
      <c r="B9" s="32"/>
      <c r="C9" s="32"/>
      <c r="D9" s="32"/>
      <c r="E9" s="32"/>
      <c r="F9" s="32"/>
      <c r="G9" s="32"/>
      <c r="H9" s="32" t="s">
        <v>246</v>
      </c>
      <c r="I9" s="32" t="s">
        <v>165</v>
      </c>
      <c r="J9" s="32"/>
      <c r="K9" s="32"/>
      <c r="L9" s="32"/>
      <c r="M9" s="32"/>
    </row>
    <row r="10" spans="2:13" x14ac:dyDescent="0.35">
      <c r="B10" s="32"/>
      <c r="C10" s="32"/>
      <c r="D10" s="32"/>
      <c r="E10" s="32">
        <v>400</v>
      </c>
      <c r="F10" s="32">
        <v>6400</v>
      </c>
      <c r="G10" s="32"/>
      <c r="H10" s="32" t="s">
        <v>235</v>
      </c>
      <c r="I10" s="32" t="s">
        <v>165</v>
      </c>
      <c r="J10" s="32"/>
      <c r="K10" s="32"/>
      <c r="L10" s="32"/>
      <c r="M10" s="32"/>
    </row>
    <row r="11" spans="2:13" x14ac:dyDescent="0.35">
      <c r="B11" s="32"/>
      <c r="C11" s="32"/>
      <c r="D11" s="32"/>
      <c r="E11" s="32"/>
      <c r="F11" s="32"/>
      <c r="G11" s="32"/>
      <c r="H11" s="32" t="s">
        <v>242</v>
      </c>
      <c r="I11" s="32" t="s">
        <v>165</v>
      </c>
      <c r="J11" s="32"/>
      <c r="K11" s="32"/>
      <c r="L11" s="32"/>
      <c r="M11" s="32"/>
    </row>
    <row r="12" spans="2:13" x14ac:dyDescent="0.35">
      <c r="B12" s="32"/>
      <c r="C12" s="32"/>
      <c r="D12" s="32"/>
      <c r="E12" s="32"/>
      <c r="F12" s="32"/>
      <c r="G12" s="32"/>
      <c r="H12" s="32" t="s">
        <v>241</v>
      </c>
      <c r="I12" s="32" t="s">
        <v>165</v>
      </c>
      <c r="J12" s="32"/>
      <c r="K12" s="32"/>
      <c r="L12" s="32"/>
      <c r="M12" s="32"/>
    </row>
    <row r="13" spans="2:13" x14ac:dyDescent="0.35">
      <c r="B13" s="32"/>
      <c r="C13" s="32"/>
      <c r="D13" s="32"/>
      <c r="E13" s="32"/>
      <c r="F13" s="32"/>
      <c r="G13" s="32"/>
      <c r="H13" s="32" t="s">
        <v>234</v>
      </c>
      <c r="I13" s="32" t="s">
        <v>165</v>
      </c>
      <c r="J13" s="32"/>
      <c r="K13" s="32"/>
      <c r="L13" s="32"/>
      <c r="M13" s="32"/>
    </row>
    <row r="14" spans="2:13" x14ac:dyDescent="0.35">
      <c r="B14" s="32"/>
      <c r="C14" s="32"/>
      <c r="D14" s="32"/>
      <c r="E14" s="32"/>
      <c r="F14" s="32"/>
      <c r="G14" s="32"/>
      <c r="H14" s="32" t="s">
        <v>237</v>
      </c>
      <c r="I14" s="32" t="s">
        <v>165</v>
      </c>
      <c r="J14" s="32"/>
      <c r="K14" s="32"/>
      <c r="L14" s="32"/>
      <c r="M14" s="32"/>
    </row>
    <row r="15" spans="2:13" x14ac:dyDescent="0.35">
      <c r="B15" s="32"/>
      <c r="C15" s="32"/>
      <c r="D15" s="32"/>
      <c r="E15" s="32"/>
      <c r="F15" s="32"/>
      <c r="G15" s="32"/>
      <c r="H15" s="32" t="s">
        <v>243</v>
      </c>
      <c r="I15" s="32" t="s">
        <v>165</v>
      </c>
      <c r="J15" s="32"/>
      <c r="K15" s="32"/>
      <c r="L15" s="32"/>
      <c r="M15" s="32"/>
    </row>
    <row r="16" spans="2:13" x14ac:dyDescent="0.35">
      <c r="B16" s="32"/>
      <c r="C16" s="32"/>
      <c r="D16" s="32"/>
      <c r="E16" s="32"/>
      <c r="F16" s="32"/>
      <c r="G16" s="32"/>
      <c r="H16" s="32" t="s">
        <v>249</v>
      </c>
      <c r="I16" s="32" t="s">
        <v>165</v>
      </c>
      <c r="J16" s="32"/>
      <c r="K16" s="32"/>
      <c r="L16" s="32"/>
      <c r="M16" s="32"/>
    </row>
    <row r="17" spans="2:13" x14ac:dyDescent="0.35">
      <c r="B17" s="32"/>
      <c r="C17" s="32"/>
      <c r="D17" s="32"/>
      <c r="E17" s="32"/>
      <c r="F17" s="32"/>
      <c r="G17" s="32"/>
      <c r="H17" s="32" t="s">
        <v>248</v>
      </c>
      <c r="I17" s="32" t="s">
        <v>165</v>
      </c>
      <c r="J17" s="32"/>
      <c r="K17" s="32"/>
      <c r="L17" s="32"/>
      <c r="M17" s="32"/>
    </row>
    <row r="18" spans="2:13" x14ac:dyDescent="0.35">
      <c r="B18" s="32"/>
      <c r="C18" s="32"/>
      <c r="D18" s="32"/>
      <c r="E18" s="32"/>
      <c r="F18" s="32"/>
      <c r="G18" s="32"/>
      <c r="H18" s="32" t="s">
        <v>245</v>
      </c>
      <c r="I18" s="32" t="s">
        <v>165</v>
      </c>
      <c r="J18" s="32"/>
      <c r="K18" s="32"/>
      <c r="L18" s="32"/>
    </row>
    <row r="19" spans="2:13" x14ac:dyDescent="0.35">
      <c r="B19" s="32"/>
      <c r="C19" s="32"/>
      <c r="D19" s="32"/>
      <c r="E19" s="32"/>
      <c r="F19" s="32"/>
      <c r="G19" s="32"/>
      <c r="H19" s="32" t="s">
        <v>239</v>
      </c>
      <c r="I19" s="32" t="s">
        <v>165</v>
      </c>
      <c r="J19" s="32"/>
      <c r="K19" s="32"/>
      <c r="L19" s="32"/>
    </row>
    <row r="21" spans="2:13" x14ac:dyDescent="0.35">
      <c r="B21" s="32"/>
      <c r="C21" s="32"/>
      <c r="D21" s="32"/>
      <c r="E21" s="32"/>
      <c r="F21" s="32"/>
      <c r="G21" s="32"/>
      <c r="H21" s="32">
        <v>16</v>
      </c>
      <c r="I21" s="32"/>
      <c r="J21" s="32"/>
      <c r="K21" s="32"/>
      <c r="L21" s="32"/>
    </row>
    <row r="32" spans="2:13" x14ac:dyDescent="0.35">
      <c r="B32" s="32">
        <v>13</v>
      </c>
      <c r="C32" s="32" t="s">
        <v>310</v>
      </c>
      <c r="D32" s="33">
        <v>0.88888888888888884</v>
      </c>
      <c r="E32" s="32" t="s">
        <v>311</v>
      </c>
      <c r="F32" s="32" t="s">
        <v>312</v>
      </c>
      <c r="G32" s="32" t="s">
        <v>313</v>
      </c>
      <c r="H32" s="32" t="s">
        <v>314</v>
      </c>
      <c r="I32" s="32" t="s">
        <v>310</v>
      </c>
      <c r="J32" s="33">
        <v>0.88888888888888884</v>
      </c>
      <c r="K32" s="32" t="s">
        <v>315</v>
      </c>
      <c r="L32" s="32" t="s">
        <v>314</v>
      </c>
    </row>
    <row r="33" spans="2:12" x14ac:dyDescent="0.35">
      <c r="B33" s="32">
        <v>5024</v>
      </c>
      <c r="C33" s="32" t="s">
        <v>316</v>
      </c>
      <c r="D33" s="33">
        <v>0.4548611111111111</v>
      </c>
      <c r="E33" s="32" t="s">
        <v>317</v>
      </c>
      <c r="F33" s="32" t="s">
        <v>312</v>
      </c>
      <c r="G33" s="32" t="s">
        <v>318</v>
      </c>
      <c r="H33" s="32" t="s">
        <v>314</v>
      </c>
      <c r="I33" s="32" t="s">
        <v>316</v>
      </c>
      <c r="J33" s="33">
        <v>0.4548611111111111</v>
      </c>
      <c r="K33" s="32" t="s">
        <v>319</v>
      </c>
      <c r="L33" s="32" t="s">
        <v>314</v>
      </c>
    </row>
    <row r="34" spans="2:12" x14ac:dyDescent="0.35">
      <c r="B34" s="32">
        <v>5025</v>
      </c>
      <c r="C34" s="32" t="s">
        <v>316</v>
      </c>
      <c r="D34" s="33">
        <v>0.4548611111111111</v>
      </c>
      <c r="E34" s="32" t="s">
        <v>320</v>
      </c>
      <c r="F34" s="32" t="s">
        <v>312</v>
      </c>
      <c r="G34" s="32" t="s">
        <v>321</v>
      </c>
      <c r="H34" s="32" t="s">
        <v>322</v>
      </c>
      <c r="I34" s="32" t="s">
        <v>316</v>
      </c>
      <c r="J34" s="33">
        <v>0.4548611111111111</v>
      </c>
      <c r="K34" s="32" t="s">
        <v>323</v>
      </c>
      <c r="L34" s="32" t="s">
        <v>322</v>
      </c>
    </row>
    <row r="35" spans="2:12" x14ac:dyDescent="0.35">
      <c r="B35" s="32">
        <v>5041</v>
      </c>
      <c r="C35" s="32" t="s">
        <v>316</v>
      </c>
      <c r="D35" s="33">
        <v>0.67708333333333337</v>
      </c>
      <c r="E35" s="32" t="s">
        <v>320</v>
      </c>
      <c r="F35" s="32" t="s">
        <v>312</v>
      </c>
      <c r="G35" s="32" t="s">
        <v>313</v>
      </c>
      <c r="H35" s="32" t="s">
        <v>314</v>
      </c>
      <c r="I35" s="32" t="s">
        <v>316</v>
      </c>
      <c r="J35" s="33">
        <v>0.67708333333333337</v>
      </c>
      <c r="K35" s="32" t="s">
        <v>324</v>
      </c>
      <c r="L35" s="32" t="s">
        <v>314</v>
      </c>
    </row>
    <row r="36" spans="2:12" x14ac:dyDescent="0.35">
      <c r="B36" s="32">
        <v>5042</v>
      </c>
      <c r="C36" s="32" t="s">
        <v>316</v>
      </c>
      <c r="D36" s="33">
        <v>0.67708333333333337</v>
      </c>
      <c r="E36" s="32" t="s">
        <v>311</v>
      </c>
      <c r="F36" s="32" t="s">
        <v>312</v>
      </c>
      <c r="G36" s="32" t="s">
        <v>318</v>
      </c>
      <c r="H36" s="32" t="s">
        <v>322</v>
      </c>
      <c r="I36" s="32" t="s">
        <v>316</v>
      </c>
      <c r="J36" s="33">
        <v>0.67708333333333337</v>
      </c>
      <c r="K36" s="32" t="s">
        <v>325</v>
      </c>
      <c r="L36" s="32" t="s">
        <v>322</v>
      </c>
    </row>
    <row r="37" spans="2:12" x14ac:dyDescent="0.35">
      <c r="B37" s="32">
        <v>14</v>
      </c>
      <c r="C37" s="32" t="s">
        <v>316</v>
      </c>
      <c r="D37" s="33">
        <v>0.79861111111111116</v>
      </c>
      <c r="E37" s="32" t="s">
        <v>326</v>
      </c>
      <c r="F37" s="32" t="s">
        <v>312</v>
      </c>
      <c r="G37" s="32" t="s">
        <v>327</v>
      </c>
      <c r="H37" s="32" t="s">
        <v>314</v>
      </c>
      <c r="I37" s="32" t="s">
        <v>316</v>
      </c>
      <c r="J37" s="33">
        <v>0.79861111111111116</v>
      </c>
      <c r="K37" s="32" t="s">
        <v>328</v>
      </c>
      <c r="L37" s="32" t="s">
        <v>314</v>
      </c>
    </row>
    <row r="41" spans="2:12" x14ac:dyDescent="0.35">
      <c r="B41" t="s">
        <v>332</v>
      </c>
    </row>
    <row r="42" spans="2:12" x14ac:dyDescent="0.35">
      <c r="B42" t="s">
        <v>270</v>
      </c>
      <c r="C42" s="1">
        <v>43429</v>
      </c>
      <c r="D42">
        <v>46766396644</v>
      </c>
      <c r="F42">
        <v>400</v>
      </c>
    </row>
    <row r="43" spans="2:12" x14ac:dyDescent="0.35">
      <c r="B43" t="s">
        <v>274</v>
      </c>
      <c r="C43" s="1">
        <v>43429</v>
      </c>
      <c r="D43">
        <v>46701609500</v>
      </c>
      <c r="F43" s="32">
        <v>400</v>
      </c>
    </row>
    <row r="44" spans="2:12" x14ac:dyDescent="0.35">
      <c r="B44" t="s">
        <v>278</v>
      </c>
      <c r="C44" s="1">
        <v>43429</v>
      </c>
      <c r="D44">
        <v>46704747395</v>
      </c>
      <c r="F44" s="32">
        <v>400</v>
      </c>
    </row>
    <row r="45" spans="2:12" x14ac:dyDescent="0.35">
      <c r="B45" t="s">
        <v>272</v>
      </c>
      <c r="C45" s="1">
        <v>43429</v>
      </c>
      <c r="D45">
        <v>46702146280</v>
      </c>
      <c r="F45" s="32">
        <v>400</v>
      </c>
    </row>
    <row r="46" spans="2:12" x14ac:dyDescent="0.35">
      <c r="B46" t="s">
        <v>277</v>
      </c>
      <c r="C46" s="1">
        <v>43428</v>
      </c>
      <c r="D46">
        <v>46727319448</v>
      </c>
      <c r="F46" s="32">
        <v>400</v>
      </c>
    </row>
    <row r="47" spans="2:12" x14ac:dyDescent="0.35">
      <c r="B47" t="s">
        <v>271</v>
      </c>
      <c r="C47" s="1">
        <v>43427</v>
      </c>
      <c r="D47">
        <v>46708634448</v>
      </c>
      <c r="F47" s="32">
        <v>400</v>
      </c>
    </row>
    <row r="48" spans="2:12" x14ac:dyDescent="0.35">
      <c r="B48" t="s">
        <v>329</v>
      </c>
      <c r="C48" s="1">
        <v>43426</v>
      </c>
      <c r="D48">
        <v>46733175097</v>
      </c>
      <c r="F48" s="32">
        <v>400</v>
      </c>
    </row>
    <row r="49" spans="2:8" x14ac:dyDescent="0.35">
      <c r="B49" t="s">
        <v>330</v>
      </c>
      <c r="C49" s="1">
        <v>43421</v>
      </c>
      <c r="F49" s="32">
        <v>400</v>
      </c>
    </row>
    <row r="50" spans="2:8" x14ac:dyDescent="0.35">
      <c r="B50" t="s">
        <v>331</v>
      </c>
      <c r="C50" s="1">
        <v>43421</v>
      </c>
      <c r="F50" s="32">
        <v>400</v>
      </c>
    </row>
    <row r="51" spans="2:8" x14ac:dyDescent="0.35">
      <c r="B51" t="s">
        <v>243</v>
      </c>
      <c r="C51" s="1">
        <v>43429</v>
      </c>
      <c r="F51">
        <v>400</v>
      </c>
    </row>
    <row r="52" spans="2:8" x14ac:dyDescent="0.35">
      <c r="B52" s="32" t="s">
        <v>273</v>
      </c>
      <c r="C52" s="1">
        <v>43436</v>
      </c>
      <c r="D52" s="32">
        <v>46735870656</v>
      </c>
      <c r="F52" s="32">
        <v>400</v>
      </c>
      <c r="G52" s="32"/>
      <c r="H52" s="32"/>
    </row>
    <row r="53" spans="2:8" x14ac:dyDescent="0.35">
      <c r="B53" s="32" t="s">
        <v>336</v>
      </c>
      <c r="C53" s="1">
        <v>43431</v>
      </c>
      <c r="D53" s="32">
        <v>46725002822</v>
      </c>
      <c r="F53" s="32">
        <v>400</v>
      </c>
      <c r="G53" s="32"/>
      <c r="H53" s="32"/>
    </row>
    <row r="54" spans="2:8" x14ac:dyDescent="0.35">
      <c r="B54" s="32" t="s">
        <v>341</v>
      </c>
      <c r="C54" s="1">
        <v>43431</v>
      </c>
      <c r="D54" s="32">
        <v>46731510451</v>
      </c>
      <c r="F54" s="32">
        <v>400</v>
      </c>
      <c r="G54" s="32"/>
      <c r="H54" s="32"/>
    </row>
    <row r="55" spans="2:8" x14ac:dyDescent="0.35">
      <c r="B55" s="32" t="s">
        <v>269</v>
      </c>
      <c r="C55" s="1">
        <v>43430</v>
      </c>
      <c r="D55" s="32">
        <v>46731501370</v>
      </c>
      <c r="F55" s="32">
        <v>400</v>
      </c>
      <c r="G55" s="32"/>
      <c r="H55" s="32"/>
    </row>
    <row r="56" spans="2:8" x14ac:dyDescent="0.35">
      <c r="G56" s="32"/>
      <c r="H56" s="32"/>
    </row>
    <row r="57" spans="2:8" x14ac:dyDescent="0.35">
      <c r="B57" s="32"/>
      <c r="C57" s="1"/>
      <c r="D57" s="32"/>
      <c r="F57" s="32"/>
      <c r="G57" s="32"/>
      <c r="H57" s="32"/>
    </row>
    <row r="58" spans="2:8" x14ac:dyDescent="0.35">
      <c r="B58" s="32"/>
      <c r="C58" s="1"/>
      <c r="D58" s="32"/>
      <c r="F58" s="32"/>
      <c r="G58" s="32"/>
      <c r="H58" s="32"/>
    </row>
    <row r="59" spans="2:8" x14ac:dyDescent="0.35">
      <c r="B59" s="32"/>
      <c r="C59" s="1"/>
      <c r="D59" s="32"/>
      <c r="F59" s="32"/>
      <c r="G59" s="32"/>
      <c r="H59" s="32"/>
    </row>
    <row r="60" spans="2:8" x14ac:dyDescent="0.35">
      <c r="B60" s="32"/>
      <c r="C60" s="1"/>
      <c r="D60" s="32"/>
      <c r="F60" s="32"/>
      <c r="G60" s="32"/>
      <c r="H60" s="32"/>
    </row>
    <row r="61" spans="2:8" x14ac:dyDescent="0.35">
      <c r="B61" s="32"/>
      <c r="C61" s="1"/>
      <c r="D61" s="32"/>
      <c r="F61" s="32"/>
      <c r="G61" s="32"/>
      <c r="H61" s="32"/>
    </row>
    <row r="62" spans="2:8" x14ac:dyDescent="0.35">
      <c r="B62" s="32"/>
      <c r="C62" s="1"/>
      <c r="D62" s="32"/>
      <c r="F62" s="32"/>
      <c r="G62" s="32"/>
      <c r="H62" s="32"/>
    </row>
    <row r="63" spans="2:8" x14ac:dyDescent="0.35">
      <c r="B63" s="32"/>
      <c r="C63" s="1"/>
      <c r="D63" s="32"/>
      <c r="F63" s="32"/>
      <c r="G63" s="32"/>
      <c r="H63" s="32"/>
    </row>
    <row r="64" spans="2:8" x14ac:dyDescent="0.35">
      <c r="B64" s="32"/>
      <c r="C64" s="1"/>
      <c r="D64" s="32"/>
      <c r="F64" s="32"/>
      <c r="G64" s="32"/>
      <c r="H64" s="32"/>
    </row>
    <row r="65" spans="2:8" x14ac:dyDescent="0.35">
      <c r="B65" s="32"/>
      <c r="C65" s="1"/>
      <c r="D65" s="32"/>
      <c r="F65" s="32"/>
      <c r="G65" s="32"/>
      <c r="H65" s="32"/>
    </row>
    <row r="66" spans="2:8" x14ac:dyDescent="0.35">
      <c r="B66" s="32"/>
      <c r="C66" s="1"/>
      <c r="D66" s="32"/>
      <c r="F66" s="32"/>
      <c r="G66" s="32"/>
      <c r="H66" s="32"/>
    </row>
    <row r="67" spans="2:8" x14ac:dyDescent="0.35">
      <c r="B67" s="32"/>
      <c r="C67" s="1"/>
      <c r="D67" s="32"/>
      <c r="F67" s="32"/>
      <c r="G67" s="32"/>
      <c r="H67" s="32"/>
    </row>
    <row r="68" spans="2:8" x14ac:dyDescent="0.35">
      <c r="B68" s="32"/>
      <c r="C68" s="32"/>
      <c r="D68" s="32"/>
      <c r="F68" s="32"/>
      <c r="G68" s="32"/>
      <c r="H68" s="3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1"/>
  <sheetViews>
    <sheetView workbookViewId="0"/>
  </sheetViews>
  <sheetFormatPr defaultRowHeight="14.5" x14ac:dyDescent="0.35"/>
  <cols>
    <col min="2" max="2" width="19" bestFit="1" customWidth="1"/>
    <col min="3" max="3" width="10.453125" bestFit="1" customWidth="1"/>
    <col min="4" max="4" width="12" bestFit="1" customWidth="1"/>
  </cols>
  <sheetData>
    <row r="3" spans="2:17" x14ac:dyDescent="0.35">
      <c r="B3" s="32" t="s">
        <v>336</v>
      </c>
      <c r="C3" s="1">
        <v>43437</v>
      </c>
      <c r="D3" s="32">
        <v>46725002822</v>
      </c>
      <c r="E3" s="32">
        <v>450</v>
      </c>
      <c r="F3" s="32"/>
      <c r="G3" s="32" t="s">
        <v>69</v>
      </c>
    </row>
    <row r="4" spans="2:17" x14ac:dyDescent="0.35">
      <c r="B4" s="32" t="s">
        <v>276</v>
      </c>
      <c r="C4" s="1">
        <v>43436</v>
      </c>
      <c r="D4" s="32">
        <v>46703098936</v>
      </c>
      <c r="E4" s="32">
        <v>450</v>
      </c>
      <c r="F4" s="32"/>
      <c r="G4" s="32" t="s">
        <v>69</v>
      </c>
    </row>
    <row r="5" spans="2:17" x14ac:dyDescent="0.35">
      <c r="B5" s="32" t="s">
        <v>268</v>
      </c>
      <c r="C5" s="1">
        <v>43435</v>
      </c>
      <c r="D5" s="32">
        <v>46706827752</v>
      </c>
      <c r="E5" s="32">
        <v>450</v>
      </c>
      <c r="F5" s="32"/>
      <c r="G5" s="32" t="s">
        <v>69</v>
      </c>
    </row>
    <row r="6" spans="2:17" x14ac:dyDescent="0.35">
      <c r="B6" s="32" t="s">
        <v>338</v>
      </c>
      <c r="C6" s="1">
        <v>43435</v>
      </c>
      <c r="D6" s="32">
        <v>46736220613</v>
      </c>
      <c r="E6" s="32">
        <v>450</v>
      </c>
      <c r="F6" s="32"/>
      <c r="G6" s="32" t="s">
        <v>69</v>
      </c>
      <c r="K6">
        <f>36*16*8</f>
        <v>4608</v>
      </c>
    </row>
    <row r="7" spans="2:17" x14ac:dyDescent="0.35">
      <c r="B7" s="32" t="s">
        <v>272</v>
      </c>
      <c r="C7" s="1">
        <v>43435</v>
      </c>
      <c r="D7" s="32">
        <v>46702146280</v>
      </c>
      <c r="E7" s="32">
        <v>450</v>
      </c>
      <c r="F7" s="32"/>
      <c r="G7" s="32" t="s">
        <v>69</v>
      </c>
    </row>
    <row r="8" spans="2:17" x14ac:dyDescent="0.35">
      <c r="B8" s="32" t="s">
        <v>274</v>
      </c>
      <c r="C8" s="1">
        <v>43434</v>
      </c>
      <c r="D8" s="32">
        <v>46701609500</v>
      </c>
      <c r="E8" s="32">
        <v>450</v>
      </c>
      <c r="F8" s="32"/>
      <c r="G8" s="32" t="s">
        <v>69</v>
      </c>
      <c r="Q8" s="32"/>
    </row>
    <row r="9" spans="2:17" x14ac:dyDescent="0.35">
      <c r="B9" s="32" t="s">
        <v>278</v>
      </c>
      <c r="C9" s="1">
        <v>43434</v>
      </c>
      <c r="D9" s="32">
        <v>46704747395</v>
      </c>
      <c r="E9" s="32">
        <v>450</v>
      </c>
      <c r="F9" s="32"/>
      <c r="G9" s="32" t="s">
        <v>69</v>
      </c>
    </row>
    <row r="10" spans="2:17" x14ac:dyDescent="0.35">
      <c r="B10" s="32" t="s">
        <v>329</v>
      </c>
      <c r="C10" s="1">
        <v>43434</v>
      </c>
      <c r="D10" s="32">
        <v>46733175097</v>
      </c>
      <c r="E10" s="32">
        <v>450</v>
      </c>
      <c r="F10" s="32"/>
      <c r="G10" s="32" t="s">
        <v>69</v>
      </c>
    </row>
    <row r="11" spans="2:17" x14ac:dyDescent="0.35">
      <c r="B11" s="32" t="s">
        <v>277</v>
      </c>
      <c r="C11" s="1">
        <v>43434</v>
      </c>
      <c r="D11" s="32">
        <v>46727319448</v>
      </c>
      <c r="E11" s="32">
        <v>450</v>
      </c>
      <c r="F11" s="32"/>
      <c r="G11" s="32" t="s">
        <v>69</v>
      </c>
    </row>
    <row r="12" spans="2:17" x14ac:dyDescent="0.35">
      <c r="B12" s="32" t="s">
        <v>270</v>
      </c>
      <c r="C12" s="1">
        <v>43433</v>
      </c>
      <c r="D12" s="32">
        <v>46766396644</v>
      </c>
      <c r="E12" s="32">
        <v>450</v>
      </c>
      <c r="F12" s="32"/>
      <c r="G12" s="32" t="s">
        <v>69</v>
      </c>
    </row>
    <row r="13" spans="2:17" x14ac:dyDescent="0.35">
      <c r="B13" s="32" t="s">
        <v>340</v>
      </c>
      <c r="C13" s="1">
        <v>43433</v>
      </c>
      <c r="D13" s="32">
        <v>46739886011</v>
      </c>
      <c r="E13" s="32">
        <v>450</v>
      </c>
      <c r="F13" s="32"/>
      <c r="G13" s="32" t="s">
        <v>69</v>
      </c>
    </row>
    <row r="14" spans="2:17" x14ac:dyDescent="0.35">
      <c r="B14" t="s">
        <v>243</v>
      </c>
      <c r="C14" s="1">
        <v>43437</v>
      </c>
      <c r="E14">
        <v>450</v>
      </c>
      <c r="G14" t="s">
        <v>69</v>
      </c>
    </row>
    <row r="15" spans="2:17" x14ac:dyDescent="0.35">
      <c r="B15" t="s">
        <v>341</v>
      </c>
      <c r="C15" s="1">
        <v>43441</v>
      </c>
      <c r="D15">
        <v>46731510451</v>
      </c>
      <c r="E15" s="32">
        <v>450</v>
      </c>
      <c r="G15" s="32" t="s">
        <v>69</v>
      </c>
    </row>
    <row r="16" spans="2:17" x14ac:dyDescent="0.35">
      <c r="B16" t="s">
        <v>337</v>
      </c>
      <c r="C16" s="1">
        <v>43439</v>
      </c>
      <c r="D16">
        <v>46705972891</v>
      </c>
      <c r="E16" s="32">
        <v>450</v>
      </c>
      <c r="G16" s="32" t="s">
        <v>69</v>
      </c>
    </row>
    <row r="17" spans="2:7" x14ac:dyDescent="0.35">
      <c r="B17" t="s">
        <v>269</v>
      </c>
      <c r="C17" s="1">
        <v>43439</v>
      </c>
      <c r="D17">
        <v>46731501370</v>
      </c>
      <c r="E17" s="32">
        <v>450</v>
      </c>
      <c r="G17" s="32" t="s">
        <v>69</v>
      </c>
    </row>
    <row r="19" spans="2:7" x14ac:dyDescent="0.35">
      <c r="B19" s="32"/>
      <c r="C19" s="32"/>
      <c r="D19" s="32"/>
      <c r="E19">
        <f>SUM(E3:E17)</f>
        <v>6750</v>
      </c>
      <c r="F19" s="32"/>
      <c r="G19" s="32"/>
    </row>
    <row r="22" spans="2:7" x14ac:dyDescent="0.35">
      <c r="B22" t="s">
        <v>348</v>
      </c>
      <c r="C22" s="1">
        <v>43443</v>
      </c>
      <c r="D22">
        <v>46702799698</v>
      </c>
      <c r="E22" s="2">
        <v>3060</v>
      </c>
      <c r="G22" s="2">
        <f>E22-SUM(E15:E17)</f>
        <v>1710</v>
      </c>
    </row>
    <row r="23" spans="2:7" x14ac:dyDescent="0.35">
      <c r="B23" t="s">
        <v>378</v>
      </c>
    </row>
    <row r="24" spans="2:7" x14ac:dyDescent="0.35">
      <c r="B24" t="s">
        <v>253</v>
      </c>
      <c r="C24">
        <v>36</v>
      </c>
      <c r="D24">
        <v>15</v>
      </c>
      <c r="E24">
        <v>8</v>
      </c>
      <c r="G24">
        <f>C24*D24*E24</f>
        <v>4320</v>
      </c>
    </row>
    <row r="25" spans="2:7" x14ac:dyDescent="0.35">
      <c r="B25" s="1"/>
    </row>
    <row r="26" spans="2:7" x14ac:dyDescent="0.35">
      <c r="C26" s="1"/>
    </row>
    <row r="27" spans="2:7" x14ac:dyDescent="0.35">
      <c r="B27" s="1"/>
    </row>
    <row r="28" spans="2:7" x14ac:dyDescent="0.35">
      <c r="C28" s="1"/>
      <c r="F28" s="32"/>
      <c r="G28" s="32"/>
    </row>
    <row r="29" spans="2:7" x14ac:dyDescent="0.35">
      <c r="B29" s="1"/>
      <c r="F29" s="32"/>
      <c r="G29" s="32"/>
    </row>
    <row r="30" spans="2:7" x14ac:dyDescent="0.35">
      <c r="C30" s="1"/>
      <c r="F30" s="32"/>
      <c r="G30" s="32"/>
    </row>
    <row r="31" spans="2:7" x14ac:dyDescent="0.35">
      <c r="B31" s="1"/>
      <c r="F31" s="32"/>
      <c r="G31" s="32"/>
    </row>
    <row r="32" spans="2:7" x14ac:dyDescent="0.35">
      <c r="G32" s="32"/>
    </row>
    <row r="33" spans="2:3" x14ac:dyDescent="0.35">
      <c r="B33" s="1"/>
    </row>
    <row r="35" spans="2:3" x14ac:dyDescent="0.35">
      <c r="B35" s="1"/>
    </row>
    <row r="36" spans="2:3" x14ac:dyDescent="0.35">
      <c r="C36" s="1"/>
    </row>
    <row r="37" spans="2:3" x14ac:dyDescent="0.35">
      <c r="B37" s="1"/>
    </row>
    <row r="39" spans="2:3" x14ac:dyDescent="0.35">
      <c r="B39" s="1"/>
    </row>
    <row r="41" spans="2:3" x14ac:dyDescent="0.35">
      <c r="B41" s="1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B4" sqref="B4:B10"/>
    </sheetView>
  </sheetViews>
  <sheetFormatPr defaultRowHeight="14.5" x14ac:dyDescent="0.35"/>
  <cols>
    <col min="2" max="2" width="15.54296875" customWidth="1"/>
    <col min="3" max="3" width="10.453125" bestFit="1" customWidth="1"/>
    <col min="4" max="4" width="13.81640625" customWidth="1"/>
    <col min="5" max="5" width="9.7265625" bestFit="1" customWidth="1"/>
  </cols>
  <sheetData>
    <row r="3" spans="2:10" x14ac:dyDescent="0.35">
      <c r="B3" t="s">
        <v>89</v>
      </c>
      <c r="C3" s="1">
        <v>43437</v>
      </c>
      <c r="D3" s="1"/>
      <c r="E3" s="2">
        <v>-15200</v>
      </c>
      <c r="F3" s="2"/>
    </row>
    <row r="4" spans="2:10" x14ac:dyDescent="0.35">
      <c r="B4" t="s">
        <v>270</v>
      </c>
      <c r="C4" s="1">
        <v>43447</v>
      </c>
      <c r="D4">
        <v>46766396644</v>
      </c>
      <c r="E4">
        <v>800</v>
      </c>
      <c r="I4" t="s">
        <v>116</v>
      </c>
      <c r="J4">
        <v>4</v>
      </c>
    </row>
    <row r="5" spans="2:10" x14ac:dyDescent="0.35">
      <c r="B5" t="s">
        <v>269</v>
      </c>
      <c r="C5" s="1">
        <v>43451</v>
      </c>
      <c r="D5">
        <v>46731501370</v>
      </c>
      <c r="E5">
        <v>800</v>
      </c>
      <c r="I5" t="s">
        <v>379</v>
      </c>
      <c r="J5">
        <v>4</v>
      </c>
    </row>
    <row r="6" spans="2:10" x14ac:dyDescent="0.35">
      <c r="B6" t="s">
        <v>277</v>
      </c>
      <c r="C6" s="1">
        <v>43449</v>
      </c>
      <c r="D6">
        <v>46727319448</v>
      </c>
      <c r="E6">
        <v>800</v>
      </c>
      <c r="I6" t="s">
        <v>380</v>
      </c>
      <c r="J6">
        <v>2</v>
      </c>
    </row>
    <row r="7" spans="2:10" x14ac:dyDescent="0.35">
      <c r="B7" t="s">
        <v>336</v>
      </c>
      <c r="C7" s="1">
        <v>43449</v>
      </c>
      <c r="D7">
        <v>46725002822</v>
      </c>
      <c r="E7">
        <v>800</v>
      </c>
      <c r="I7" t="s">
        <v>374</v>
      </c>
      <c r="J7">
        <v>2</v>
      </c>
    </row>
    <row r="8" spans="2:10" x14ac:dyDescent="0.35">
      <c r="B8" t="s">
        <v>243</v>
      </c>
      <c r="E8">
        <v>800</v>
      </c>
    </row>
    <row r="9" spans="2:10" x14ac:dyDescent="0.35">
      <c r="B9" t="s">
        <v>338</v>
      </c>
      <c r="C9" s="1">
        <v>43456</v>
      </c>
      <c r="D9">
        <v>46736220613</v>
      </c>
      <c r="E9">
        <v>800</v>
      </c>
    </row>
    <row r="10" spans="2:10" x14ac:dyDescent="0.35">
      <c r="B10" t="s">
        <v>278</v>
      </c>
      <c r="C10" s="1">
        <v>43456</v>
      </c>
      <c r="D10">
        <v>46704747395</v>
      </c>
      <c r="E10">
        <v>800</v>
      </c>
    </row>
    <row r="16" spans="2:10" x14ac:dyDescent="0.35">
      <c r="B16" s="1"/>
    </row>
    <row r="17" spans="2:3" x14ac:dyDescent="0.35">
      <c r="C17" s="1"/>
    </row>
    <row r="18" spans="2:3" x14ac:dyDescent="0.35">
      <c r="B18" s="1"/>
    </row>
    <row r="19" spans="2:3" x14ac:dyDescent="0.35">
      <c r="C19" s="1"/>
    </row>
    <row r="20" spans="2:3" x14ac:dyDescent="0.35">
      <c r="B20" s="1"/>
    </row>
    <row r="21" spans="2:3" x14ac:dyDescent="0.35">
      <c r="C21" s="1"/>
    </row>
    <row r="22" spans="2:3" x14ac:dyDescent="0.35">
      <c r="B22" s="1"/>
    </row>
    <row r="23" spans="2:3" x14ac:dyDescent="0.35">
      <c r="C23" s="1"/>
    </row>
    <row r="24" spans="2:3" x14ac:dyDescent="0.35">
      <c r="B24" s="1"/>
    </row>
    <row r="25" spans="2:3" x14ac:dyDescent="0.35">
      <c r="C25" s="1"/>
    </row>
    <row r="26" spans="2:3" x14ac:dyDescent="0.35">
      <c r="B26" s="1"/>
    </row>
    <row r="27" spans="2:3" x14ac:dyDescent="0.35">
      <c r="C27" s="1"/>
    </row>
    <row r="28" spans="2:3" x14ac:dyDescent="0.35">
      <c r="B28" s="1"/>
    </row>
    <row r="29" spans="2:3" x14ac:dyDescent="0.35">
      <c r="C29" s="1"/>
    </row>
    <row r="30" spans="2:3" x14ac:dyDescent="0.35">
      <c r="B30" s="1"/>
    </row>
    <row r="31" spans="2:3" x14ac:dyDescent="0.35">
      <c r="C31" s="1"/>
    </row>
    <row r="32" spans="2:3" x14ac:dyDescent="0.35">
      <c r="B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activeCell="C2" sqref="C2"/>
    </sheetView>
  </sheetViews>
  <sheetFormatPr defaultRowHeight="14.5" x14ac:dyDescent="0.35"/>
  <cols>
    <col min="2" max="2" width="26.453125" bestFit="1" customWidth="1"/>
  </cols>
  <sheetData>
    <row r="2" spans="2:4" x14ac:dyDescent="0.35">
      <c r="B2" s="32" t="s">
        <v>373</v>
      </c>
      <c r="C2" s="23" t="s">
        <v>372</v>
      </c>
      <c r="D2" s="23" t="s">
        <v>371</v>
      </c>
    </row>
    <row r="3" spans="2:4" x14ac:dyDescent="0.35">
      <c r="B3" s="32" t="s">
        <v>244</v>
      </c>
      <c r="C3" s="32">
        <v>23</v>
      </c>
      <c r="D3" s="23" t="s">
        <v>370</v>
      </c>
    </row>
    <row r="4" spans="2:4" x14ac:dyDescent="0.35">
      <c r="B4" s="32" t="s">
        <v>236</v>
      </c>
      <c r="C4" s="32">
        <v>34</v>
      </c>
      <c r="D4" s="23" t="s">
        <v>369</v>
      </c>
    </row>
    <row r="5" spans="2:4" x14ac:dyDescent="0.35">
      <c r="B5" s="32" t="s">
        <v>247</v>
      </c>
      <c r="C5" s="32">
        <v>22</v>
      </c>
      <c r="D5" s="23" t="s">
        <v>368</v>
      </c>
    </row>
    <row r="6" spans="2:4" x14ac:dyDescent="0.35">
      <c r="B6" s="32" t="s">
        <v>367</v>
      </c>
      <c r="C6" s="32">
        <v>22</v>
      </c>
      <c r="D6" s="23" t="s">
        <v>366</v>
      </c>
    </row>
    <row r="7" spans="2:4" x14ac:dyDescent="0.35">
      <c r="B7" s="32" t="s">
        <v>238</v>
      </c>
      <c r="C7" s="32">
        <v>26</v>
      </c>
      <c r="D7" s="23" t="s">
        <v>365</v>
      </c>
    </row>
    <row r="8" spans="2:4" x14ac:dyDescent="0.35">
      <c r="B8" s="32" t="s">
        <v>240</v>
      </c>
      <c r="C8" s="32" t="s">
        <v>364</v>
      </c>
      <c r="D8" s="23" t="s">
        <v>363</v>
      </c>
    </row>
    <row r="9" spans="2:4" x14ac:dyDescent="0.35">
      <c r="B9" s="32" t="s">
        <v>246</v>
      </c>
      <c r="C9" s="32">
        <v>32</v>
      </c>
      <c r="D9" s="23" t="s">
        <v>362</v>
      </c>
    </row>
    <row r="10" spans="2:4" x14ac:dyDescent="0.35">
      <c r="B10" s="32" t="s">
        <v>235</v>
      </c>
      <c r="C10" s="32">
        <v>12</v>
      </c>
      <c r="D10" s="23" t="s">
        <v>361</v>
      </c>
    </row>
    <row r="11" spans="2:4" x14ac:dyDescent="0.35">
      <c r="B11" s="32" t="s">
        <v>242</v>
      </c>
      <c r="C11" s="32">
        <v>27</v>
      </c>
      <c r="D11" s="23" t="s">
        <v>360</v>
      </c>
    </row>
    <row r="12" spans="2:4" x14ac:dyDescent="0.35">
      <c r="B12" s="32" t="s">
        <v>241</v>
      </c>
      <c r="C12" s="32">
        <v>21</v>
      </c>
      <c r="D12" s="23" t="s">
        <v>359</v>
      </c>
    </row>
    <row r="13" spans="2:4" x14ac:dyDescent="0.35">
      <c r="B13" s="32" t="s">
        <v>234</v>
      </c>
      <c r="C13" s="32">
        <v>1</v>
      </c>
      <c r="D13" s="23" t="s">
        <v>358</v>
      </c>
    </row>
    <row r="14" spans="2:4" x14ac:dyDescent="0.35">
      <c r="B14" s="32" t="s">
        <v>357</v>
      </c>
      <c r="C14" s="32">
        <v>30</v>
      </c>
      <c r="D14" s="23" t="s">
        <v>356</v>
      </c>
    </row>
    <row r="15" spans="2:4" x14ac:dyDescent="0.35">
      <c r="B15" s="32" t="s">
        <v>243</v>
      </c>
      <c r="C15" s="32">
        <v>24</v>
      </c>
      <c r="D15" s="23" t="s">
        <v>355</v>
      </c>
    </row>
    <row r="16" spans="2:4" x14ac:dyDescent="0.35">
      <c r="B16" s="32" t="s">
        <v>249</v>
      </c>
      <c r="C16" s="32">
        <v>20</v>
      </c>
      <c r="D16" s="23" t="s">
        <v>354</v>
      </c>
    </row>
    <row r="17" spans="2:4" x14ac:dyDescent="0.35">
      <c r="B17" s="32" t="s">
        <v>248</v>
      </c>
      <c r="C17" s="32">
        <v>25</v>
      </c>
      <c r="D17" s="23" t="s">
        <v>353</v>
      </c>
    </row>
    <row r="18" spans="2:4" x14ac:dyDescent="0.35">
      <c r="B18" s="32" t="s">
        <v>245</v>
      </c>
      <c r="C18" s="32">
        <v>28</v>
      </c>
      <c r="D18" s="23" t="s">
        <v>352</v>
      </c>
    </row>
    <row r="19" spans="2:4" x14ac:dyDescent="0.35">
      <c r="B19" s="32" t="s">
        <v>239</v>
      </c>
      <c r="C19" s="32">
        <v>31</v>
      </c>
      <c r="D19" s="23" t="s">
        <v>351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15"/>
  <sheetViews>
    <sheetView workbookViewId="0">
      <selection activeCell="C5" sqref="C5"/>
    </sheetView>
  </sheetViews>
  <sheetFormatPr defaultRowHeight="14.5" x14ac:dyDescent="0.35"/>
  <cols>
    <col min="10" max="10" width="14.7265625" customWidth="1"/>
    <col min="17" max="17" width="23.26953125" bestFit="1" customWidth="1"/>
    <col min="18" max="18" width="11.54296875" customWidth="1"/>
    <col min="19" max="20" width="11.54296875" bestFit="1" customWidth="1"/>
  </cols>
  <sheetData>
    <row r="3" spans="2:22" x14ac:dyDescent="0.35">
      <c r="B3" t="s">
        <v>29</v>
      </c>
      <c r="C3" t="s">
        <v>28</v>
      </c>
      <c r="D3" t="s">
        <v>0</v>
      </c>
      <c r="J3" t="s">
        <v>25</v>
      </c>
      <c r="K3">
        <f>DSUM(Sammanställning!E6:G188,Sammanställning!G6,Sökning!B3:D4)</f>
        <v>26080</v>
      </c>
      <c r="V3">
        <f>'USM Steg 2'!E3/5</f>
        <v>1050</v>
      </c>
    </row>
    <row r="4" spans="2:22" x14ac:dyDescent="0.35">
      <c r="C4" t="s">
        <v>265</v>
      </c>
      <c r="J4" t="s">
        <v>26</v>
      </c>
      <c r="K4">
        <f>DSUM(Sammanställning!A6:C144,Sammanställning!C6,Sökning!B3:D4)</f>
        <v>17048</v>
      </c>
      <c r="L4">
        <f>K3-K4</f>
        <v>9032</v>
      </c>
    </row>
    <row r="5" spans="2:22" x14ac:dyDescent="0.35">
      <c r="J5" t="s">
        <v>49</v>
      </c>
      <c r="K5">
        <f>DCOUNTA(Sammanställning!E6:G188,Sammanställning!G6,Sökning!B3:D4)</f>
        <v>15</v>
      </c>
    </row>
    <row r="15" spans="2:22" x14ac:dyDescent="0.35">
      <c r="V15">
        <f>'USM Steg 2'!D15-'USM Steg 2'!E15</f>
        <v>10902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8"/>
  <sheetViews>
    <sheetView topLeftCell="G1" workbookViewId="0">
      <selection activeCell="P17" sqref="P17"/>
    </sheetView>
  </sheetViews>
  <sheetFormatPr defaultRowHeight="14.5" x14ac:dyDescent="0.35"/>
  <cols>
    <col min="2" max="2" width="10.7265625" bestFit="1" customWidth="1"/>
    <col min="7" max="7" width="21.453125" bestFit="1" customWidth="1"/>
    <col min="11" max="11" width="20.26953125" bestFit="1" customWidth="1"/>
    <col min="13" max="13" width="18" customWidth="1"/>
    <col min="16" max="16" width="24.54296875" customWidth="1"/>
    <col min="17" max="17" width="10.81640625" customWidth="1"/>
  </cols>
  <sheetData>
    <row r="2" spans="2:18" ht="15.5" x14ac:dyDescent="0.35">
      <c r="B2" t="s">
        <v>110</v>
      </c>
      <c r="C2">
        <v>350</v>
      </c>
      <c r="G2" t="s">
        <v>111</v>
      </c>
      <c r="H2">
        <v>6000</v>
      </c>
      <c r="K2" t="s">
        <v>112</v>
      </c>
      <c r="L2">
        <v>30</v>
      </c>
      <c r="P2" s="24" t="s">
        <v>142</v>
      </c>
    </row>
    <row r="3" spans="2:18" x14ac:dyDescent="0.35">
      <c r="B3" t="s">
        <v>113</v>
      </c>
      <c r="C3">
        <v>350</v>
      </c>
      <c r="G3" t="s">
        <v>114</v>
      </c>
      <c r="H3">
        <v>1200</v>
      </c>
      <c r="K3" t="s">
        <v>115</v>
      </c>
      <c r="L3">
        <v>120</v>
      </c>
    </row>
    <row r="4" spans="2:18" x14ac:dyDescent="0.35">
      <c r="B4" t="s">
        <v>116</v>
      </c>
      <c r="C4">
        <v>350</v>
      </c>
      <c r="G4" t="s">
        <v>117</v>
      </c>
      <c r="H4">
        <v>1200</v>
      </c>
      <c r="K4" t="s">
        <v>118</v>
      </c>
      <c r="L4">
        <v>3</v>
      </c>
      <c r="P4" t="s">
        <v>112</v>
      </c>
      <c r="Q4">
        <v>30</v>
      </c>
      <c r="R4" t="s">
        <v>143</v>
      </c>
    </row>
    <row r="5" spans="2:18" x14ac:dyDescent="0.35">
      <c r="B5" t="s">
        <v>119</v>
      </c>
      <c r="C5">
        <v>350</v>
      </c>
      <c r="G5" t="s">
        <v>120</v>
      </c>
      <c r="H5">
        <v>677.33</v>
      </c>
      <c r="K5" t="s">
        <v>121</v>
      </c>
      <c r="L5">
        <v>33</v>
      </c>
      <c r="P5" t="s">
        <v>115</v>
      </c>
      <c r="Q5">
        <v>120</v>
      </c>
      <c r="R5" t="s">
        <v>144</v>
      </c>
    </row>
    <row r="6" spans="2:18" x14ac:dyDescent="0.35">
      <c r="B6" t="s">
        <v>122</v>
      </c>
      <c r="C6">
        <v>350</v>
      </c>
      <c r="G6" t="s">
        <v>123</v>
      </c>
      <c r="H6">
        <v>60</v>
      </c>
      <c r="K6" t="s">
        <v>124</v>
      </c>
      <c r="L6">
        <v>18</v>
      </c>
      <c r="P6" t="s">
        <v>118</v>
      </c>
      <c r="Q6">
        <v>3</v>
      </c>
      <c r="R6" t="s">
        <v>145</v>
      </c>
    </row>
    <row r="7" spans="2:18" x14ac:dyDescent="0.35">
      <c r="B7" t="s">
        <v>125</v>
      </c>
      <c r="C7">
        <v>350</v>
      </c>
      <c r="G7" t="s">
        <v>126</v>
      </c>
      <c r="H7">
        <v>2000</v>
      </c>
      <c r="K7" t="s">
        <v>127</v>
      </c>
      <c r="L7">
        <v>30</v>
      </c>
      <c r="P7" t="s">
        <v>121</v>
      </c>
      <c r="Q7">
        <v>40</v>
      </c>
      <c r="R7" t="s">
        <v>146</v>
      </c>
    </row>
    <row r="8" spans="2:18" x14ac:dyDescent="0.35">
      <c r="B8" t="s">
        <v>128</v>
      </c>
      <c r="C8">
        <v>350</v>
      </c>
      <c r="G8" t="s">
        <v>129</v>
      </c>
      <c r="H8">
        <v>900</v>
      </c>
      <c r="I8">
        <f>I9*14</f>
        <v>933.33333333333337</v>
      </c>
      <c r="K8" t="s">
        <v>103</v>
      </c>
      <c r="L8">
        <v>40</v>
      </c>
      <c r="P8" t="s">
        <v>124</v>
      </c>
      <c r="Q8">
        <v>18</v>
      </c>
      <c r="R8" t="s">
        <v>147</v>
      </c>
    </row>
    <row r="9" spans="2:18" x14ac:dyDescent="0.35">
      <c r="B9" t="s">
        <v>130</v>
      </c>
      <c r="C9">
        <v>350</v>
      </c>
      <c r="G9" t="s">
        <v>131</v>
      </c>
      <c r="H9">
        <v>1200</v>
      </c>
      <c r="I9">
        <f>H9/18</f>
        <v>66.666666666666671</v>
      </c>
      <c r="P9" t="s">
        <v>103</v>
      </c>
      <c r="Q9">
        <v>40</v>
      </c>
      <c r="R9" t="s">
        <v>148</v>
      </c>
    </row>
    <row r="10" spans="2:18" x14ac:dyDescent="0.35">
      <c r="B10" t="s">
        <v>132</v>
      </c>
      <c r="C10">
        <v>350</v>
      </c>
    </row>
    <row r="11" spans="2:18" x14ac:dyDescent="0.35">
      <c r="B11" t="s">
        <v>133</v>
      </c>
      <c r="C11">
        <v>350</v>
      </c>
    </row>
    <row r="12" spans="2:18" x14ac:dyDescent="0.35">
      <c r="B12" t="s">
        <v>134</v>
      </c>
      <c r="C12">
        <v>350</v>
      </c>
      <c r="P12" t="s">
        <v>149</v>
      </c>
      <c r="Q12" t="s">
        <v>150</v>
      </c>
      <c r="R12">
        <f>Q4*Q5</f>
        <v>3600</v>
      </c>
    </row>
    <row r="13" spans="2:18" x14ac:dyDescent="0.35">
      <c r="B13" t="s">
        <v>135</v>
      </c>
      <c r="C13">
        <v>350</v>
      </c>
      <c r="P13" t="s">
        <v>151</v>
      </c>
      <c r="Q13" t="s">
        <v>152</v>
      </c>
      <c r="R13">
        <f>Q9*Q4</f>
        <v>1200</v>
      </c>
    </row>
    <row r="14" spans="2:18" x14ac:dyDescent="0.35">
      <c r="B14" t="s">
        <v>136</v>
      </c>
      <c r="C14">
        <v>350</v>
      </c>
      <c r="K14" t="str">
        <f>[1]Sheet2!A12</f>
        <v>Ersättning boende</v>
      </c>
      <c r="L14">
        <f>[1]Sheet2!C12</f>
        <v>3600</v>
      </c>
      <c r="M14" s="23" t="str">
        <f>[1]Sheet2!B12</f>
        <v>30 * 120</v>
      </c>
      <c r="P14" t="s">
        <v>153</v>
      </c>
      <c r="Q14" t="s">
        <v>154</v>
      </c>
      <c r="R14" s="18">
        <f>Q6*Q7*2*Q8</f>
        <v>4320</v>
      </c>
    </row>
    <row r="15" spans="2:18" x14ac:dyDescent="0.35">
      <c r="B15" t="s">
        <v>137</v>
      </c>
      <c r="C15">
        <v>350</v>
      </c>
      <c r="K15" t="str">
        <f>[1]Sheet2!A13</f>
        <v>Ersättning frukjost</v>
      </c>
      <c r="L15">
        <f>[1]Sheet2!C13</f>
        <v>1200</v>
      </c>
      <c r="M15" s="23" t="str">
        <f>[1]Sheet2!B13</f>
        <v>15 * 2 * 40</v>
      </c>
      <c r="R15">
        <f>SUM(R12:R14)</f>
        <v>9120</v>
      </c>
    </row>
    <row r="16" spans="2:18" x14ac:dyDescent="0.35">
      <c r="B16" t="s">
        <v>138</v>
      </c>
      <c r="C16">
        <v>350</v>
      </c>
      <c r="K16" t="str">
        <f>[1]Sheet2!A14</f>
        <v>Ersättning resa</v>
      </c>
      <c r="L16">
        <f>[1]Sheet2!C14</f>
        <v>4320</v>
      </c>
      <c r="M16" s="23" t="str">
        <f>[1]Sheet2!B14</f>
        <v>3 * (40*2) * 18</v>
      </c>
    </row>
    <row r="17" spans="2:16" x14ac:dyDescent="0.35">
      <c r="P17" t="s">
        <v>155</v>
      </c>
    </row>
    <row r="20" spans="2:16" x14ac:dyDescent="0.35">
      <c r="B20" t="s">
        <v>139</v>
      </c>
      <c r="C20">
        <f>SUM(C3:C19)</f>
        <v>4900</v>
      </c>
      <c r="G20" t="s">
        <v>80</v>
      </c>
      <c r="H20">
        <f>SUM(H2:H19)</f>
        <v>13237.33</v>
      </c>
      <c r="K20" t="s">
        <v>140</v>
      </c>
      <c r="L20">
        <f>SUM(L14:L16)</f>
        <v>9120</v>
      </c>
    </row>
    <row r="22" spans="2:16" x14ac:dyDescent="0.35">
      <c r="K22" t="s">
        <v>141</v>
      </c>
      <c r="L22">
        <f>L20+C20-H20</f>
        <v>782.67000000000007</v>
      </c>
      <c r="M22">
        <f>L22/COUNTA(B3:B16)</f>
        <v>55.905000000000008</v>
      </c>
    </row>
    <row r="28" spans="2:16" x14ac:dyDescent="0.35">
      <c r="B28">
        <f>66*14</f>
        <v>924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4"/>
  <sheetViews>
    <sheetView workbookViewId="0">
      <selection activeCell="E4" sqref="E4"/>
    </sheetView>
  </sheetViews>
  <sheetFormatPr defaultRowHeight="14.5" x14ac:dyDescent="0.35"/>
  <cols>
    <col min="2" max="2" width="23.453125" bestFit="1" customWidth="1"/>
    <col min="3" max="3" width="9.7265625" bestFit="1" customWidth="1"/>
    <col min="4" max="5" width="12.54296875" bestFit="1" customWidth="1"/>
    <col min="10" max="10" width="10.453125" bestFit="1" customWidth="1"/>
    <col min="11" max="11" width="28" bestFit="1" customWidth="1"/>
  </cols>
  <sheetData>
    <row r="2" spans="2:12" x14ac:dyDescent="0.35">
      <c r="D2" s="4" t="s">
        <v>107</v>
      </c>
      <c r="E2" s="4" t="s">
        <v>108</v>
      </c>
    </row>
    <row r="3" spans="2:12" x14ac:dyDescent="0.35">
      <c r="B3" t="s">
        <v>95</v>
      </c>
      <c r="D3" s="21"/>
      <c r="E3" s="21">
        <f>15*5*70</f>
        <v>5250</v>
      </c>
    </row>
    <row r="4" spans="2:12" x14ac:dyDescent="0.35">
      <c r="B4" s="4" t="s">
        <v>106</v>
      </c>
      <c r="D4" s="21"/>
      <c r="E4" s="21">
        <f>Sökning!K4</f>
        <v>17048</v>
      </c>
      <c r="J4" s="1">
        <v>43070</v>
      </c>
      <c r="K4" t="s">
        <v>93</v>
      </c>
      <c r="L4">
        <v>400</v>
      </c>
    </row>
    <row r="5" spans="2:12" x14ac:dyDescent="0.35">
      <c r="B5" s="4" t="s">
        <v>96</v>
      </c>
      <c r="C5" t="s">
        <v>97</v>
      </c>
      <c r="D5" s="21">
        <f>4*70*18</f>
        <v>5040</v>
      </c>
      <c r="E5" s="21"/>
      <c r="J5" s="1">
        <v>43065</v>
      </c>
      <c r="K5" t="s">
        <v>63</v>
      </c>
      <c r="L5">
        <v>400</v>
      </c>
    </row>
    <row r="6" spans="2:12" x14ac:dyDescent="0.35">
      <c r="B6" s="4" t="s">
        <v>98</v>
      </c>
      <c r="D6" s="21"/>
      <c r="E6" s="21"/>
      <c r="J6" s="1">
        <v>43065</v>
      </c>
      <c r="K6" t="s">
        <v>64</v>
      </c>
      <c r="L6">
        <v>400</v>
      </c>
    </row>
    <row r="7" spans="2:12" x14ac:dyDescent="0.35">
      <c r="B7" t="s">
        <v>99</v>
      </c>
      <c r="C7" t="s">
        <v>101</v>
      </c>
      <c r="D7" s="21">
        <f>3*120</f>
        <v>360</v>
      </c>
      <c r="E7" s="21"/>
      <c r="J7" s="1">
        <v>43065</v>
      </c>
      <c r="K7" t="s">
        <v>65</v>
      </c>
      <c r="L7">
        <v>400</v>
      </c>
    </row>
    <row r="8" spans="2:12" x14ac:dyDescent="0.35">
      <c r="B8" t="s">
        <v>100</v>
      </c>
      <c r="C8" t="s">
        <v>102</v>
      </c>
      <c r="D8" s="21">
        <f>10*120</f>
        <v>1200</v>
      </c>
      <c r="E8" s="21"/>
      <c r="J8" s="1">
        <v>43065</v>
      </c>
      <c r="K8" t="s">
        <v>66</v>
      </c>
      <c r="L8">
        <v>400</v>
      </c>
    </row>
    <row r="9" spans="2:12" x14ac:dyDescent="0.35">
      <c r="B9" s="4" t="s">
        <v>103</v>
      </c>
      <c r="D9" s="21"/>
      <c r="E9" s="21"/>
      <c r="J9" s="1">
        <v>43065</v>
      </c>
      <c r="K9" t="s">
        <v>67</v>
      </c>
      <c r="L9">
        <v>400</v>
      </c>
    </row>
    <row r="10" spans="2:12" x14ac:dyDescent="0.35">
      <c r="B10" t="s">
        <v>99</v>
      </c>
      <c r="C10" t="s">
        <v>104</v>
      </c>
      <c r="D10" s="21">
        <f>3*40</f>
        <v>120</v>
      </c>
      <c r="E10" s="21"/>
      <c r="J10" s="1">
        <v>43065</v>
      </c>
      <c r="K10" t="s">
        <v>68</v>
      </c>
      <c r="L10">
        <v>400</v>
      </c>
    </row>
    <row r="11" spans="2:12" x14ac:dyDescent="0.35">
      <c r="B11" t="s">
        <v>100</v>
      </c>
      <c r="C11" t="s">
        <v>105</v>
      </c>
      <c r="D11" s="21">
        <f>10*40</f>
        <v>400</v>
      </c>
      <c r="E11" s="21"/>
      <c r="J11" s="1">
        <v>43065</v>
      </c>
      <c r="K11" t="s">
        <v>85</v>
      </c>
      <c r="L11">
        <v>400</v>
      </c>
    </row>
    <row r="12" spans="2:12" x14ac:dyDescent="0.35">
      <c r="B12" s="4" t="s">
        <v>109</v>
      </c>
      <c r="D12" s="21">
        <f>Sökning!K3</f>
        <v>26080</v>
      </c>
      <c r="E12" s="21"/>
      <c r="J12" s="1">
        <v>43065</v>
      </c>
      <c r="K12" t="s">
        <v>86</v>
      </c>
      <c r="L12">
        <v>400</v>
      </c>
    </row>
    <row r="13" spans="2:12" x14ac:dyDescent="0.35">
      <c r="J13" s="1">
        <v>43065</v>
      </c>
      <c r="K13" t="s">
        <v>87</v>
      </c>
      <c r="L13" s="18">
        <v>400</v>
      </c>
    </row>
    <row r="14" spans="2:12" x14ac:dyDescent="0.35">
      <c r="L14">
        <f>SUM(L4:L13)</f>
        <v>4000</v>
      </c>
    </row>
    <row r="15" spans="2:12" x14ac:dyDescent="0.35">
      <c r="D15" s="22">
        <f>SUM(D5:D14)</f>
        <v>33200</v>
      </c>
      <c r="E15" s="22">
        <f>SUM(E3:E14)</f>
        <v>22298</v>
      </c>
    </row>
    <row r="19" spans="2:5" ht="15.5" x14ac:dyDescent="0.35">
      <c r="B19" s="24" t="s">
        <v>162</v>
      </c>
    </row>
    <row r="21" spans="2:5" x14ac:dyDescent="0.35">
      <c r="B21" t="s">
        <v>156</v>
      </c>
      <c r="C21">
        <v>13</v>
      </c>
      <c r="D21" t="s">
        <v>143</v>
      </c>
    </row>
    <row r="22" spans="2:5" x14ac:dyDescent="0.35">
      <c r="B22" t="s">
        <v>115</v>
      </c>
      <c r="C22">
        <v>120</v>
      </c>
      <c r="D22" t="s">
        <v>144</v>
      </c>
    </row>
    <row r="23" spans="2:5" x14ac:dyDescent="0.35">
      <c r="B23" t="s">
        <v>118</v>
      </c>
      <c r="C23">
        <v>4</v>
      </c>
      <c r="D23" t="s">
        <v>145</v>
      </c>
      <c r="E23" t="s">
        <v>159</v>
      </c>
    </row>
    <row r="24" spans="2:5" x14ac:dyDescent="0.35">
      <c r="B24" t="s">
        <v>121</v>
      </c>
      <c r="C24">
        <v>35</v>
      </c>
      <c r="D24" t="s">
        <v>146</v>
      </c>
    </row>
    <row r="25" spans="2:5" x14ac:dyDescent="0.35">
      <c r="B25" t="s">
        <v>124</v>
      </c>
      <c r="C25">
        <v>18</v>
      </c>
      <c r="D25" t="s">
        <v>147</v>
      </c>
    </row>
    <row r="26" spans="2:5" x14ac:dyDescent="0.35">
      <c r="B26" t="s">
        <v>103</v>
      </c>
      <c r="C26">
        <v>40</v>
      </c>
      <c r="D26" t="s">
        <v>148</v>
      </c>
    </row>
    <row r="29" spans="2:5" x14ac:dyDescent="0.35">
      <c r="B29" t="s">
        <v>149</v>
      </c>
      <c r="C29" t="s">
        <v>160</v>
      </c>
      <c r="D29">
        <f>C21*C22</f>
        <v>1560</v>
      </c>
    </row>
    <row r="30" spans="2:5" x14ac:dyDescent="0.35">
      <c r="B30" t="s">
        <v>103</v>
      </c>
      <c r="C30" t="s">
        <v>157</v>
      </c>
      <c r="D30">
        <f>C26*C21</f>
        <v>520</v>
      </c>
    </row>
    <row r="31" spans="2:5" x14ac:dyDescent="0.35">
      <c r="B31" t="s">
        <v>153</v>
      </c>
      <c r="C31" t="s">
        <v>158</v>
      </c>
      <c r="D31" s="18">
        <f>C23*C24*2*C25</f>
        <v>5040</v>
      </c>
    </row>
    <row r="32" spans="2:5" x14ac:dyDescent="0.35">
      <c r="D32">
        <f>SUM(D29:D31)</f>
        <v>7120</v>
      </c>
    </row>
    <row r="34" spans="2:2" x14ac:dyDescent="0.35">
      <c r="B34" t="s">
        <v>161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5"/>
  <sheetViews>
    <sheetView topLeftCell="A6" workbookViewId="0">
      <selection activeCell="B39" sqref="B39"/>
    </sheetView>
  </sheetViews>
  <sheetFormatPr defaultRowHeight="14.5" x14ac:dyDescent="0.35"/>
  <cols>
    <col min="2" max="2" width="23.453125" bestFit="1" customWidth="1"/>
    <col min="3" max="4" width="12.54296875" bestFit="1" customWidth="1"/>
    <col min="5" max="5" width="13.453125" customWidth="1"/>
    <col min="8" max="8" width="13.7265625" bestFit="1" customWidth="1"/>
    <col min="9" max="9" width="10.54296875" customWidth="1"/>
    <col min="10" max="10" width="12.54296875" bestFit="1" customWidth="1"/>
    <col min="12" max="12" width="13.7265625" bestFit="1" customWidth="1"/>
    <col min="14" max="14" width="10.453125" bestFit="1" customWidth="1"/>
    <col min="15" max="15" width="22.26953125" bestFit="1" customWidth="1"/>
    <col min="16" max="16" width="10.1796875" bestFit="1" customWidth="1"/>
    <col min="18" max="18" width="10.453125" bestFit="1" customWidth="1"/>
    <col min="19" max="19" width="17.81640625" bestFit="1" customWidth="1"/>
    <col min="20" max="20" width="10.1796875" bestFit="1" customWidth="1"/>
  </cols>
  <sheetData>
    <row r="2" spans="2:5" x14ac:dyDescent="0.35">
      <c r="D2" s="4" t="s">
        <v>107</v>
      </c>
      <c r="E2" s="4" t="s">
        <v>108</v>
      </c>
    </row>
    <row r="3" spans="2:5" x14ac:dyDescent="0.35">
      <c r="B3" t="s">
        <v>203</v>
      </c>
      <c r="D3" s="21"/>
      <c r="E3" s="21">
        <f>2756.81+1800+1800</f>
        <v>6356.8099999999995</v>
      </c>
    </row>
    <row r="4" spans="2:5" x14ac:dyDescent="0.35">
      <c r="B4" s="4" t="s">
        <v>106</v>
      </c>
      <c r="D4" s="21"/>
      <c r="E4" s="21">
        <f>4500+1804</f>
        <v>6304</v>
      </c>
    </row>
    <row r="5" spans="2:5" x14ac:dyDescent="0.35">
      <c r="B5" s="4" t="s">
        <v>96</v>
      </c>
      <c r="C5" t="s">
        <v>199</v>
      </c>
      <c r="D5" s="21">
        <f>4*100*18</f>
        <v>7200</v>
      </c>
      <c r="E5" s="21"/>
    </row>
    <row r="6" spans="2:5" x14ac:dyDescent="0.35">
      <c r="B6" s="4" t="s">
        <v>98</v>
      </c>
      <c r="D6" s="21"/>
      <c r="E6" s="21"/>
    </row>
    <row r="7" spans="2:5" x14ac:dyDescent="0.35">
      <c r="B7" t="s">
        <v>99</v>
      </c>
      <c r="C7" t="s">
        <v>101</v>
      </c>
      <c r="D7" s="21">
        <f>3*120</f>
        <v>360</v>
      </c>
      <c r="E7" s="21"/>
    </row>
    <row r="8" spans="2:5" x14ac:dyDescent="0.35">
      <c r="B8" t="s">
        <v>200</v>
      </c>
      <c r="C8" t="s">
        <v>201</v>
      </c>
      <c r="D8" s="21">
        <f>12*120</f>
        <v>1440</v>
      </c>
      <c r="E8" s="21"/>
    </row>
    <row r="9" spans="2:5" x14ac:dyDescent="0.35">
      <c r="B9" s="4" t="s">
        <v>103</v>
      </c>
      <c r="D9" s="21"/>
      <c r="E9" s="21"/>
    </row>
    <row r="10" spans="2:5" x14ac:dyDescent="0.35">
      <c r="B10" t="s">
        <v>99</v>
      </c>
      <c r="C10" t="s">
        <v>104</v>
      </c>
      <c r="D10" s="21">
        <f>3*40</f>
        <v>120</v>
      </c>
      <c r="E10" s="21"/>
    </row>
    <row r="11" spans="2:5" x14ac:dyDescent="0.35">
      <c r="B11" t="s">
        <v>200</v>
      </c>
      <c r="C11" t="s">
        <v>202</v>
      </c>
      <c r="D11" s="21">
        <f>12*40</f>
        <v>480</v>
      </c>
      <c r="E11" s="21"/>
    </row>
    <row r="12" spans="2:5" x14ac:dyDescent="0.35">
      <c r="B12" s="4" t="s">
        <v>205</v>
      </c>
      <c r="D12" s="21">
        <f>12*300</f>
        <v>3600</v>
      </c>
      <c r="E12" s="21"/>
    </row>
    <row r="15" spans="2:5" x14ac:dyDescent="0.35">
      <c r="D15" s="22">
        <f>SUM(D5:D14)</f>
        <v>13200</v>
      </c>
      <c r="E15" s="22">
        <f>SUM(E3:E14)</f>
        <v>12660.81</v>
      </c>
    </row>
    <row r="19" spans="2:20" x14ac:dyDescent="0.35">
      <c r="H19" s="4" t="s">
        <v>179</v>
      </c>
      <c r="N19" s="4" t="s">
        <v>29</v>
      </c>
      <c r="O19" s="4" t="s">
        <v>28</v>
      </c>
      <c r="P19" s="6" t="s">
        <v>0</v>
      </c>
      <c r="R19" s="4" t="s">
        <v>29</v>
      </c>
      <c r="S19" s="4" t="s">
        <v>28</v>
      </c>
      <c r="T19" s="4" t="s">
        <v>0</v>
      </c>
    </row>
    <row r="20" spans="2:20" x14ac:dyDescent="0.35">
      <c r="C20" s="25" t="s">
        <v>168</v>
      </c>
      <c r="D20" s="25" t="s">
        <v>169</v>
      </c>
      <c r="E20" s="25" t="s">
        <v>172</v>
      </c>
      <c r="I20" s="25" t="s">
        <v>177</v>
      </c>
      <c r="J20" s="25" t="s">
        <v>176</v>
      </c>
      <c r="N20" s="1">
        <v>43135</v>
      </c>
      <c r="O20" t="s">
        <v>194</v>
      </c>
      <c r="P20" s="5">
        <v>610.41999999999996</v>
      </c>
      <c r="R20" s="1">
        <v>43135</v>
      </c>
      <c r="S20" t="s">
        <v>191</v>
      </c>
      <c r="T20" s="5">
        <v>300</v>
      </c>
    </row>
    <row r="21" spans="2:20" x14ac:dyDescent="0.35">
      <c r="B21" s="4" t="s">
        <v>165</v>
      </c>
      <c r="C21" s="3">
        <v>12</v>
      </c>
      <c r="D21" s="27">
        <v>300</v>
      </c>
      <c r="E21" s="26">
        <f>C21*D21</f>
        <v>3600</v>
      </c>
      <c r="H21" s="4" t="s">
        <v>170</v>
      </c>
      <c r="I21" s="27">
        <v>120</v>
      </c>
      <c r="J21" s="26">
        <f>I21*(C21+C22)</f>
        <v>1800</v>
      </c>
      <c r="N21" s="1">
        <v>43135</v>
      </c>
      <c r="O21" t="s">
        <v>195</v>
      </c>
      <c r="P21" s="5">
        <v>4500</v>
      </c>
      <c r="R21" s="1">
        <v>43134</v>
      </c>
      <c r="S21" t="s">
        <v>181</v>
      </c>
      <c r="T21" s="5">
        <v>300</v>
      </c>
    </row>
    <row r="22" spans="2:20" x14ac:dyDescent="0.35">
      <c r="B22" s="4" t="s">
        <v>166</v>
      </c>
      <c r="C22" s="3">
        <v>3</v>
      </c>
      <c r="D22" s="27">
        <v>0</v>
      </c>
      <c r="E22" s="26">
        <f t="shared" ref="E22:E23" si="0">C22*D22</f>
        <v>0</v>
      </c>
      <c r="H22" s="4" t="s">
        <v>127</v>
      </c>
      <c r="I22" s="27">
        <v>40</v>
      </c>
      <c r="J22" s="26">
        <f>I22*(C22+C21)</f>
        <v>600</v>
      </c>
      <c r="N22" s="1">
        <v>43134</v>
      </c>
      <c r="O22" t="s">
        <v>196</v>
      </c>
      <c r="P22" s="5">
        <v>1804</v>
      </c>
      <c r="R22" s="1">
        <v>43133</v>
      </c>
      <c r="S22" t="s">
        <v>192</v>
      </c>
      <c r="T22" s="5">
        <v>300</v>
      </c>
    </row>
    <row r="23" spans="2:20" x14ac:dyDescent="0.35">
      <c r="B23" s="4" t="s">
        <v>167</v>
      </c>
      <c r="C23" s="29">
        <v>0</v>
      </c>
      <c r="D23" s="27">
        <v>500</v>
      </c>
      <c r="E23" s="28">
        <f t="shared" si="0"/>
        <v>0</v>
      </c>
      <c r="H23" s="4" t="s">
        <v>171</v>
      </c>
      <c r="J23" s="26">
        <f>I24*I25*2*I26</f>
        <v>7200</v>
      </c>
      <c r="N23" s="1">
        <v>43135</v>
      </c>
      <c r="O23" t="s">
        <v>194</v>
      </c>
      <c r="P23" s="5">
        <v>731.75</v>
      </c>
      <c r="R23" s="1">
        <v>43133</v>
      </c>
      <c r="S23" t="s">
        <v>193</v>
      </c>
      <c r="T23" s="5">
        <v>300</v>
      </c>
    </row>
    <row r="24" spans="2:20" x14ac:dyDescent="0.35">
      <c r="B24" s="4" t="s">
        <v>172</v>
      </c>
      <c r="C24">
        <f>SUM(C21:C23)</f>
        <v>15</v>
      </c>
      <c r="E24" s="26">
        <f>SUM(E21:E23)</f>
        <v>3600</v>
      </c>
      <c r="H24" t="s">
        <v>175</v>
      </c>
      <c r="I24" s="27">
        <v>18</v>
      </c>
      <c r="N24" s="1">
        <v>43135</v>
      </c>
      <c r="O24" t="s">
        <v>194</v>
      </c>
      <c r="P24" s="5">
        <v>874.42</v>
      </c>
      <c r="R24" s="1">
        <v>43132</v>
      </c>
      <c r="S24" t="s">
        <v>182</v>
      </c>
      <c r="T24" s="5">
        <v>300</v>
      </c>
    </row>
    <row r="25" spans="2:20" x14ac:dyDescent="0.35">
      <c r="H25" t="s">
        <v>174</v>
      </c>
      <c r="I25" s="3">
        <v>50</v>
      </c>
      <c r="N25" s="1">
        <v>43134</v>
      </c>
      <c r="O25" t="s">
        <v>197</v>
      </c>
      <c r="P25" s="5">
        <v>100.65</v>
      </c>
      <c r="R25" s="1">
        <v>43132</v>
      </c>
      <c r="S25" t="s">
        <v>183</v>
      </c>
      <c r="T25" s="5">
        <v>300</v>
      </c>
    </row>
    <row r="26" spans="2:20" x14ac:dyDescent="0.35">
      <c r="H26" t="s">
        <v>118</v>
      </c>
      <c r="I26" s="3">
        <v>4</v>
      </c>
      <c r="N26" s="1">
        <v>43134</v>
      </c>
      <c r="O26" t="s">
        <v>194</v>
      </c>
      <c r="P26" s="5">
        <v>540.22</v>
      </c>
      <c r="R26" s="1">
        <v>43132</v>
      </c>
      <c r="S26" t="s">
        <v>184</v>
      </c>
      <c r="T26" s="5">
        <v>300</v>
      </c>
    </row>
    <row r="27" spans="2:20" x14ac:dyDescent="0.35">
      <c r="J27" s="18"/>
      <c r="N27" s="1">
        <v>43135</v>
      </c>
      <c r="O27" t="s">
        <v>197</v>
      </c>
      <c r="P27" s="5">
        <f>43.09+63.04</f>
        <v>106.13</v>
      </c>
      <c r="R27" s="1">
        <v>43132</v>
      </c>
      <c r="S27" t="s">
        <v>185</v>
      </c>
      <c r="T27" s="5">
        <v>300</v>
      </c>
    </row>
    <row r="28" spans="2:20" x14ac:dyDescent="0.35">
      <c r="B28" s="4" t="s">
        <v>170</v>
      </c>
      <c r="D28" s="27">
        <v>300</v>
      </c>
      <c r="E28" s="26">
        <f>(C21+C22)*D28</f>
        <v>4500</v>
      </c>
      <c r="H28" s="4" t="s">
        <v>172</v>
      </c>
      <c r="J28" s="26">
        <f>SUM(J21:J23)</f>
        <v>9600</v>
      </c>
      <c r="N28" s="1">
        <v>43135</v>
      </c>
      <c r="O28" t="s">
        <v>198</v>
      </c>
      <c r="P28" s="5">
        <v>300</v>
      </c>
      <c r="R28" s="1">
        <v>43132</v>
      </c>
      <c r="S28" t="s">
        <v>186</v>
      </c>
      <c r="T28" s="5">
        <v>300</v>
      </c>
    </row>
    <row r="29" spans="2:20" x14ac:dyDescent="0.35">
      <c r="B29" s="4" t="s">
        <v>178</v>
      </c>
      <c r="E29" s="27">
        <f>2*1800</f>
        <v>3600</v>
      </c>
      <c r="R29" s="1">
        <v>43131</v>
      </c>
      <c r="S29" t="s">
        <v>187</v>
      </c>
      <c r="T29" s="5">
        <v>300</v>
      </c>
    </row>
    <row r="30" spans="2:20" x14ac:dyDescent="0.35">
      <c r="B30" t="s">
        <v>120</v>
      </c>
      <c r="D30">
        <v>14.5</v>
      </c>
      <c r="E30" s="30">
        <f>2*I25*2*0.6*D30</f>
        <v>1740</v>
      </c>
      <c r="R30" s="1">
        <v>43131</v>
      </c>
      <c r="S30" t="s">
        <v>188</v>
      </c>
      <c r="T30" s="5">
        <v>300</v>
      </c>
    </row>
    <row r="31" spans="2:20" x14ac:dyDescent="0.35">
      <c r="E31" s="18"/>
      <c r="R31" s="1">
        <v>43131</v>
      </c>
      <c r="S31" t="s">
        <v>189</v>
      </c>
      <c r="T31" s="5">
        <v>300</v>
      </c>
    </row>
    <row r="32" spans="2:20" x14ac:dyDescent="0.35">
      <c r="B32" s="4" t="s">
        <v>173</v>
      </c>
      <c r="E32" s="30">
        <f>E24+J28-E28-E29-E30</f>
        <v>3360</v>
      </c>
      <c r="R32" s="1">
        <v>43131</v>
      </c>
      <c r="S32" t="s">
        <v>190</v>
      </c>
      <c r="T32" s="5">
        <v>300</v>
      </c>
    </row>
    <row r="40" spans="2:20" ht="15.5" x14ac:dyDescent="0.35">
      <c r="B40" s="24" t="s">
        <v>208</v>
      </c>
      <c r="P40" s="5">
        <f>SUM(P20:P39)</f>
        <v>9567.5899999999983</v>
      </c>
      <c r="T40" s="5">
        <f>SUM(T20:T39)</f>
        <v>3900</v>
      </c>
    </row>
    <row r="41" spans="2:20" x14ac:dyDescent="0.35">
      <c r="O41" t="s">
        <v>122</v>
      </c>
      <c r="P41">
        <v>300</v>
      </c>
    </row>
    <row r="42" spans="2:20" x14ac:dyDescent="0.35">
      <c r="B42" t="s">
        <v>206</v>
      </c>
      <c r="C42">
        <v>15</v>
      </c>
      <c r="D42" t="s">
        <v>143</v>
      </c>
      <c r="P42" s="5">
        <f>P40-P41</f>
        <v>9267.5899999999983</v>
      </c>
    </row>
    <row r="43" spans="2:20" x14ac:dyDescent="0.35">
      <c r="B43" t="s">
        <v>115</v>
      </c>
      <c r="C43">
        <v>120</v>
      </c>
      <c r="D43" t="s">
        <v>144</v>
      </c>
    </row>
    <row r="44" spans="2:20" x14ac:dyDescent="0.35">
      <c r="B44" t="s">
        <v>118</v>
      </c>
      <c r="C44">
        <v>4</v>
      </c>
      <c r="D44" t="s">
        <v>145</v>
      </c>
    </row>
    <row r="45" spans="2:20" x14ac:dyDescent="0.35">
      <c r="B45" t="s">
        <v>121</v>
      </c>
      <c r="C45">
        <v>50</v>
      </c>
      <c r="D45" t="s">
        <v>146</v>
      </c>
    </row>
    <row r="46" spans="2:20" x14ac:dyDescent="0.35">
      <c r="B46" t="s">
        <v>124</v>
      </c>
      <c r="C46">
        <v>18</v>
      </c>
      <c r="D46" t="s">
        <v>147</v>
      </c>
    </row>
    <row r="47" spans="2:20" x14ac:dyDescent="0.35">
      <c r="B47" t="s">
        <v>103</v>
      </c>
      <c r="C47">
        <v>40</v>
      </c>
      <c r="D47" t="s">
        <v>148</v>
      </c>
    </row>
    <row r="50" spans="2:4" x14ac:dyDescent="0.35">
      <c r="B50" t="s">
        <v>149</v>
      </c>
      <c r="C50" t="s">
        <v>209</v>
      </c>
      <c r="D50">
        <f>C42*C43</f>
        <v>1800</v>
      </c>
    </row>
    <row r="51" spans="2:4" x14ac:dyDescent="0.35">
      <c r="B51" t="s">
        <v>103</v>
      </c>
      <c r="C51" t="s">
        <v>210</v>
      </c>
      <c r="D51">
        <f>C47*C42</f>
        <v>600</v>
      </c>
    </row>
    <row r="52" spans="2:4" x14ac:dyDescent="0.35">
      <c r="B52" t="s">
        <v>153</v>
      </c>
      <c r="C52" t="s">
        <v>211</v>
      </c>
      <c r="D52" s="18">
        <f>C44*C45*2*C46</f>
        <v>7200</v>
      </c>
    </row>
    <row r="53" spans="2:4" x14ac:dyDescent="0.35">
      <c r="D53">
        <f>SUM(D50:D52)</f>
        <v>9600</v>
      </c>
    </row>
    <row r="55" spans="2:4" x14ac:dyDescent="0.35">
      <c r="B55" t="s">
        <v>207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72"/>
  <sheetViews>
    <sheetView workbookViewId="0">
      <selection activeCell="G6" sqref="G6"/>
    </sheetView>
  </sheetViews>
  <sheetFormatPr defaultRowHeight="14.5" x14ac:dyDescent="0.35"/>
  <cols>
    <col min="2" max="2" width="23.81640625" bestFit="1" customWidth="1"/>
    <col min="5" max="6" width="9.7265625" bestFit="1" customWidth="1"/>
    <col min="7" max="7" width="8" bestFit="1" customWidth="1"/>
    <col min="8" max="8" width="4.453125" customWidth="1"/>
    <col min="9" max="9" width="10.7265625" bestFit="1" customWidth="1"/>
    <col min="10" max="10" width="10.453125" bestFit="1" customWidth="1"/>
  </cols>
  <sheetData>
    <row r="3" spans="2:10" x14ac:dyDescent="0.35">
      <c r="B3" t="s">
        <v>257</v>
      </c>
      <c r="F3" s="4" t="s">
        <v>80</v>
      </c>
      <c r="I3" s="4" t="s">
        <v>81</v>
      </c>
    </row>
    <row r="4" spans="2:10" x14ac:dyDescent="0.35">
      <c r="B4" t="s">
        <v>256</v>
      </c>
      <c r="C4">
        <v>731.2</v>
      </c>
      <c r="F4" t="s">
        <v>257</v>
      </c>
      <c r="G4">
        <f>C9</f>
        <v>1562.74</v>
      </c>
      <c r="I4" t="s">
        <v>139</v>
      </c>
      <c r="J4">
        <f>SUM(L24:L39)</f>
        <v>5100</v>
      </c>
    </row>
    <row r="5" spans="2:10" x14ac:dyDescent="0.35">
      <c r="B5" t="s">
        <v>256</v>
      </c>
      <c r="C5">
        <v>650.54</v>
      </c>
      <c r="F5" t="s">
        <v>171</v>
      </c>
      <c r="G5">
        <f>C20</f>
        <v>2100</v>
      </c>
      <c r="I5" t="s">
        <v>299</v>
      </c>
      <c r="J5">
        <f>C20</f>
        <v>2100</v>
      </c>
    </row>
    <row r="6" spans="2:10" x14ac:dyDescent="0.35">
      <c r="B6" t="s">
        <v>255</v>
      </c>
      <c r="C6">
        <v>181</v>
      </c>
      <c r="F6" t="s">
        <v>254</v>
      </c>
      <c r="G6">
        <v>5981</v>
      </c>
    </row>
    <row r="9" spans="2:10" x14ac:dyDescent="0.35">
      <c r="C9">
        <f>SUM(C4:C8)</f>
        <v>1562.74</v>
      </c>
      <c r="F9" s="4" t="s">
        <v>263</v>
      </c>
      <c r="G9">
        <f>SUM(G4:G8)</f>
        <v>9643.74</v>
      </c>
      <c r="J9">
        <f>SUM(J4:J5)</f>
        <v>7200</v>
      </c>
    </row>
    <row r="11" spans="2:10" x14ac:dyDescent="0.35">
      <c r="B11" t="s">
        <v>253</v>
      </c>
      <c r="C11">
        <v>300</v>
      </c>
      <c r="I11" t="s">
        <v>261</v>
      </c>
      <c r="J11">
        <f>G9-J9</f>
        <v>2443.7399999999998</v>
      </c>
    </row>
    <row r="12" spans="2:10" x14ac:dyDescent="0.35">
      <c r="B12" t="s">
        <v>110</v>
      </c>
      <c r="C12">
        <f t="shared" ref="C12:C18" si="0">$C$11</f>
        <v>300</v>
      </c>
    </row>
    <row r="13" spans="2:10" x14ac:dyDescent="0.35">
      <c r="B13" t="s">
        <v>233</v>
      </c>
      <c r="C13">
        <f t="shared" si="0"/>
        <v>300</v>
      </c>
    </row>
    <row r="14" spans="2:10" x14ac:dyDescent="0.35">
      <c r="B14" t="s">
        <v>116</v>
      </c>
      <c r="C14">
        <f t="shared" si="0"/>
        <v>300</v>
      </c>
    </row>
    <row r="15" spans="2:10" x14ac:dyDescent="0.35">
      <c r="B15" t="s">
        <v>252</v>
      </c>
      <c r="C15">
        <f t="shared" si="0"/>
        <v>300</v>
      </c>
    </row>
    <row r="16" spans="2:10" x14ac:dyDescent="0.35">
      <c r="B16" t="s">
        <v>251</v>
      </c>
      <c r="C16">
        <f t="shared" si="0"/>
        <v>300</v>
      </c>
    </row>
    <row r="17" spans="2:12" x14ac:dyDescent="0.35">
      <c r="B17" t="s">
        <v>138</v>
      </c>
      <c r="C17">
        <f t="shared" si="0"/>
        <v>300</v>
      </c>
    </row>
    <row r="18" spans="2:12" x14ac:dyDescent="0.35">
      <c r="B18" t="s">
        <v>250</v>
      </c>
      <c r="C18">
        <f t="shared" si="0"/>
        <v>300</v>
      </c>
    </row>
    <row r="20" spans="2:12" x14ac:dyDescent="0.35">
      <c r="C20">
        <f>SUM(C12:C19)</f>
        <v>2100</v>
      </c>
    </row>
    <row r="22" spans="2:12" x14ac:dyDescent="0.35">
      <c r="C22" t="s">
        <v>259</v>
      </c>
      <c r="D22" t="s">
        <v>262</v>
      </c>
      <c r="E22" t="s">
        <v>260</v>
      </c>
    </row>
    <row r="24" spans="2:12" x14ac:dyDescent="0.35">
      <c r="B24" t="s">
        <v>249</v>
      </c>
      <c r="D24">
        <f t="shared" ref="D24:D39" si="1">IF(B24="x",$E$49,$D$49)</f>
        <v>450</v>
      </c>
      <c r="E24">
        <f t="shared" ref="E24:E39" si="2">IF(C24="x",$E$49,$D$49)</f>
        <v>450</v>
      </c>
      <c r="I24" t="s">
        <v>276</v>
      </c>
      <c r="J24" s="1">
        <v>43353</v>
      </c>
      <c r="K24">
        <v>46703098936</v>
      </c>
      <c r="L24">
        <v>450</v>
      </c>
    </row>
    <row r="25" spans="2:12" x14ac:dyDescent="0.35">
      <c r="B25" t="s">
        <v>248</v>
      </c>
      <c r="C25" t="s">
        <v>258</v>
      </c>
      <c r="D25">
        <f t="shared" si="1"/>
        <v>450</v>
      </c>
      <c r="E25">
        <f t="shared" si="2"/>
        <v>150</v>
      </c>
      <c r="I25" t="s">
        <v>281</v>
      </c>
      <c r="J25" s="1">
        <v>43367</v>
      </c>
      <c r="L25">
        <v>150</v>
      </c>
    </row>
    <row r="26" spans="2:12" x14ac:dyDescent="0.35">
      <c r="B26" t="s">
        <v>247</v>
      </c>
      <c r="C26" t="s">
        <v>258</v>
      </c>
      <c r="D26">
        <f t="shared" si="1"/>
        <v>450</v>
      </c>
      <c r="E26">
        <f t="shared" si="2"/>
        <v>150</v>
      </c>
      <c r="I26" t="s">
        <v>273</v>
      </c>
      <c r="J26" s="1">
        <v>43353</v>
      </c>
      <c r="K26">
        <v>46735870656</v>
      </c>
      <c r="L26">
        <v>150</v>
      </c>
    </row>
    <row r="27" spans="2:12" x14ac:dyDescent="0.35">
      <c r="B27" t="s">
        <v>246</v>
      </c>
      <c r="D27">
        <f t="shared" si="1"/>
        <v>450</v>
      </c>
      <c r="E27">
        <f t="shared" si="2"/>
        <v>450</v>
      </c>
      <c r="I27" t="s">
        <v>274</v>
      </c>
      <c r="J27" s="1">
        <v>43353</v>
      </c>
      <c r="K27">
        <v>46701609500</v>
      </c>
      <c r="L27">
        <v>450</v>
      </c>
    </row>
    <row r="28" spans="2:12" x14ac:dyDescent="0.35">
      <c r="B28" t="s">
        <v>245</v>
      </c>
      <c r="C28" t="s">
        <v>258</v>
      </c>
      <c r="D28">
        <f t="shared" si="1"/>
        <v>450</v>
      </c>
      <c r="E28">
        <f t="shared" si="2"/>
        <v>150</v>
      </c>
      <c r="I28" t="s">
        <v>280</v>
      </c>
      <c r="J28" s="1">
        <v>43365</v>
      </c>
      <c r="L28">
        <v>150</v>
      </c>
    </row>
    <row r="29" spans="2:12" x14ac:dyDescent="0.35">
      <c r="B29" t="s">
        <v>244</v>
      </c>
      <c r="C29" t="s">
        <v>258</v>
      </c>
      <c r="D29">
        <f t="shared" si="1"/>
        <v>450</v>
      </c>
      <c r="E29">
        <f t="shared" si="2"/>
        <v>150</v>
      </c>
      <c r="I29" t="s">
        <v>277</v>
      </c>
      <c r="J29" s="1">
        <v>43353</v>
      </c>
      <c r="K29">
        <v>46727319448</v>
      </c>
      <c r="L29">
        <v>150</v>
      </c>
    </row>
    <row r="30" spans="2:12" x14ac:dyDescent="0.35">
      <c r="B30" t="s">
        <v>243</v>
      </c>
      <c r="C30" t="s">
        <v>258</v>
      </c>
      <c r="D30">
        <f t="shared" si="1"/>
        <v>450</v>
      </c>
      <c r="E30">
        <f t="shared" si="2"/>
        <v>150</v>
      </c>
      <c r="I30" t="s">
        <v>110</v>
      </c>
      <c r="J30" s="1">
        <v>43370</v>
      </c>
      <c r="L30">
        <v>150</v>
      </c>
    </row>
    <row r="31" spans="2:12" x14ac:dyDescent="0.35">
      <c r="B31" t="s">
        <v>242</v>
      </c>
      <c r="D31">
        <f t="shared" si="1"/>
        <v>450</v>
      </c>
      <c r="E31">
        <f t="shared" si="2"/>
        <v>450</v>
      </c>
      <c r="I31" t="s">
        <v>271</v>
      </c>
      <c r="J31" s="1">
        <v>43353</v>
      </c>
      <c r="K31">
        <v>46708634448</v>
      </c>
      <c r="L31">
        <v>450</v>
      </c>
    </row>
    <row r="32" spans="2:12" x14ac:dyDescent="0.35">
      <c r="B32" t="s">
        <v>241</v>
      </c>
      <c r="D32">
        <f t="shared" si="1"/>
        <v>450</v>
      </c>
      <c r="E32">
        <f t="shared" si="2"/>
        <v>450</v>
      </c>
      <c r="I32" t="s">
        <v>275</v>
      </c>
      <c r="J32" s="1">
        <v>43353</v>
      </c>
      <c r="K32">
        <v>46701074156</v>
      </c>
      <c r="L32">
        <v>450</v>
      </c>
    </row>
    <row r="33" spans="2:12" x14ac:dyDescent="0.35">
      <c r="B33" t="s">
        <v>240</v>
      </c>
      <c r="C33" t="s">
        <v>258</v>
      </c>
      <c r="D33">
        <f t="shared" si="1"/>
        <v>450</v>
      </c>
      <c r="E33">
        <f t="shared" si="2"/>
        <v>150</v>
      </c>
      <c r="I33" t="s">
        <v>279</v>
      </c>
      <c r="J33" s="1">
        <v>43353</v>
      </c>
      <c r="K33">
        <v>46705490094</v>
      </c>
      <c r="L33">
        <v>150</v>
      </c>
    </row>
    <row r="34" spans="2:12" x14ac:dyDescent="0.35">
      <c r="B34" t="s">
        <v>239</v>
      </c>
      <c r="D34">
        <f t="shared" si="1"/>
        <v>450</v>
      </c>
      <c r="E34">
        <f t="shared" si="2"/>
        <v>450</v>
      </c>
      <c r="I34" t="s">
        <v>267</v>
      </c>
      <c r="J34" s="1">
        <v>43355</v>
      </c>
      <c r="K34">
        <v>46703187989</v>
      </c>
      <c r="L34">
        <v>450</v>
      </c>
    </row>
    <row r="35" spans="2:12" x14ac:dyDescent="0.35">
      <c r="B35" t="s">
        <v>238</v>
      </c>
      <c r="D35">
        <f t="shared" si="1"/>
        <v>450</v>
      </c>
      <c r="E35">
        <f t="shared" si="2"/>
        <v>450</v>
      </c>
      <c r="I35" t="s">
        <v>270</v>
      </c>
      <c r="J35" s="1">
        <v>43354</v>
      </c>
      <c r="K35">
        <v>46766396644</v>
      </c>
      <c r="L35">
        <v>450</v>
      </c>
    </row>
    <row r="36" spans="2:12" x14ac:dyDescent="0.35">
      <c r="B36" t="s">
        <v>237</v>
      </c>
      <c r="D36">
        <f t="shared" si="1"/>
        <v>450</v>
      </c>
      <c r="E36">
        <f t="shared" si="2"/>
        <v>450</v>
      </c>
      <c r="I36" t="s">
        <v>278</v>
      </c>
      <c r="J36" s="1">
        <v>43353</v>
      </c>
      <c r="K36">
        <v>46704747395</v>
      </c>
      <c r="L36">
        <v>450</v>
      </c>
    </row>
    <row r="37" spans="2:12" x14ac:dyDescent="0.35">
      <c r="B37" t="s">
        <v>236</v>
      </c>
      <c r="D37">
        <f t="shared" si="1"/>
        <v>450</v>
      </c>
      <c r="E37">
        <f t="shared" si="2"/>
        <v>450</v>
      </c>
      <c r="I37" t="s">
        <v>272</v>
      </c>
      <c r="J37" s="1">
        <v>43353</v>
      </c>
      <c r="K37">
        <v>46702146280</v>
      </c>
      <c r="L37">
        <v>450</v>
      </c>
    </row>
    <row r="38" spans="2:12" x14ac:dyDescent="0.35">
      <c r="B38" t="s">
        <v>235</v>
      </c>
      <c r="C38" t="s">
        <v>258</v>
      </c>
      <c r="D38">
        <f t="shared" si="1"/>
        <v>450</v>
      </c>
      <c r="E38">
        <f t="shared" si="2"/>
        <v>150</v>
      </c>
      <c r="I38" t="s">
        <v>269</v>
      </c>
      <c r="J38" s="1">
        <v>43354</v>
      </c>
      <c r="K38">
        <v>46731501370</v>
      </c>
      <c r="L38">
        <v>150</v>
      </c>
    </row>
    <row r="39" spans="2:12" x14ac:dyDescent="0.35">
      <c r="B39" t="s">
        <v>234</v>
      </c>
      <c r="D39">
        <f t="shared" si="1"/>
        <v>450</v>
      </c>
      <c r="E39">
        <f t="shared" si="2"/>
        <v>450</v>
      </c>
      <c r="I39" t="s">
        <v>268</v>
      </c>
      <c r="J39" s="1">
        <v>43354</v>
      </c>
      <c r="K39">
        <v>46706827752</v>
      </c>
      <c r="L39">
        <v>450</v>
      </c>
    </row>
    <row r="41" spans="2:12" x14ac:dyDescent="0.35">
      <c r="B41" t="s">
        <v>233</v>
      </c>
      <c r="E41">
        <v>0</v>
      </c>
    </row>
    <row r="42" spans="2:12" x14ac:dyDescent="0.35">
      <c r="B42" t="s">
        <v>232</v>
      </c>
      <c r="E42">
        <v>0</v>
      </c>
    </row>
    <row r="43" spans="2:12" x14ac:dyDescent="0.35">
      <c r="B43" t="s">
        <v>116</v>
      </c>
      <c r="E43">
        <v>0</v>
      </c>
    </row>
    <row r="44" spans="2:12" x14ac:dyDescent="0.35">
      <c r="B44" t="s">
        <v>110</v>
      </c>
      <c r="E44">
        <v>0</v>
      </c>
    </row>
    <row r="46" spans="2:12" x14ac:dyDescent="0.35">
      <c r="D46">
        <f>SUM(D24:D45)</f>
        <v>7200</v>
      </c>
      <c r="E46">
        <f>SUM(E24:E45)</f>
        <v>5100</v>
      </c>
    </row>
    <row r="49" spans="2:5" x14ac:dyDescent="0.35">
      <c r="C49">
        <f>G6/16</f>
        <v>373.8125</v>
      </c>
      <c r="D49">
        <v>450</v>
      </c>
      <c r="E49">
        <v>150</v>
      </c>
    </row>
    <row r="55" spans="2:5" x14ac:dyDescent="0.35">
      <c r="C55" s="1"/>
    </row>
    <row r="56" spans="2:5" x14ac:dyDescent="0.35">
      <c r="B56" s="1"/>
    </row>
    <row r="72" spans="5:5" x14ac:dyDescent="0.35">
      <c r="E72">
        <f>SUM(E57:E71)</f>
        <v>0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5"/>
  <sheetViews>
    <sheetView workbookViewId="0">
      <selection activeCell="K1" sqref="K1"/>
    </sheetView>
  </sheetViews>
  <sheetFormatPr defaultRowHeight="14.5" x14ac:dyDescent="0.35"/>
  <cols>
    <col min="2" max="2" width="23.453125" bestFit="1" customWidth="1"/>
    <col min="3" max="4" width="12.54296875" bestFit="1" customWidth="1"/>
    <col min="5" max="5" width="13.453125" customWidth="1"/>
    <col min="7" max="7" width="12.08984375" bestFit="1" customWidth="1"/>
    <col min="8" max="8" width="13.7265625" bestFit="1" customWidth="1"/>
    <col min="9" max="9" width="10.54296875" customWidth="1"/>
    <col min="10" max="10" width="12.54296875" bestFit="1" customWidth="1"/>
    <col min="12" max="12" width="13.7265625" bestFit="1" customWidth="1"/>
    <col min="14" max="14" width="10.453125" bestFit="1" customWidth="1"/>
    <col min="15" max="15" width="22.26953125" bestFit="1" customWidth="1"/>
    <col min="16" max="16" width="10.1796875" bestFit="1" customWidth="1"/>
    <col min="18" max="18" width="10.453125" bestFit="1" customWidth="1"/>
    <col min="19" max="19" width="17.81640625" bestFit="1" customWidth="1"/>
    <col min="20" max="20" width="10.1796875" bestFit="1" customWidth="1"/>
  </cols>
  <sheetData>
    <row r="2" spans="2:10" x14ac:dyDescent="0.35">
      <c r="D2" s="4" t="s">
        <v>306</v>
      </c>
      <c r="E2" s="4" t="s">
        <v>108</v>
      </c>
    </row>
    <row r="3" spans="2:10" x14ac:dyDescent="0.35">
      <c r="B3" t="s">
        <v>301</v>
      </c>
      <c r="D3" s="21"/>
      <c r="E3" s="21">
        <f>5*15*80</f>
        <v>6000</v>
      </c>
      <c r="I3" t="s">
        <v>374</v>
      </c>
      <c r="J3">
        <f>80*15</f>
        <v>1200</v>
      </c>
    </row>
    <row r="4" spans="2:10" x14ac:dyDescent="0.35">
      <c r="B4" s="4" t="s">
        <v>106</v>
      </c>
      <c r="D4" s="21"/>
      <c r="E4" s="21">
        <v>8143</v>
      </c>
      <c r="I4" t="s">
        <v>375</v>
      </c>
      <c r="J4" s="32">
        <f t="shared" ref="J4:J7" si="0">80*15</f>
        <v>1200</v>
      </c>
    </row>
    <row r="5" spans="2:10" x14ac:dyDescent="0.35">
      <c r="B5" s="4" t="s">
        <v>96</v>
      </c>
      <c r="C5" t="s">
        <v>302</v>
      </c>
      <c r="D5" s="21">
        <f>4*85*18</f>
        <v>6120</v>
      </c>
      <c r="E5" s="21"/>
      <c r="I5" t="s">
        <v>116</v>
      </c>
      <c r="J5" s="32">
        <f t="shared" si="0"/>
        <v>1200</v>
      </c>
    </row>
    <row r="6" spans="2:10" x14ac:dyDescent="0.35">
      <c r="B6" s="4" t="s">
        <v>98</v>
      </c>
      <c r="D6" s="21"/>
      <c r="E6" s="21"/>
      <c r="I6" t="s">
        <v>376</v>
      </c>
      <c r="J6" s="32">
        <f t="shared" si="0"/>
        <v>1200</v>
      </c>
    </row>
    <row r="7" spans="2:10" x14ac:dyDescent="0.35">
      <c r="B7" t="s">
        <v>99</v>
      </c>
      <c r="C7" t="s">
        <v>101</v>
      </c>
      <c r="D7" s="21">
        <f>3*120</f>
        <v>360</v>
      </c>
      <c r="E7" s="21"/>
      <c r="I7" t="s">
        <v>377</v>
      </c>
      <c r="J7" s="32">
        <f t="shared" si="0"/>
        <v>1200</v>
      </c>
    </row>
    <row r="8" spans="2:10" x14ac:dyDescent="0.35">
      <c r="B8" t="s">
        <v>303</v>
      </c>
      <c r="C8" t="s">
        <v>304</v>
      </c>
      <c r="D8" s="21">
        <f>14*120</f>
        <v>1680</v>
      </c>
      <c r="E8" s="21"/>
      <c r="J8">
        <f>SUM(J3:J7)</f>
        <v>6000</v>
      </c>
    </row>
    <row r="9" spans="2:10" x14ac:dyDescent="0.35">
      <c r="B9" s="4" t="s">
        <v>103</v>
      </c>
      <c r="D9" s="21"/>
      <c r="E9" s="21"/>
    </row>
    <row r="10" spans="2:10" x14ac:dyDescent="0.35">
      <c r="B10" t="s">
        <v>99</v>
      </c>
      <c r="C10" t="s">
        <v>104</v>
      </c>
      <c r="D10" s="21">
        <f>3*40</f>
        <v>120</v>
      </c>
      <c r="E10" s="21"/>
    </row>
    <row r="11" spans="2:10" x14ac:dyDescent="0.35">
      <c r="B11" t="s">
        <v>303</v>
      </c>
      <c r="C11" t="s">
        <v>305</v>
      </c>
      <c r="D11" s="21">
        <f>14*40</f>
        <v>560</v>
      </c>
      <c r="E11" s="21"/>
    </row>
    <row r="12" spans="2:10" x14ac:dyDescent="0.35">
      <c r="B12" s="4" t="s">
        <v>205</v>
      </c>
      <c r="D12" s="21"/>
      <c r="E12" s="21"/>
    </row>
    <row r="15" spans="2:10" x14ac:dyDescent="0.35">
      <c r="D15" s="22">
        <f>SUM(D5:D14)</f>
        <v>8840</v>
      </c>
      <c r="E15" s="22">
        <f>SUM(E3:E14)</f>
        <v>14143</v>
      </c>
      <c r="G15" s="34">
        <f>(E15-D15)/14</f>
        <v>378.78571428571428</v>
      </c>
    </row>
    <row r="19" spans="2:20" x14ac:dyDescent="0.35">
      <c r="H19" s="4" t="s">
        <v>179</v>
      </c>
      <c r="N19" s="4" t="s">
        <v>29</v>
      </c>
      <c r="O19" s="4" t="s">
        <v>28</v>
      </c>
      <c r="P19" s="6" t="s">
        <v>0</v>
      </c>
      <c r="R19" s="4" t="s">
        <v>29</v>
      </c>
      <c r="S19" s="4" t="s">
        <v>28</v>
      </c>
      <c r="T19" s="4" t="s">
        <v>0</v>
      </c>
    </row>
    <row r="20" spans="2:20" x14ac:dyDescent="0.35">
      <c r="C20" s="25" t="s">
        <v>168</v>
      </c>
      <c r="D20" s="25" t="s">
        <v>169</v>
      </c>
      <c r="E20" s="25" t="s">
        <v>172</v>
      </c>
      <c r="I20" s="25" t="s">
        <v>177</v>
      </c>
      <c r="J20" s="25" t="s">
        <v>176</v>
      </c>
      <c r="N20" s="1">
        <v>43135</v>
      </c>
      <c r="O20" t="s">
        <v>194</v>
      </c>
      <c r="P20" s="5">
        <v>610.41999999999996</v>
      </c>
      <c r="R20" s="1">
        <v>43135</v>
      </c>
      <c r="S20" t="s">
        <v>191</v>
      </c>
      <c r="T20" s="5">
        <v>300</v>
      </c>
    </row>
    <row r="21" spans="2:20" x14ac:dyDescent="0.35">
      <c r="B21" s="4" t="s">
        <v>165</v>
      </c>
      <c r="C21" s="3">
        <v>14</v>
      </c>
      <c r="D21" s="27">
        <v>300</v>
      </c>
      <c r="E21" s="26">
        <f>C21*D21</f>
        <v>4200</v>
      </c>
      <c r="H21" s="4" t="s">
        <v>170</v>
      </c>
      <c r="I21" s="27">
        <v>120</v>
      </c>
      <c r="J21" s="26">
        <f>I21*(C21+C22)</f>
        <v>2040</v>
      </c>
      <c r="N21" s="1">
        <v>43135</v>
      </c>
      <c r="O21" t="s">
        <v>195</v>
      </c>
      <c r="P21" s="5">
        <v>4500</v>
      </c>
      <c r="R21" s="1">
        <v>43134</v>
      </c>
      <c r="S21" t="s">
        <v>181</v>
      </c>
      <c r="T21" s="5">
        <v>300</v>
      </c>
    </row>
    <row r="22" spans="2:20" x14ac:dyDescent="0.35">
      <c r="B22" s="4" t="s">
        <v>166</v>
      </c>
      <c r="C22" s="3">
        <v>3</v>
      </c>
      <c r="D22" s="27">
        <v>0</v>
      </c>
      <c r="E22" s="26">
        <f t="shared" ref="E22:E23" si="1">C22*D22</f>
        <v>0</v>
      </c>
      <c r="H22" s="4" t="s">
        <v>127</v>
      </c>
      <c r="I22" s="27">
        <v>40</v>
      </c>
      <c r="J22" s="26">
        <f>I22*(C22+C21)</f>
        <v>680</v>
      </c>
      <c r="N22" s="1">
        <v>43134</v>
      </c>
      <c r="O22" t="s">
        <v>196</v>
      </c>
      <c r="P22" s="5">
        <v>1804</v>
      </c>
      <c r="R22" s="1">
        <v>43133</v>
      </c>
      <c r="S22" t="s">
        <v>192</v>
      </c>
      <c r="T22" s="5">
        <v>300</v>
      </c>
    </row>
    <row r="23" spans="2:20" x14ac:dyDescent="0.35">
      <c r="B23" s="4" t="s">
        <v>167</v>
      </c>
      <c r="C23" s="29">
        <v>0</v>
      </c>
      <c r="D23" s="27">
        <v>500</v>
      </c>
      <c r="E23" s="28">
        <f t="shared" si="1"/>
        <v>0</v>
      </c>
      <c r="H23" s="4" t="s">
        <v>171</v>
      </c>
      <c r="J23" s="26">
        <f>I24*I25*2*I26</f>
        <v>7200</v>
      </c>
      <c r="N23" s="1">
        <v>43135</v>
      </c>
      <c r="O23" t="s">
        <v>194</v>
      </c>
      <c r="P23" s="5">
        <v>731.75</v>
      </c>
      <c r="R23" s="1">
        <v>43133</v>
      </c>
      <c r="S23" t="s">
        <v>193</v>
      </c>
      <c r="T23" s="5">
        <v>300</v>
      </c>
    </row>
    <row r="24" spans="2:20" x14ac:dyDescent="0.35">
      <c r="B24" s="4" t="s">
        <v>172</v>
      </c>
      <c r="C24">
        <f>SUM(C21:C23)</f>
        <v>17</v>
      </c>
      <c r="E24" s="26">
        <f>SUM(E21:E23)</f>
        <v>4200</v>
      </c>
      <c r="H24" t="s">
        <v>175</v>
      </c>
      <c r="I24" s="27">
        <v>18</v>
      </c>
      <c r="N24" s="1">
        <v>43135</v>
      </c>
      <c r="O24" t="s">
        <v>194</v>
      </c>
      <c r="P24" s="5">
        <v>874.42</v>
      </c>
      <c r="R24" s="1">
        <v>43132</v>
      </c>
      <c r="S24" t="s">
        <v>182</v>
      </c>
      <c r="T24" s="5">
        <v>300</v>
      </c>
    </row>
    <row r="25" spans="2:20" x14ac:dyDescent="0.35">
      <c r="H25" t="s">
        <v>174</v>
      </c>
      <c r="I25" s="3">
        <v>50</v>
      </c>
      <c r="N25" s="1">
        <v>43134</v>
      </c>
      <c r="O25" t="s">
        <v>197</v>
      </c>
      <c r="P25" s="5">
        <v>100.65</v>
      </c>
      <c r="R25" s="1">
        <v>43132</v>
      </c>
      <c r="S25" t="s">
        <v>183</v>
      </c>
      <c r="T25" s="5">
        <v>300</v>
      </c>
    </row>
    <row r="26" spans="2:20" x14ac:dyDescent="0.35">
      <c r="H26" t="s">
        <v>118</v>
      </c>
      <c r="I26" s="3">
        <v>4</v>
      </c>
      <c r="N26" s="1">
        <v>43134</v>
      </c>
      <c r="O26" t="s">
        <v>194</v>
      </c>
      <c r="P26" s="5">
        <v>540.22</v>
      </c>
      <c r="R26" s="1">
        <v>43132</v>
      </c>
      <c r="S26" t="s">
        <v>184</v>
      </c>
      <c r="T26" s="5">
        <v>300</v>
      </c>
    </row>
    <row r="27" spans="2:20" x14ac:dyDescent="0.35">
      <c r="J27" s="18"/>
      <c r="N27" s="1">
        <v>43135</v>
      </c>
      <c r="O27" t="s">
        <v>197</v>
      </c>
      <c r="P27" s="5">
        <f>43.09+63.04</f>
        <v>106.13</v>
      </c>
      <c r="R27" s="1">
        <v>43132</v>
      </c>
      <c r="S27" t="s">
        <v>185</v>
      </c>
      <c r="T27" s="5">
        <v>300</v>
      </c>
    </row>
    <row r="28" spans="2:20" x14ac:dyDescent="0.35">
      <c r="B28" s="4" t="s">
        <v>170</v>
      </c>
      <c r="D28" s="27">
        <v>300</v>
      </c>
      <c r="E28" s="26">
        <f>(C21+C22)*D28</f>
        <v>5100</v>
      </c>
      <c r="H28" s="4" t="s">
        <v>172</v>
      </c>
      <c r="J28" s="26">
        <f>SUM(J21:J23)</f>
        <v>9920</v>
      </c>
      <c r="N28" s="1">
        <v>43135</v>
      </c>
      <c r="O28" t="s">
        <v>198</v>
      </c>
      <c r="P28" s="5">
        <v>300</v>
      </c>
      <c r="R28" s="1">
        <v>43132</v>
      </c>
      <c r="S28" t="s">
        <v>186</v>
      </c>
      <c r="T28" s="5">
        <v>300</v>
      </c>
    </row>
    <row r="29" spans="2:20" x14ac:dyDescent="0.35">
      <c r="B29" s="4" t="s">
        <v>178</v>
      </c>
      <c r="E29" s="27">
        <f>2*1800</f>
        <v>3600</v>
      </c>
      <c r="R29" s="1">
        <v>43131</v>
      </c>
      <c r="S29" t="s">
        <v>187</v>
      </c>
      <c r="T29" s="5">
        <v>300</v>
      </c>
    </row>
    <row r="30" spans="2:20" x14ac:dyDescent="0.35">
      <c r="B30" t="s">
        <v>120</v>
      </c>
      <c r="D30">
        <v>14.5</v>
      </c>
      <c r="E30" s="30">
        <f>2*I25*2*0.6*D30</f>
        <v>1740</v>
      </c>
      <c r="R30" s="1">
        <v>43131</v>
      </c>
      <c r="S30" t="s">
        <v>188</v>
      </c>
      <c r="T30" s="5">
        <v>300</v>
      </c>
    </row>
    <row r="31" spans="2:20" x14ac:dyDescent="0.35">
      <c r="E31" s="18"/>
      <c r="R31" s="1">
        <v>43131</v>
      </c>
      <c r="S31" t="s">
        <v>189</v>
      </c>
      <c r="T31" s="5">
        <v>300</v>
      </c>
    </row>
    <row r="32" spans="2:20" x14ac:dyDescent="0.35">
      <c r="B32" s="4" t="s">
        <v>173</v>
      </c>
      <c r="E32" s="30">
        <f>E24+J28-E28-E29-E30</f>
        <v>3680</v>
      </c>
      <c r="R32" s="1">
        <v>43131</v>
      </c>
      <c r="S32" t="s">
        <v>190</v>
      </c>
      <c r="T32" s="5">
        <v>300</v>
      </c>
    </row>
    <row r="40" spans="2:20" ht="15.5" x14ac:dyDescent="0.35">
      <c r="B40" s="24" t="s">
        <v>208</v>
      </c>
      <c r="P40" s="5">
        <f>SUM(P20:P39)</f>
        <v>9567.5899999999983</v>
      </c>
      <c r="T40" s="5">
        <f>SUM(T20:T39)</f>
        <v>3900</v>
      </c>
    </row>
    <row r="41" spans="2:20" x14ac:dyDescent="0.35">
      <c r="O41" t="s">
        <v>122</v>
      </c>
      <c r="P41">
        <v>300</v>
      </c>
    </row>
    <row r="42" spans="2:20" x14ac:dyDescent="0.35">
      <c r="B42" t="s">
        <v>206</v>
      </c>
      <c r="C42">
        <v>15</v>
      </c>
      <c r="D42" t="s">
        <v>143</v>
      </c>
      <c r="P42" s="5">
        <f>P40-P41</f>
        <v>9267.5899999999983</v>
      </c>
    </row>
    <row r="43" spans="2:20" x14ac:dyDescent="0.35">
      <c r="B43" t="s">
        <v>115</v>
      </c>
      <c r="C43">
        <v>120</v>
      </c>
      <c r="D43" t="s">
        <v>144</v>
      </c>
    </row>
    <row r="44" spans="2:20" x14ac:dyDescent="0.35">
      <c r="B44" t="s">
        <v>118</v>
      </c>
      <c r="C44">
        <v>4</v>
      </c>
      <c r="D44" t="s">
        <v>145</v>
      </c>
    </row>
    <row r="45" spans="2:20" x14ac:dyDescent="0.35">
      <c r="B45" t="s">
        <v>121</v>
      </c>
      <c r="C45">
        <v>50</v>
      </c>
      <c r="D45" t="s">
        <v>146</v>
      </c>
    </row>
    <row r="46" spans="2:20" x14ac:dyDescent="0.35">
      <c r="B46" t="s">
        <v>124</v>
      </c>
      <c r="C46">
        <v>18</v>
      </c>
      <c r="D46" t="s">
        <v>147</v>
      </c>
    </row>
    <row r="47" spans="2:20" x14ac:dyDescent="0.35">
      <c r="B47" t="s">
        <v>103</v>
      </c>
      <c r="C47">
        <v>40</v>
      </c>
      <c r="D47" t="s">
        <v>148</v>
      </c>
    </row>
    <row r="50" spans="2:4" x14ac:dyDescent="0.35">
      <c r="B50" t="s">
        <v>149</v>
      </c>
      <c r="C50" t="s">
        <v>209</v>
      </c>
      <c r="D50">
        <f>C42*C43</f>
        <v>1800</v>
      </c>
    </row>
    <row r="51" spans="2:4" x14ac:dyDescent="0.35">
      <c r="B51" t="s">
        <v>103</v>
      </c>
      <c r="C51" t="s">
        <v>210</v>
      </c>
      <c r="D51">
        <f>C47*C42</f>
        <v>600</v>
      </c>
    </row>
    <row r="52" spans="2:4" x14ac:dyDescent="0.35">
      <c r="B52" t="s">
        <v>153</v>
      </c>
      <c r="C52" t="s">
        <v>211</v>
      </c>
      <c r="D52" s="18">
        <f>C44*C45*2*C46</f>
        <v>7200</v>
      </c>
    </row>
    <row r="53" spans="2:4" x14ac:dyDescent="0.35">
      <c r="D53">
        <f>SUM(D50:D52)</f>
        <v>9600</v>
      </c>
    </row>
    <row r="55" spans="2:4" x14ac:dyDescent="0.35">
      <c r="B55" t="s">
        <v>207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5"/>
  <sheetViews>
    <sheetView workbookViewId="0">
      <selection activeCell="F32" sqref="F32"/>
    </sheetView>
  </sheetViews>
  <sheetFormatPr defaultRowHeight="14.5" x14ac:dyDescent="0.35"/>
  <cols>
    <col min="2" max="2" width="29" bestFit="1" customWidth="1"/>
    <col min="3" max="3" width="10.453125" bestFit="1" customWidth="1"/>
    <col min="4" max="4" width="24.453125" customWidth="1"/>
    <col min="5" max="5" width="14.54296875" bestFit="1" customWidth="1"/>
    <col min="6" max="6" width="9.81640625" customWidth="1"/>
    <col min="9" max="9" width="15.453125" bestFit="1" customWidth="1"/>
    <col min="10" max="10" width="10.453125" bestFit="1" customWidth="1"/>
    <col min="11" max="11" width="12" bestFit="1" customWidth="1"/>
    <col min="12" max="12" width="14.54296875" bestFit="1" customWidth="1"/>
  </cols>
  <sheetData>
    <row r="3" spans="2:12" x14ac:dyDescent="0.35">
      <c r="B3" t="s">
        <v>336</v>
      </c>
      <c r="C3" s="1">
        <v>43437</v>
      </c>
      <c r="D3">
        <v>46725002822</v>
      </c>
      <c r="E3">
        <v>450</v>
      </c>
      <c r="G3" t="s">
        <v>69</v>
      </c>
      <c r="I3" t="s">
        <v>277</v>
      </c>
      <c r="J3" s="1">
        <v>43429</v>
      </c>
      <c r="K3">
        <v>46727319448</v>
      </c>
      <c r="L3" s="32">
        <v>-140</v>
      </c>
    </row>
    <row r="4" spans="2:12" x14ac:dyDescent="0.35">
      <c r="B4" t="s">
        <v>273</v>
      </c>
      <c r="C4" s="1">
        <v>43436</v>
      </c>
      <c r="D4">
        <v>46735870656</v>
      </c>
      <c r="E4">
        <v>400</v>
      </c>
      <c r="F4">
        <v>110</v>
      </c>
      <c r="G4" t="s">
        <v>346</v>
      </c>
      <c r="I4" t="s">
        <v>271</v>
      </c>
      <c r="J4" s="1">
        <v>43429</v>
      </c>
      <c r="K4">
        <v>46708634448</v>
      </c>
      <c r="L4">
        <v>-140</v>
      </c>
    </row>
    <row r="5" spans="2:12" x14ac:dyDescent="0.35">
      <c r="B5" t="s">
        <v>276</v>
      </c>
      <c r="C5" s="1">
        <v>43436</v>
      </c>
      <c r="D5">
        <v>46703098936</v>
      </c>
      <c r="E5">
        <v>450</v>
      </c>
      <c r="G5" s="32" t="s">
        <v>69</v>
      </c>
      <c r="I5" t="s">
        <v>269</v>
      </c>
      <c r="J5" s="1">
        <v>43425</v>
      </c>
      <c r="K5">
        <v>46731501370</v>
      </c>
      <c r="L5" s="32">
        <v>-500</v>
      </c>
    </row>
    <row r="6" spans="2:12" x14ac:dyDescent="0.35">
      <c r="B6" t="s">
        <v>268</v>
      </c>
      <c r="C6" s="1">
        <v>43435</v>
      </c>
      <c r="D6">
        <v>46706827752</v>
      </c>
      <c r="E6">
        <v>450</v>
      </c>
      <c r="G6" s="32" t="s">
        <v>69</v>
      </c>
      <c r="I6" t="s">
        <v>275</v>
      </c>
      <c r="J6" s="1">
        <v>43425</v>
      </c>
      <c r="K6">
        <v>46701074156</v>
      </c>
      <c r="L6" s="32">
        <v>-500</v>
      </c>
    </row>
    <row r="7" spans="2:12" x14ac:dyDescent="0.35">
      <c r="B7" t="s">
        <v>338</v>
      </c>
      <c r="C7" s="1">
        <v>43435</v>
      </c>
      <c r="D7">
        <v>46736220613</v>
      </c>
      <c r="E7">
        <v>450</v>
      </c>
      <c r="G7" s="32" t="s">
        <v>69</v>
      </c>
      <c r="I7" t="s">
        <v>337</v>
      </c>
      <c r="J7" s="1">
        <v>43437</v>
      </c>
      <c r="K7">
        <v>46705972891</v>
      </c>
      <c r="L7">
        <v>-500</v>
      </c>
    </row>
    <row r="8" spans="2:12" x14ac:dyDescent="0.35">
      <c r="B8" t="s">
        <v>272</v>
      </c>
      <c r="C8" s="1">
        <v>43435</v>
      </c>
      <c r="D8">
        <v>46702146280</v>
      </c>
      <c r="E8">
        <v>450</v>
      </c>
      <c r="G8" s="32" t="s">
        <v>69</v>
      </c>
    </row>
    <row r="9" spans="2:12" x14ac:dyDescent="0.35">
      <c r="B9" t="s">
        <v>274</v>
      </c>
      <c r="C9" s="1">
        <v>43434</v>
      </c>
      <c r="D9">
        <v>46701609500</v>
      </c>
      <c r="E9">
        <v>450</v>
      </c>
      <c r="G9" s="32" t="s">
        <v>69</v>
      </c>
    </row>
    <row r="10" spans="2:12" x14ac:dyDescent="0.35">
      <c r="B10" t="s">
        <v>274</v>
      </c>
      <c r="C10" s="1">
        <v>43434</v>
      </c>
      <c r="D10">
        <v>46701609500</v>
      </c>
      <c r="F10">
        <v>110</v>
      </c>
      <c r="G10" s="32" t="s">
        <v>345</v>
      </c>
    </row>
    <row r="11" spans="2:12" x14ac:dyDescent="0.35">
      <c r="B11" t="s">
        <v>278</v>
      </c>
      <c r="C11" s="1">
        <v>43434</v>
      </c>
      <c r="D11">
        <v>46704747395</v>
      </c>
      <c r="E11">
        <v>450</v>
      </c>
      <c r="G11" s="32" t="s">
        <v>69</v>
      </c>
    </row>
    <row r="12" spans="2:12" x14ac:dyDescent="0.35">
      <c r="B12" t="s">
        <v>329</v>
      </c>
      <c r="C12" s="1">
        <v>43434</v>
      </c>
      <c r="D12">
        <v>46733175097</v>
      </c>
      <c r="E12">
        <v>450</v>
      </c>
      <c r="G12" s="32" t="s">
        <v>69</v>
      </c>
    </row>
    <row r="13" spans="2:12" x14ac:dyDescent="0.35">
      <c r="B13" t="s">
        <v>277</v>
      </c>
      <c r="C13" s="1">
        <v>43434</v>
      </c>
      <c r="D13">
        <v>46727319448</v>
      </c>
      <c r="E13">
        <v>450</v>
      </c>
      <c r="G13" s="32" t="s">
        <v>69</v>
      </c>
    </row>
    <row r="14" spans="2:12" x14ac:dyDescent="0.35">
      <c r="B14" t="s">
        <v>270</v>
      </c>
      <c r="C14" s="1">
        <v>43433</v>
      </c>
      <c r="D14">
        <v>46766396644</v>
      </c>
      <c r="E14">
        <v>450</v>
      </c>
      <c r="G14" s="32" t="s">
        <v>69</v>
      </c>
    </row>
    <row r="15" spans="2:12" x14ac:dyDescent="0.35">
      <c r="B15" t="s">
        <v>340</v>
      </c>
      <c r="C15" s="1">
        <v>43433</v>
      </c>
      <c r="D15">
        <v>46739886011</v>
      </c>
      <c r="E15">
        <v>450</v>
      </c>
      <c r="G15" s="32" t="s">
        <v>69</v>
      </c>
    </row>
    <row r="16" spans="2:12" x14ac:dyDescent="0.35">
      <c r="B16" t="s">
        <v>336</v>
      </c>
      <c r="C16" s="1">
        <v>43431</v>
      </c>
      <c r="D16">
        <v>46725002822</v>
      </c>
      <c r="E16">
        <v>400</v>
      </c>
      <c r="F16">
        <v>110</v>
      </c>
      <c r="G16" s="32" t="s">
        <v>346</v>
      </c>
    </row>
    <row r="17" spans="2:7" x14ac:dyDescent="0.35">
      <c r="B17" t="s">
        <v>341</v>
      </c>
      <c r="C17" s="1">
        <v>43431</v>
      </c>
      <c r="D17">
        <v>46731510451</v>
      </c>
      <c r="E17">
        <v>400</v>
      </c>
      <c r="F17">
        <v>110</v>
      </c>
      <c r="G17" s="32" t="s">
        <v>346</v>
      </c>
    </row>
    <row r="18" spans="2:7" x14ac:dyDescent="0.35">
      <c r="B18" t="s">
        <v>269</v>
      </c>
      <c r="C18" s="1">
        <v>43430</v>
      </c>
      <c r="D18">
        <v>46731501370</v>
      </c>
      <c r="E18">
        <v>400</v>
      </c>
      <c r="F18">
        <v>110</v>
      </c>
      <c r="G18" s="32" t="s">
        <v>346</v>
      </c>
    </row>
    <row r="19" spans="2:7" x14ac:dyDescent="0.35">
      <c r="E19">
        <f>SUM(E3:E18)</f>
        <v>6550</v>
      </c>
      <c r="F19" s="32">
        <f>SUM(F3:F18)</f>
        <v>550</v>
      </c>
      <c r="G19" s="32"/>
    </row>
    <row r="20" spans="2:7" x14ac:dyDescent="0.35">
      <c r="C20" s="1"/>
    </row>
    <row r="22" spans="2:7" x14ac:dyDescent="0.35">
      <c r="B22" t="s">
        <v>276</v>
      </c>
      <c r="C22" s="1">
        <v>43429</v>
      </c>
      <c r="D22">
        <v>46703098936</v>
      </c>
      <c r="E22" t="s">
        <v>339</v>
      </c>
    </row>
    <row r="23" spans="2:7" x14ac:dyDescent="0.35">
      <c r="B23" t="s">
        <v>338</v>
      </c>
      <c r="C23" s="1">
        <v>43429</v>
      </c>
      <c r="D23">
        <v>46736220613</v>
      </c>
      <c r="E23" t="s">
        <v>339</v>
      </c>
    </row>
    <row r="24" spans="2:7" x14ac:dyDescent="0.35">
      <c r="B24" t="s">
        <v>342</v>
      </c>
      <c r="C24" s="1">
        <v>43429</v>
      </c>
      <c r="D24">
        <v>46700203309</v>
      </c>
      <c r="E24" t="s">
        <v>339</v>
      </c>
    </row>
    <row r="25" spans="2:7" x14ac:dyDescent="0.35">
      <c r="B25" t="s">
        <v>272</v>
      </c>
      <c r="C25" s="1">
        <v>43429</v>
      </c>
      <c r="D25">
        <v>46702146280</v>
      </c>
      <c r="E25" t="s">
        <v>339</v>
      </c>
    </row>
    <row r="26" spans="2:7" x14ac:dyDescent="0.35">
      <c r="B26" t="s">
        <v>270</v>
      </c>
      <c r="C26" s="1">
        <v>43429</v>
      </c>
      <c r="D26">
        <v>46766396644</v>
      </c>
      <c r="E26" t="s">
        <v>339</v>
      </c>
    </row>
    <row r="27" spans="2:7" x14ac:dyDescent="0.35">
      <c r="B27" t="s">
        <v>270</v>
      </c>
      <c r="C27" s="1">
        <v>43429</v>
      </c>
      <c r="D27">
        <v>46766396644</v>
      </c>
      <c r="E27" t="s">
        <v>343</v>
      </c>
    </row>
    <row r="28" spans="2:7" x14ac:dyDescent="0.35">
      <c r="B28" t="s">
        <v>274</v>
      </c>
      <c r="C28" s="1">
        <v>43429</v>
      </c>
      <c r="D28">
        <v>46701609500</v>
      </c>
      <c r="E28" t="s">
        <v>343</v>
      </c>
    </row>
    <row r="29" spans="2:7" x14ac:dyDescent="0.35">
      <c r="B29" t="s">
        <v>278</v>
      </c>
      <c r="C29" s="1">
        <v>43429</v>
      </c>
      <c r="D29">
        <v>46704747395</v>
      </c>
      <c r="E29" t="s">
        <v>343</v>
      </c>
    </row>
    <row r="30" spans="2:7" x14ac:dyDescent="0.35">
      <c r="B30" t="s">
        <v>272</v>
      </c>
      <c r="C30" s="1">
        <v>43429</v>
      </c>
      <c r="D30">
        <v>46702146280</v>
      </c>
      <c r="E30" t="s">
        <v>343</v>
      </c>
    </row>
    <row r="31" spans="2:7" x14ac:dyDescent="0.35">
      <c r="B31" t="s">
        <v>277</v>
      </c>
      <c r="C31" s="1">
        <v>43428</v>
      </c>
      <c r="D31">
        <v>46727319448</v>
      </c>
      <c r="E31" t="s">
        <v>344</v>
      </c>
    </row>
    <row r="32" spans="2:7" x14ac:dyDescent="0.35">
      <c r="B32" t="s">
        <v>271</v>
      </c>
      <c r="C32" s="1">
        <v>43427</v>
      </c>
      <c r="D32">
        <v>46708634448</v>
      </c>
      <c r="E32" t="s">
        <v>344</v>
      </c>
    </row>
    <row r="33" spans="2:5" x14ac:dyDescent="0.35">
      <c r="B33" t="s">
        <v>329</v>
      </c>
      <c r="C33" s="1">
        <v>43426</v>
      </c>
      <c r="D33">
        <v>46733175097</v>
      </c>
      <c r="E33" t="s">
        <v>343</v>
      </c>
    </row>
    <row r="34" spans="2:5" x14ac:dyDescent="0.35">
      <c r="B34" t="s">
        <v>268</v>
      </c>
      <c r="C34" s="1">
        <v>43424</v>
      </c>
      <c r="D34">
        <v>46706827752</v>
      </c>
      <c r="E34" t="s">
        <v>343</v>
      </c>
    </row>
    <row r="35" spans="2:5" x14ac:dyDescent="0.35">
      <c r="B35" t="s">
        <v>276</v>
      </c>
      <c r="C35" s="1">
        <v>43424</v>
      </c>
      <c r="D35">
        <v>46703098936</v>
      </c>
      <c r="E35" t="s">
        <v>343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Sammanställning</vt:lpstr>
      <vt:lpstr>Laget</vt:lpstr>
      <vt:lpstr>Sökning</vt:lpstr>
      <vt:lpstr>USM Steg 1</vt:lpstr>
      <vt:lpstr>USM Steg 2</vt:lpstr>
      <vt:lpstr>USM Steg3</vt:lpstr>
      <vt:lpstr>Upptakt</vt:lpstr>
      <vt:lpstr>USM Steg1-18</vt:lpstr>
      <vt:lpstr>Sheet1</vt:lpstr>
      <vt:lpstr>Hellton Cup 18</vt:lpstr>
      <vt:lpstr>USM Steg2-18</vt:lpstr>
      <vt:lpstr>Kopparcupen 19</vt:lpstr>
    </vt:vector>
  </TitlesOfParts>
  <Company>DLM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Gunnarsson, Anders</dc:creator>
  <cp:lastModifiedBy>Gunnarsson, Anders</cp:lastModifiedBy>
  <cp:lastPrinted>2018-03-01T14:25:19Z</cp:lastPrinted>
  <dcterms:created xsi:type="dcterms:W3CDTF">2017-11-17T23:18:30Z</dcterms:created>
  <dcterms:modified xsi:type="dcterms:W3CDTF">2018-12-28T23:02:25Z</dcterms:modified>
</cp:coreProperties>
</file>