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INDATA" sheetId="1" r:id="rId1"/>
    <sheet name="Summa säsong" sheetId="2" r:id="rId2"/>
    <sheet name="Juni-Juli 10" sheetId="3" r:id="rId3"/>
    <sheet name="Aug 10" sheetId="4" r:id="rId4"/>
    <sheet name="Sep 10" sheetId="5" r:id="rId5"/>
    <sheet name="Okt 10" sheetId="6" r:id="rId6"/>
  </sheets>
  <definedNames/>
  <calcPr fullCalcOnLoad="1"/>
  <pivotCaches>
    <pivotCache cacheId="3" r:id="rId7"/>
  </pivotCaches>
</workbook>
</file>

<file path=xl/sharedStrings.xml><?xml version="1.0" encoding="utf-8"?>
<sst xmlns="http://schemas.openxmlformats.org/spreadsheetml/2006/main" count="318" uniqueCount="161">
  <si>
    <t>Namn</t>
  </si>
  <si>
    <t>Widén</t>
  </si>
  <si>
    <t>Jimmy</t>
  </si>
  <si>
    <t>Jonis</t>
  </si>
  <si>
    <t>Julle</t>
  </si>
  <si>
    <t>Sparr</t>
  </si>
  <si>
    <t>Foppa</t>
  </si>
  <si>
    <t>Petson</t>
  </si>
  <si>
    <t>Kullis</t>
  </si>
  <si>
    <t>Jocke</t>
  </si>
  <si>
    <t>Adam</t>
  </si>
  <si>
    <t>Emil</t>
  </si>
  <si>
    <t>Simma</t>
  </si>
  <si>
    <t>Conny</t>
  </si>
  <si>
    <t>Masken</t>
  </si>
  <si>
    <t>Totalt</t>
  </si>
  <si>
    <t>%</t>
  </si>
  <si>
    <t>Ola</t>
  </si>
  <si>
    <t>Hedlund</t>
  </si>
  <si>
    <t>Stollen</t>
  </si>
  <si>
    <t>Vi är i snitt</t>
  </si>
  <si>
    <t>stycken på träningarna</t>
  </si>
  <si>
    <t>Troeng</t>
  </si>
  <si>
    <t>Snitt okt</t>
  </si>
  <si>
    <t>Snitt nov</t>
  </si>
  <si>
    <t>Snitt dec</t>
  </si>
  <si>
    <t>Snitt jan</t>
  </si>
  <si>
    <t>Snitt feb</t>
  </si>
  <si>
    <t xml:space="preserve">stycken </t>
  </si>
  <si>
    <t>Aug</t>
  </si>
  <si>
    <t>Svärd</t>
  </si>
  <si>
    <t>Åsbom</t>
  </si>
  <si>
    <t>Snitt mars</t>
  </si>
  <si>
    <t>29-jun</t>
  </si>
  <si>
    <t>01-jul</t>
  </si>
  <si>
    <t>08-jul</t>
  </si>
  <si>
    <t>13-jul</t>
  </si>
  <si>
    <t>06-jul</t>
  </si>
  <si>
    <t>15-jul</t>
  </si>
  <si>
    <t>20-jul</t>
  </si>
  <si>
    <t>22-jul</t>
  </si>
  <si>
    <t>27-jul</t>
  </si>
  <si>
    <t>29-jul</t>
  </si>
  <si>
    <t>Snitt juni/juli</t>
  </si>
  <si>
    <t>Namn (09-10)</t>
  </si>
  <si>
    <t>Petson (97,4 %)</t>
  </si>
  <si>
    <t>Conny (72,8%)</t>
  </si>
  <si>
    <t>Jimmy (64,9 %)</t>
  </si>
  <si>
    <t>Masken (60,5 %)</t>
  </si>
  <si>
    <t>Emil (56,1 %)</t>
  </si>
  <si>
    <t>Widén (78,9 %)</t>
  </si>
  <si>
    <t>Jonis (75,4 %)</t>
  </si>
  <si>
    <t>Foppa (72,8 %)</t>
  </si>
  <si>
    <t>Simma (63,2 %)</t>
  </si>
  <si>
    <t>Julle (60,5 %)</t>
  </si>
  <si>
    <t>Kullis (45,6 %)</t>
  </si>
  <si>
    <t>Adam (26,3 %)</t>
  </si>
  <si>
    <t>03-aug</t>
  </si>
  <si>
    <t>Törna</t>
  </si>
  <si>
    <t>Törna (-)</t>
  </si>
  <si>
    <t>05-aug</t>
  </si>
  <si>
    <t>Juni/Juli</t>
  </si>
  <si>
    <t>Robin J</t>
  </si>
  <si>
    <t>Svärdh</t>
  </si>
  <si>
    <t>Medel av %</t>
  </si>
  <si>
    <t>SUMMERING TOTALT</t>
  </si>
  <si>
    <t>Snitt aug</t>
  </si>
  <si>
    <t>Svärd (19,3 %)</t>
  </si>
  <si>
    <t>Robin (24,6 %)</t>
  </si>
  <si>
    <t>Hedlund (79,8 %)</t>
  </si>
  <si>
    <t>Sparr (57,9 %)</t>
  </si>
  <si>
    <t>Åsbom (3,5 %)</t>
  </si>
  <si>
    <t>Troeng (26,3 %)</t>
  </si>
  <si>
    <t>Ola (45,6 %)</t>
  </si>
  <si>
    <t>16-aug2</t>
  </si>
  <si>
    <t>19-aug2</t>
  </si>
  <si>
    <t>Jonas C</t>
  </si>
  <si>
    <t>Niklas N</t>
  </si>
  <si>
    <t>Jonas C (-)</t>
  </si>
  <si>
    <t>Niklas N (-)</t>
  </si>
  <si>
    <t>Stolth, M</t>
  </si>
  <si>
    <t>Stolth, M (-)</t>
  </si>
  <si>
    <t>23-aug2</t>
  </si>
  <si>
    <t>26-aug2</t>
  </si>
  <si>
    <t>30-aug2</t>
  </si>
  <si>
    <t>02-sep</t>
  </si>
  <si>
    <t>Felix N</t>
  </si>
  <si>
    <t>Albin J</t>
  </si>
  <si>
    <t>Andreas J</t>
  </si>
  <si>
    <t>Johan H</t>
  </si>
  <si>
    <t>Felix W</t>
  </si>
  <si>
    <t>Felix N (-)</t>
  </si>
  <si>
    <t>Albin J (-)</t>
  </si>
  <si>
    <t>Andreas J (-)</t>
  </si>
  <si>
    <t>Johan H (-)</t>
  </si>
  <si>
    <t>Felix W (-)</t>
  </si>
  <si>
    <t>Mv tobbe jr</t>
  </si>
  <si>
    <t>Mv tobbe jr (-)</t>
  </si>
  <si>
    <t>Mv Tobbe Jr</t>
  </si>
  <si>
    <t>06-sep</t>
  </si>
  <si>
    <t>09-sep</t>
  </si>
  <si>
    <t>13-sep</t>
  </si>
  <si>
    <t>16-sep</t>
  </si>
  <si>
    <t>20-sep</t>
  </si>
  <si>
    <t>23-sep</t>
  </si>
  <si>
    <t>27-sep</t>
  </si>
  <si>
    <t>30-sep</t>
  </si>
  <si>
    <t>Sep</t>
  </si>
  <si>
    <t>Snitt sep</t>
  </si>
  <si>
    <t>Filip ?</t>
  </si>
  <si>
    <t>Filip ? (-)</t>
  </si>
  <si>
    <t>Fredriksson</t>
  </si>
  <si>
    <t>Fredriksson (-)</t>
  </si>
  <si>
    <t>04-okt</t>
  </si>
  <si>
    <t>07-okt</t>
  </si>
  <si>
    <t>11-okt</t>
  </si>
  <si>
    <t>14-okt</t>
  </si>
  <si>
    <t>18-okt</t>
  </si>
  <si>
    <t>21-okt</t>
  </si>
  <si>
    <t>25-okt</t>
  </si>
  <si>
    <t>28-okt</t>
  </si>
  <si>
    <t>Robin L (-)</t>
  </si>
  <si>
    <t>Robin L</t>
  </si>
  <si>
    <t>Olle</t>
  </si>
  <si>
    <t>Olle (-)</t>
  </si>
  <si>
    <t>01-nov</t>
  </si>
  <si>
    <t>04-nov</t>
  </si>
  <si>
    <t>08-nov</t>
  </si>
  <si>
    <t>15-nov</t>
  </si>
  <si>
    <t>Lars Wisser</t>
  </si>
  <si>
    <t>Tommy Wisser</t>
  </si>
  <si>
    <t>11-nov</t>
  </si>
  <si>
    <t>18-nov</t>
  </si>
  <si>
    <t>22-nov</t>
  </si>
  <si>
    <t>25-nov</t>
  </si>
  <si>
    <t>29-nov</t>
  </si>
  <si>
    <t>02-dec</t>
  </si>
  <si>
    <t>06-dec</t>
  </si>
  <si>
    <t>09-dec</t>
  </si>
  <si>
    <t>13-dec</t>
  </si>
  <si>
    <t>16-dec</t>
  </si>
  <si>
    <t>20-dec</t>
  </si>
  <si>
    <t>03-jan</t>
  </si>
  <si>
    <t>06-jan</t>
  </si>
  <si>
    <t>10-jan</t>
  </si>
  <si>
    <t>13-jan</t>
  </si>
  <si>
    <t>17-jan</t>
  </si>
  <si>
    <t>20-jan</t>
  </si>
  <si>
    <t>24-jan</t>
  </si>
  <si>
    <t>27-jan</t>
  </si>
  <si>
    <t>31-jan</t>
  </si>
  <si>
    <t>03-feb</t>
  </si>
  <si>
    <t>07-feb</t>
  </si>
  <si>
    <t>10-feb</t>
  </si>
  <si>
    <t>14-feb2</t>
  </si>
  <si>
    <t>17-feb</t>
  </si>
  <si>
    <t>21-feb</t>
  </si>
  <si>
    <t>24-feb</t>
  </si>
  <si>
    <t>28-feb</t>
  </si>
  <si>
    <t>Okt</t>
  </si>
  <si>
    <t>Filip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</si>
</sst>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%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sz val="8"/>
      <name val="Tahoma"/>
      <family val="2"/>
    </font>
    <font>
      <sz val="10"/>
      <color indexed="9"/>
      <name val="Calibri"/>
      <family val="0"/>
    </font>
    <font>
      <b/>
      <sz val="18"/>
      <color indexed="9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6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thin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/>
      <top style="medium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 style="thin"/>
      <right style="medium"/>
      <top style="double">
        <color theme="1"/>
      </top>
      <bottom style="medium"/>
    </border>
    <border>
      <left/>
      <right style="thin"/>
      <top style="double">
        <color theme="1"/>
      </top>
      <bottom style="medium"/>
    </border>
    <border>
      <left style="medium"/>
      <right style="thin">
        <color theme="1"/>
      </right>
      <top style="double">
        <color theme="1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/>
      <right style="medium"/>
      <top style="medium"/>
      <bottom style="medium"/>
    </border>
    <border>
      <left style="thin">
        <color rgb="FF7F7F7F"/>
      </left>
      <right style="thin">
        <color rgb="FF7F7F7F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/>
      <top style="medium"/>
      <bottom/>
    </border>
    <border>
      <left/>
      <right style="medium"/>
      <top style="thin"/>
      <bottom style="thin"/>
    </border>
    <border>
      <left>
        <color indexed="63"/>
      </left>
      <right/>
      <top style="medium"/>
      <bottom style="thin"/>
    </border>
    <border>
      <left>
        <color indexed="63"/>
      </left>
      <right/>
      <top>
        <color indexed="63"/>
      </top>
      <bottom style="thin"/>
    </border>
    <border>
      <left>
        <color indexed="63"/>
      </left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>
        <color indexed="63"/>
      </top>
      <bottom style="thin">
        <color indexed="63"/>
      </bottom>
    </border>
    <border>
      <left style="medium"/>
      <right/>
      <top style="thin"/>
      <bottom style="thin"/>
    </border>
    <border>
      <left/>
      <right style="medium"/>
      <top style="medium"/>
      <bottom style="thin"/>
    </border>
    <border>
      <left>
        <color indexed="63"/>
      </left>
      <right style="thin"/>
      <top style="thin"/>
      <bottom style="double">
        <color theme="1"/>
      </bottom>
    </border>
    <border>
      <left/>
      <right style="thin"/>
      <top>
        <color indexed="63"/>
      </top>
      <bottom style="medium"/>
    </border>
    <border>
      <left style="thin"/>
      <right style="thick"/>
      <top style="medium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/>
    </border>
    <border>
      <left style="thin"/>
      <right style="thick"/>
      <top style="thin"/>
      <bottom style="double">
        <color theme="1"/>
      </bottom>
    </border>
    <border>
      <left/>
      <right style="thick"/>
      <top style="medium"/>
      <bottom>
        <color indexed="63"/>
      </bottom>
    </border>
    <border>
      <left/>
      <right style="thick"/>
      <top/>
      <bottom/>
    </border>
    <border>
      <left>
        <color indexed="63"/>
      </left>
      <right style="thick"/>
      <top style="medium"/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double">
        <color theme="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2" applyNumberFormat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30" borderId="2" applyNumberFormat="0" applyAlignment="0" applyProtection="0"/>
    <xf numFmtId="0" fontId="28" fillId="31" borderId="3" applyNumberFormat="0" applyAlignment="0" applyProtection="0"/>
    <xf numFmtId="0" fontId="29" fillId="0" borderId="4" applyNumberFormat="0" applyFill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35" fillId="0" borderId="10" xfId="0" applyFont="1" applyBorder="1" applyAlignment="1">
      <alignment/>
    </xf>
    <xf numFmtId="0" fontId="35" fillId="0" borderId="11" xfId="0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5" fillId="0" borderId="22" xfId="0" applyFont="1" applyBorder="1" applyAlignment="1">
      <alignment/>
    </xf>
    <xf numFmtId="164" fontId="0" fillId="0" borderId="23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0" xfId="0" applyBorder="1" applyAlignment="1">
      <alignment/>
    </xf>
    <xf numFmtId="0" fontId="35" fillId="0" borderId="28" xfId="0" applyFont="1" applyBorder="1" applyAlignment="1">
      <alignment/>
    </xf>
    <xf numFmtId="0" fontId="0" fillId="0" borderId="0" xfId="0" applyAlignment="1">
      <alignment horizontal="center" vertical="center"/>
    </xf>
    <xf numFmtId="16" fontId="35" fillId="0" borderId="29" xfId="0" applyNumberFormat="1" applyFont="1" applyBorder="1" applyAlignment="1">
      <alignment/>
    </xf>
    <xf numFmtId="16" fontId="35" fillId="0" borderId="10" xfId="0" applyNumberFormat="1" applyFont="1" applyBorder="1" applyAlignment="1">
      <alignment/>
    </xf>
    <xf numFmtId="0" fontId="0" fillId="0" borderId="23" xfId="0" applyNumberFormat="1" applyBorder="1" applyAlignment="1">
      <alignment horizontal="center" vertical="center"/>
    </xf>
    <xf numFmtId="16" fontId="35" fillId="0" borderId="11" xfId="0" applyNumberFormat="1" applyFont="1" applyBorder="1" applyAlignment="1">
      <alignment/>
    </xf>
    <xf numFmtId="0" fontId="35" fillId="0" borderId="30" xfId="0" applyFont="1" applyFill="1" applyBorder="1" applyAlignment="1">
      <alignment horizontal="left"/>
    </xf>
    <xf numFmtId="0" fontId="38" fillId="0" borderId="31" xfId="0" applyFont="1" applyBorder="1" applyAlignment="1">
      <alignment/>
    </xf>
    <xf numFmtId="0" fontId="0" fillId="0" borderId="32" xfId="0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35" fillId="0" borderId="36" xfId="0" applyFont="1" applyBorder="1" applyAlignment="1">
      <alignment/>
    </xf>
    <xf numFmtId="1" fontId="27" fillId="30" borderId="37" xfId="44" applyNumberFormat="1" applyBorder="1" applyAlignment="1">
      <alignment horizontal="center"/>
    </xf>
    <xf numFmtId="0" fontId="35" fillId="0" borderId="38" xfId="0" applyFont="1" applyBorder="1" applyAlignment="1">
      <alignment/>
    </xf>
    <xf numFmtId="1" fontId="27" fillId="30" borderId="38" xfId="44" applyNumberFormat="1" applyBorder="1" applyAlignment="1">
      <alignment horizontal="center"/>
    </xf>
    <xf numFmtId="0" fontId="0" fillId="0" borderId="39" xfId="0" applyBorder="1" applyAlignment="1">
      <alignment/>
    </xf>
    <xf numFmtId="9" fontId="0" fillId="0" borderId="0" xfId="0" applyNumberFormat="1" applyAlignment="1">
      <alignment/>
    </xf>
    <xf numFmtId="9" fontId="0" fillId="0" borderId="0" xfId="0" applyNumberFormat="1" applyBorder="1" applyAlignment="1">
      <alignment/>
    </xf>
    <xf numFmtId="16" fontId="35" fillId="0" borderId="30" xfId="0" applyNumberFormat="1" applyFont="1" applyBorder="1" applyAlignment="1">
      <alignment/>
    </xf>
    <xf numFmtId="16" fontId="35" fillId="0" borderId="40" xfId="0" applyNumberFormat="1" applyFont="1" applyBorder="1" applyAlignment="1">
      <alignment/>
    </xf>
    <xf numFmtId="0" fontId="35" fillId="0" borderId="41" xfId="0" applyFont="1" applyBorder="1" applyAlignment="1">
      <alignment/>
    </xf>
    <xf numFmtId="0" fontId="35" fillId="0" borderId="41" xfId="0" applyFont="1" applyBorder="1" applyAlignment="1">
      <alignment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0" xfId="0" applyAlignment="1">
      <alignment/>
    </xf>
    <xf numFmtId="0" fontId="35" fillId="0" borderId="45" xfId="0" applyFont="1" applyBorder="1" applyAlignment="1">
      <alignment/>
    </xf>
    <xf numFmtId="0" fontId="0" fillId="0" borderId="46" xfId="0" applyBorder="1" applyAlignment="1">
      <alignment horizontal="center" vertical="center"/>
    </xf>
    <xf numFmtId="0" fontId="0" fillId="0" borderId="47" xfId="0" applyNumberFormat="1" applyBorder="1" applyAlignment="1">
      <alignment horizontal="center" vertical="center"/>
    </xf>
    <xf numFmtId="0" fontId="35" fillId="0" borderId="48" xfId="0" applyFont="1" applyBorder="1" applyAlignment="1">
      <alignment/>
    </xf>
    <xf numFmtId="0" fontId="35" fillId="0" borderId="41" xfId="0" applyFont="1" applyBorder="1" applyAlignment="1">
      <alignment/>
    </xf>
    <xf numFmtId="0" fontId="35" fillId="0" borderId="45" xfId="0" applyFont="1" applyBorder="1" applyAlignment="1">
      <alignment/>
    </xf>
    <xf numFmtId="0" fontId="0" fillId="0" borderId="49" xfId="0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16" fontId="35" fillId="0" borderId="55" xfId="0" applyNumberFormat="1" applyFont="1" applyBorder="1" applyAlignment="1">
      <alignment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numFmt numFmtId="13" formatCode="# ??/??"/>
      <border/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pivotCacheDefinition" Target="pivotCache/pivotCacheDefinition1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[0]Summa säsong!Pivottabell3</c:name>
  </c:pivotSource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Träningsnärvaro säsongen 10/11</a:t>
            </a:r>
          </a:p>
        </c:rich>
      </c:tx>
      <c:layout>
        <c:manualLayout>
          <c:xMode val="factor"/>
          <c:yMode val="factor"/>
          <c:x val="-0.001"/>
          <c:y val="-0.01625"/>
        </c:manualLayout>
      </c:layout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Medel av % Totalt</c:v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6"/>
              <c:pt idx="0">
                <c:v>Emil</c:v>
              </c:pt>
              <c:pt idx="1">
                <c:v>Svärd</c:v>
              </c:pt>
              <c:pt idx="2">
                <c:v>Widén</c:v>
              </c:pt>
              <c:pt idx="3">
                <c:v>Hedlund</c:v>
              </c:pt>
              <c:pt idx="4">
                <c:v>Petson</c:v>
              </c:pt>
              <c:pt idx="5">
                <c:v>Robin J</c:v>
              </c:pt>
              <c:pt idx="6">
                <c:v>Niklas N</c:v>
              </c:pt>
              <c:pt idx="7">
                <c:v>Masken</c:v>
              </c:pt>
              <c:pt idx="8">
                <c:v>Johan H</c:v>
              </c:pt>
              <c:pt idx="9">
                <c:v>Jonis</c:v>
              </c:pt>
              <c:pt idx="10">
                <c:v>Adam</c:v>
              </c:pt>
              <c:pt idx="11">
                <c:v>Kullis</c:v>
              </c:pt>
              <c:pt idx="12">
                <c:v>Conny</c:v>
              </c:pt>
              <c:pt idx="13">
                <c:v>Sparr</c:v>
              </c:pt>
              <c:pt idx="14">
                <c:v>Jimmy</c:v>
              </c:pt>
              <c:pt idx="15">
                <c:v>Julle</c:v>
              </c:pt>
              <c:pt idx="16">
                <c:v>Troeng</c:v>
              </c:pt>
              <c:pt idx="17">
                <c:v>Andreas J</c:v>
              </c:pt>
              <c:pt idx="18">
                <c:v>Olle</c:v>
              </c:pt>
              <c:pt idx="19">
                <c:v>Felix N</c:v>
              </c:pt>
              <c:pt idx="20">
                <c:v>Simma</c:v>
              </c:pt>
              <c:pt idx="21">
                <c:v>Robin L</c:v>
              </c:pt>
              <c:pt idx="22">
                <c:v>Jonas C</c:v>
              </c:pt>
              <c:pt idx="23">
                <c:v>Albin J</c:v>
              </c:pt>
              <c:pt idx="24">
                <c:v>Stolth, M</c:v>
              </c:pt>
              <c:pt idx="25">
                <c:v>Filip ?</c:v>
              </c:pt>
              <c:pt idx="26">
                <c:v>Foppa</c:v>
              </c:pt>
              <c:pt idx="27">
                <c:v>Mv tobbe jr</c:v>
              </c:pt>
              <c:pt idx="28">
                <c:v>Åsbom</c:v>
              </c:pt>
              <c:pt idx="29">
                <c:v>Ola</c:v>
              </c:pt>
              <c:pt idx="30">
                <c:v>Törna</c:v>
              </c:pt>
              <c:pt idx="31">
                <c:v>Tommy Wisser</c:v>
              </c:pt>
              <c:pt idx="32">
                <c:v>Lars Wisser</c:v>
              </c:pt>
              <c:pt idx="33">
                <c:v>Fredriksson</c:v>
              </c:pt>
              <c:pt idx="34">
                <c:v>Felix W</c:v>
              </c:pt>
              <c:pt idx="35">
                <c:v>Totalt</c:v>
              </c:pt>
            </c:strLit>
          </c:cat>
          <c:val>
            <c:numLit>
              <c:ptCount val="36"/>
              <c:pt idx="0">
                <c:v>0.775</c:v>
              </c:pt>
              <c:pt idx="1">
                <c:v>0.725</c:v>
              </c:pt>
              <c:pt idx="2">
                <c:v>0.7</c:v>
              </c:pt>
              <c:pt idx="3">
                <c:v>0.675</c:v>
              </c:pt>
              <c:pt idx="4">
                <c:v>0.6625</c:v>
              </c:pt>
              <c:pt idx="5">
                <c:v>0.65</c:v>
              </c:pt>
              <c:pt idx="6">
                <c:v>0.6</c:v>
              </c:pt>
              <c:pt idx="7">
                <c:v>0.6</c:v>
              </c:pt>
              <c:pt idx="8">
                <c:v>0.5625</c:v>
              </c:pt>
              <c:pt idx="9">
                <c:v>0.475</c:v>
              </c:pt>
              <c:pt idx="10">
                <c:v>0.4625</c:v>
              </c:pt>
              <c:pt idx="11">
                <c:v>0.3875</c:v>
              </c:pt>
              <c:pt idx="12">
                <c:v>0.375</c:v>
              </c:pt>
              <c:pt idx="13">
                <c:v>0.375</c:v>
              </c:pt>
              <c:pt idx="14">
                <c:v>0.35</c:v>
              </c:pt>
              <c:pt idx="15">
                <c:v>0.35</c:v>
              </c:pt>
              <c:pt idx="16">
                <c:v>0.325</c:v>
              </c:pt>
              <c:pt idx="17">
                <c:v>0.3</c:v>
              </c:pt>
              <c:pt idx="18">
                <c:v>0.225</c:v>
              </c:pt>
              <c:pt idx="19">
                <c:v>0.225</c:v>
              </c:pt>
              <c:pt idx="20">
                <c:v>0.225</c:v>
              </c:pt>
              <c:pt idx="21">
                <c:v>0.225</c:v>
              </c:pt>
              <c:pt idx="22">
                <c:v>0.2</c:v>
              </c:pt>
              <c:pt idx="23">
                <c:v>0.2</c:v>
              </c:pt>
              <c:pt idx="24">
                <c:v>0.175</c:v>
              </c:pt>
              <c:pt idx="25">
                <c:v>0.15</c:v>
              </c:pt>
              <c:pt idx="26">
                <c:v>0.15</c:v>
              </c:pt>
              <c:pt idx="27">
                <c:v>0.125</c:v>
              </c:pt>
              <c:pt idx="28">
                <c:v>0.0875</c:v>
              </c:pt>
              <c:pt idx="29">
                <c:v>0.075</c:v>
              </c:pt>
              <c:pt idx="30">
                <c:v>0.075</c:v>
              </c:pt>
              <c:pt idx="31">
                <c:v>0.05</c:v>
              </c:pt>
              <c:pt idx="32">
                <c:v>0.025</c:v>
              </c:pt>
              <c:pt idx="33">
                <c:v>0.025</c:v>
              </c:pt>
              <c:pt idx="34">
                <c:v>0.025</c:v>
              </c:pt>
              <c:pt idx="35">
                <c:v>0.3317857142857143</c:v>
              </c:pt>
            </c:numLit>
          </c:val>
        </c:ser>
        <c:axId val="14008284"/>
        <c:axId val="58965693"/>
      </c:barChart>
      <c:catAx>
        <c:axId val="140082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58965693"/>
        <c:crosses val="autoZero"/>
        <c:auto val="0"/>
        <c:lblOffset val="100"/>
        <c:tickLblSkip val="1"/>
        <c:noMultiLvlLbl val="0"/>
      </c:catAx>
      <c:valAx>
        <c:axId val="58965693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008284"/>
        <c:crossesAt val="1"/>
        <c:crossBetween val="between"/>
        <c:dispUnits/>
      </c:valAx>
      <c:spPr>
        <a:solidFill>
          <a:srgbClr val="3F3F3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JUNI/JULI 2010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75"/>
          <c:y val="0.0865"/>
          <c:w val="0.959"/>
          <c:h val="0.87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INDATA!$I$43</c:f>
              <c:strCache>
                <c:ptCount val="1"/>
                <c:pt idx="0">
                  <c:v>100%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INDATA!$H$44:$H$63</c:f>
              <c:strCache>
                <c:ptCount val="20"/>
                <c:pt idx="0">
                  <c:v>Emil</c:v>
                </c:pt>
                <c:pt idx="1">
                  <c:v>Robin J</c:v>
                </c:pt>
                <c:pt idx="2">
                  <c:v>Petson</c:v>
                </c:pt>
                <c:pt idx="3">
                  <c:v>Masken</c:v>
                </c:pt>
                <c:pt idx="4">
                  <c:v>Hedlund</c:v>
                </c:pt>
                <c:pt idx="5">
                  <c:v>Sparr</c:v>
                </c:pt>
                <c:pt idx="6">
                  <c:v>Jonis</c:v>
                </c:pt>
                <c:pt idx="7">
                  <c:v>Adam</c:v>
                </c:pt>
                <c:pt idx="8">
                  <c:v>Widén</c:v>
                </c:pt>
                <c:pt idx="9">
                  <c:v>Kullis</c:v>
                </c:pt>
                <c:pt idx="10">
                  <c:v>Åsbom</c:v>
                </c:pt>
                <c:pt idx="11">
                  <c:v>Foppa</c:v>
                </c:pt>
                <c:pt idx="12">
                  <c:v>Jimmy</c:v>
                </c:pt>
                <c:pt idx="13">
                  <c:v>Conny</c:v>
                </c:pt>
                <c:pt idx="14">
                  <c:v>Törna</c:v>
                </c:pt>
                <c:pt idx="15">
                  <c:v>Troeng</c:v>
                </c:pt>
                <c:pt idx="16">
                  <c:v>Julle</c:v>
                </c:pt>
                <c:pt idx="17">
                  <c:v>Simma</c:v>
                </c:pt>
                <c:pt idx="18">
                  <c:v>Jocke</c:v>
                </c:pt>
                <c:pt idx="19">
                  <c:v>Ola</c:v>
                </c:pt>
              </c:strCache>
            </c:strRef>
          </c:cat>
          <c:val>
            <c:numRef>
              <c:f>INDATA!$I$44:$I$63</c:f>
              <c:numCache>
                <c:ptCount val="20"/>
                <c:pt idx="0">
                  <c:v>1</c:v>
                </c:pt>
                <c:pt idx="1">
                  <c:v>0.8</c:v>
                </c:pt>
                <c:pt idx="2">
                  <c:v>0.8</c:v>
                </c:pt>
                <c:pt idx="3">
                  <c:v>0.7</c:v>
                </c:pt>
                <c:pt idx="4">
                  <c:v>0.6</c:v>
                </c:pt>
                <c:pt idx="5">
                  <c:v>0.5</c:v>
                </c:pt>
                <c:pt idx="6">
                  <c:v>0.4</c:v>
                </c:pt>
                <c:pt idx="7">
                  <c:v>0.4</c:v>
                </c:pt>
                <c:pt idx="8">
                  <c:v>0.4</c:v>
                </c:pt>
                <c:pt idx="9">
                  <c:v>0.3</c:v>
                </c:pt>
                <c:pt idx="10">
                  <c:v>0.25</c:v>
                </c:pt>
                <c:pt idx="11">
                  <c:v>0.2</c:v>
                </c:pt>
                <c:pt idx="12">
                  <c:v>0.2</c:v>
                </c:pt>
                <c:pt idx="13">
                  <c:v>0.1</c:v>
                </c:pt>
                <c:pt idx="14">
                  <c:v>0.1</c:v>
                </c:pt>
                <c:pt idx="15">
                  <c:v>0.1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axId val="60929190"/>
        <c:axId val="11491799"/>
      </c:barChart>
      <c:catAx>
        <c:axId val="609291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11491799"/>
        <c:crosses val="autoZero"/>
        <c:auto val="1"/>
        <c:lblOffset val="100"/>
        <c:tickLblSkip val="1"/>
        <c:noMultiLvlLbl val="0"/>
      </c:catAx>
      <c:valAx>
        <c:axId val="11491799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929190"/>
        <c:crossesAt val="1"/>
        <c:crossBetween val="between"/>
        <c:dispUnits/>
      </c:valAx>
      <c:spPr>
        <a:solidFill>
          <a:srgbClr val="3F3F3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AUGUSTI 2010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75"/>
          <c:y val="0.0865"/>
          <c:w val="0.959"/>
          <c:h val="0.87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INDATA!$L$42</c:f>
              <c:strCache>
                <c:ptCount val="1"/>
                <c:pt idx="0">
                  <c:v>Aug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INDATA!$K$43:$K$72</c:f>
              <c:strCache>
                <c:ptCount val="30"/>
                <c:pt idx="0">
                  <c:v>Emil</c:v>
                </c:pt>
                <c:pt idx="1">
                  <c:v>Petson</c:v>
                </c:pt>
                <c:pt idx="2">
                  <c:v>Masken</c:v>
                </c:pt>
                <c:pt idx="3">
                  <c:v>Svärdh</c:v>
                </c:pt>
                <c:pt idx="4">
                  <c:v>Robin J</c:v>
                </c:pt>
                <c:pt idx="5">
                  <c:v>Niklas N</c:v>
                </c:pt>
                <c:pt idx="6">
                  <c:v>Jonas C</c:v>
                </c:pt>
                <c:pt idx="7">
                  <c:v>Widén</c:v>
                </c:pt>
                <c:pt idx="8">
                  <c:v>Hedlund</c:v>
                </c:pt>
                <c:pt idx="9">
                  <c:v>Kullis</c:v>
                </c:pt>
                <c:pt idx="10">
                  <c:v>Johan H</c:v>
                </c:pt>
                <c:pt idx="11">
                  <c:v>Simma</c:v>
                </c:pt>
                <c:pt idx="12">
                  <c:v>Stollen</c:v>
                </c:pt>
                <c:pt idx="13">
                  <c:v>Jonis</c:v>
                </c:pt>
                <c:pt idx="14">
                  <c:v>Adam</c:v>
                </c:pt>
                <c:pt idx="15">
                  <c:v>Foppa</c:v>
                </c:pt>
                <c:pt idx="16">
                  <c:v>Troeng</c:v>
                </c:pt>
                <c:pt idx="17">
                  <c:v>Törna</c:v>
                </c:pt>
                <c:pt idx="18">
                  <c:v>Felix N</c:v>
                </c:pt>
                <c:pt idx="19">
                  <c:v>Albin J</c:v>
                </c:pt>
                <c:pt idx="20">
                  <c:v>Andreas J</c:v>
                </c:pt>
                <c:pt idx="21">
                  <c:v>Conny</c:v>
                </c:pt>
                <c:pt idx="22">
                  <c:v>Jimmy</c:v>
                </c:pt>
                <c:pt idx="23">
                  <c:v>Åsbom</c:v>
                </c:pt>
                <c:pt idx="24">
                  <c:v>Felix W</c:v>
                </c:pt>
                <c:pt idx="25">
                  <c:v>Mv Tobbe Jr</c:v>
                </c:pt>
                <c:pt idx="26">
                  <c:v>Julle</c:v>
                </c:pt>
                <c:pt idx="27">
                  <c:v>Sparr</c:v>
                </c:pt>
                <c:pt idx="28">
                  <c:v>Jocke</c:v>
                </c:pt>
                <c:pt idx="29">
                  <c:v>Ola</c:v>
                </c:pt>
              </c:strCache>
            </c:strRef>
          </c:cat>
          <c:val>
            <c:numRef>
              <c:f>INDATA!$L$43:$L$72</c:f>
              <c:numCache>
                <c:ptCount val="30"/>
                <c:pt idx="0">
                  <c:v>1</c:v>
                </c:pt>
                <c:pt idx="1">
                  <c:v>0.9285714285714286</c:v>
                </c:pt>
                <c:pt idx="2">
                  <c:v>0.8571428571428571</c:v>
                </c:pt>
                <c:pt idx="3">
                  <c:v>0.7142857142857143</c:v>
                </c:pt>
                <c:pt idx="4">
                  <c:v>0.7142857142857143</c:v>
                </c:pt>
                <c:pt idx="5">
                  <c:v>0.7142857142857143</c:v>
                </c:pt>
                <c:pt idx="6">
                  <c:v>0.7142857142857143</c:v>
                </c:pt>
                <c:pt idx="7">
                  <c:v>0.5714285714285714</c:v>
                </c:pt>
                <c:pt idx="8">
                  <c:v>0.42857142857142855</c:v>
                </c:pt>
                <c:pt idx="9">
                  <c:v>0.42857142857142855</c:v>
                </c:pt>
                <c:pt idx="10">
                  <c:v>0.42857142857142855</c:v>
                </c:pt>
                <c:pt idx="11">
                  <c:v>0.42857142857142855</c:v>
                </c:pt>
                <c:pt idx="12">
                  <c:v>0.42857142857142855</c:v>
                </c:pt>
                <c:pt idx="13">
                  <c:v>0.2857142857142857</c:v>
                </c:pt>
                <c:pt idx="14">
                  <c:v>0.2857142857142857</c:v>
                </c:pt>
                <c:pt idx="15">
                  <c:v>0.2857142857142857</c:v>
                </c:pt>
                <c:pt idx="16">
                  <c:v>0.2857142857142857</c:v>
                </c:pt>
                <c:pt idx="17">
                  <c:v>0.2857142857142857</c:v>
                </c:pt>
                <c:pt idx="18">
                  <c:v>0.2857142857142857</c:v>
                </c:pt>
                <c:pt idx="19">
                  <c:v>0.2857142857142857</c:v>
                </c:pt>
                <c:pt idx="20">
                  <c:v>0.2857142857142857</c:v>
                </c:pt>
                <c:pt idx="21">
                  <c:v>0.14285714285714285</c:v>
                </c:pt>
                <c:pt idx="22">
                  <c:v>0.14285714285714285</c:v>
                </c:pt>
                <c:pt idx="23">
                  <c:v>0.14285714285714285</c:v>
                </c:pt>
                <c:pt idx="24">
                  <c:v>0.14285714285714285</c:v>
                </c:pt>
                <c:pt idx="25">
                  <c:v>0.14285714285714285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axId val="36317328"/>
        <c:axId val="58420497"/>
      </c:barChart>
      <c:catAx>
        <c:axId val="363173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58420497"/>
        <c:crosses val="autoZero"/>
        <c:auto val="1"/>
        <c:lblOffset val="100"/>
        <c:tickLblSkip val="1"/>
        <c:noMultiLvlLbl val="0"/>
      </c:catAx>
      <c:valAx>
        <c:axId val="58420497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317328"/>
        <c:crossesAt val="1"/>
        <c:crossBetween val="between"/>
        <c:dispUnits/>
      </c:valAx>
      <c:spPr>
        <a:solidFill>
          <a:srgbClr val="3F3F3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SEPTEMBER 2010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75"/>
          <c:y val="0.0865"/>
          <c:w val="0.959"/>
          <c:h val="0.87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INDATA!$O$42</c:f>
              <c:strCache>
                <c:ptCount val="1"/>
                <c:pt idx="0">
                  <c:v>Sep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INDATA!$N$43:$N$72</c:f>
              <c:strCache>
                <c:ptCount val="30"/>
                <c:pt idx="0">
                  <c:v>Niklas N</c:v>
                </c:pt>
                <c:pt idx="1">
                  <c:v>Widén</c:v>
                </c:pt>
                <c:pt idx="2">
                  <c:v>Johan H</c:v>
                </c:pt>
                <c:pt idx="3">
                  <c:v>Emil</c:v>
                </c:pt>
                <c:pt idx="4">
                  <c:v>Robin J</c:v>
                </c:pt>
                <c:pt idx="5">
                  <c:v>Masken</c:v>
                </c:pt>
                <c:pt idx="6">
                  <c:v>Hedlund</c:v>
                </c:pt>
                <c:pt idx="7">
                  <c:v>Conny</c:v>
                </c:pt>
                <c:pt idx="8">
                  <c:v>Adam</c:v>
                </c:pt>
                <c:pt idx="9">
                  <c:v>Svärdh</c:v>
                </c:pt>
                <c:pt idx="10">
                  <c:v>Stollen</c:v>
                </c:pt>
                <c:pt idx="11">
                  <c:v>Felix N</c:v>
                </c:pt>
                <c:pt idx="12">
                  <c:v>Albin J</c:v>
                </c:pt>
                <c:pt idx="13">
                  <c:v>Andreas J</c:v>
                </c:pt>
                <c:pt idx="14">
                  <c:v>Mv Tobbe Jr</c:v>
                </c:pt>
                <c:pt idx="15">
                  <c:v>Julle</c:v>
                </c:pt>
                <c:pt idx="16">
                  <c:v>Kullis</c:v>
                </c:pt>
                <c:pt idx="17">
                  <c:v>Simma</c:v>
                </c:pt>
                <c:pt idx="18">
                  <c:v>Jonis</c:v>
                </c:pt>
                <c:pt idx="19">
                  <c:v>Troeng</c:v>
                </c:pt>
                <c:pt idx="20">
                  <c:v>Jimmy</c:v>
                </c:pt>
                <c:pt idx="21">
                  <c:v>Sparr</c:v>
                </c:pt>
                <c:pt idx="22">
                  <c:v>Petson</c:v>
                </c:pt>
                <c:pt idx="23">
                  <c:v>Jonas C</c:v>
                </c:pt>
                <c:pt idx="24">
                  <c:v>Ola</c:v>
                </c:pt>
                <c:pt idx="25">
                  <c:v>Foppa</c:v>
                </c:pt>
                <c:pt idx="26">
                  <c:v>Törna</c:v>
                </c:pt>
                <c:pt idx="27">
                  <c:v>Åsbom</c:v>
                </c:pt>
                <c:pt idx="28">
                  <c:v>Felix W</c:v>
                </c:pt>
                <c:pt idx="29">
                  <c:v>Jocke</c:v>
                </c:pt>
              </c:strCache>
            </c:strRef>
          </c:cat>
          <c:val>
            <c:numRef>
              <c:f>INDATA!$O$43:$O$72</c:f>
              <c:numCache>
                <c:ptCount val="30"/>
                <c:pt idx="0">
                  <c:v>1</c:v>
                </c:pt>
                <c:pt idx="1">
                  <c:v>1</c:v>
                </c:pt>
                <c:pt idx="2">
                  <c:v>0.8888888888888888</c:v>
                </c:pt>
                <c:pt idx="3">
                  <c:v>0.7777777777777778</c:v>
                </c:pt>
                <c:pt idx="4">
                  <c:v>0.7777777777777778</c:v>
                </c:pt>
                <c:pt idx="5">
                  <c:v>0.6111111111111112</c:v>
                </c:pt>
                <c:pt idx="6">
                  <c:v>0.5555555555555556</c:v>
                </c:pt>
                <c:pt idx="7">
                  <c:v>0.5555555555555556</c:v>
                </c:pt>
                <c:pt idx="8">
                  <c:v>0.5</c:v>
                </c:pt>
                <c:pt idx="9">
                  <c:v>0.4444444444444444</c:v>
                </c:pt>
                <c:pt idx="10">
                  <c:v>0.4444444444444444</c:v>
                </c:pt>
                <c:pt idx="11">
                  <c:v>0.4444444444444444</c:v>
                </c:pt>
                <c:pt idx="12">
                  <c:v>0.4444444444444444</c:v>
                </c:pt>
                <c:pt idx="13">
                  <c:v>0.4444444444444444</c:v>
                </c:pt>
                <c:pt idx="14">
                  <c:v>0.4444444444444444</c:v>
                </c:pt>
                <c:pt idx="15">
                  <c:v>0.3333333333333333</c:v>
                </c:pt>
                <c:pt idx="16">
                  <c:v>0.2777777777777778</c:v>
                </c:pt>
                <c:pt idx="17">
                  <c:v>0.2222222222222222</c:v>
                </c:pt>
                <c:pt idx="18">
                  <c:v>0.2222222222222222</c:v>
                </c:pt>
                <c:pt idx="19">
                  <c:v>0.2222222222222222</c:v>
                </c:pt>
                <c:pt idx="20">
                  <c:v>0.2222222222222222</c:v>
                </c:pt>
                <c:pt idx="21">
                  <c:v>0.2222222222222222</c:v>
                </c:pt>
                <c:pt idx="22">
                  <c:v>0.16666666666666666</c:v>
                </c:pt>
                <c:pt idx="23">
                  <c:v>0.1111111111111111</c:v>
                </c:pt>
                <c:pt idx="24">
                  <c:v>0.1111111111111111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axId val="56022426"/>
        <c:axId val="34439787"/>
      </c:barChart>
      <c:catAx>
        <c:axId val="560224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34439787"/>
        <c:crosses val="autoZero"/>
        <c:auto val="1"/>
        <c:lblOffset val="100"/>
        <c:tickLblSkip val="1"/>
        <c:noMultiLvlLbl val="0"/>
      </c:catAx>
      <c:valAx>
        <c:axId val="34439787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022426"/>
        <c:crossesAt val="1"/>
        <c:crossBetween val="between"/>
        <c:dispUnits/>
      </c:valAx>
      <c:spPr>
        <a:solidFill>
          <a:srgbClr val="3F3F3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OKTOBER 2010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75"/>
          <c:y val="0.08625"/>
          <c:w val="0.959"/>
          <c:h val="0.876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INDATA!$Q$43:$Q$70</c:f>
              <c:strCache>
                <c:ptCount val="28"/>
                <c:pt idx="0">
                  <c:v>Widén</c:v>
                </c:pt>
                <c:pt idx="1">
                  <c:v>Hedlund</c:v>
                </c:pt>
                <c:pt idx="2">
                  <c:v>Adam</c:v>
                </c:pt>
                <c:pt idx="3">
                  <c:v>Svärdh</c:v>
                </c:pt>
                <c:pt idx="4">
                  <c:v>Julle</c:v>
                </c:pt>
                <c:pt idx="5">
                  <c:v>Troeng</c:v>
                </c:pt>
                <c:pt idx="6">
                  <c:v>Johan H</c:v>
                </c:pt>
                <c:pt idx="7">
                  <c:v>Petson</c:v>
                </c:pt>
                <c:pt idx="8">
                  <c:v>Andreas J</c:v>
                </c:pt>
                <c:pt idx="9">
                  <c:v>Jimmy</c:v>
                </c:pt>
                <c:pt idx="10">
                  <c:v>Jonis</c:v>
                </c:pt>
                <c:pt idx="11">
                  <c:v>Emil</c:v>
                </c:pt>
                <c:pt idx="12">
                  <c:v>Masken</c:v>
                </c:pt>
                <c:pt idx="13">
                  <c:v>Niklas N</c:v>
                </c:pt>
                <c:pt idx="14">
                  <c:v>Robin J</c:v>
                </c:pt>
                <c:pt idx="15">
                  <c:v>Conny</c:v>
                </c:pt>
                <c:pt idx="16">
                  <c:v>Sparr</c:v>
                </c:pt>
                <c:pt idx="17">
                  <c:v>Olle</c:v>
                </c:pt>
                <c:pt idx="18">
                  <c:v>Robin L</c:v>
                </c:pt>
                <c:pt idx="19">
                  <c:v>Kullis</c:v>
                </c:pt>
                <c:pt idx="20">
                  <c:v>Simma</c:v>
                </c:pt>
                <c:pt idx="21">
                  <c:v>Filip</c:v>
                </c:pt>
                <c:pt idx="22">
                  <c:v>Felix N</c:v>
                </c:pt>
                <c:pt idx="23">
                  <c:v>Ola</c:v>
                </c:pt>
                <c:pt idx="24">
                  <c:v>Albin J</c:v>
                </c:pt>
                <c:pt idx="25">
                  <c:v>Foppa</c:v>
                </c:pt>
                <c:pt idx="26">
                  <c:v>Jonas C</c:v>
                </c:pt>
                <c:pt idx="27">
                  <c:v>Stollen</c:v>
                </c:pt>
              </c:strCache>
            </c:strRef>
          </c:cat>
          <c:val>
            <c:numRef>
              <c:f>INDATA!$R$43:$R$70</c:f>
              <c:numCache>
                <c:ptCount val="28"/>
                <c:pt idx="0">
                  <c:v>0.875</c:v>
                </c:pt>
                <c:pt idx="1">
                  <c:v>0.875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0.6875</c:v>
                </c:pt>
                <c:pt idx="7">
                  <c:v>0.6875</c:v>
                </c:pt>
                <c:pt idx="8">
                  <c:v>0.625</c:v>
                </c:pt>
                <c:pt idx="9">
                  <c:v>0.625</c:v>
                </c:pt>
                <c:pt idx="10">
                  <c:v>0.625</c:v>
                </c:pt>
                <c:pt idx="11">
                  <c:v>0.5625</c:v>
                </c:pt>
                <c:pt idx="12">
                  <c:v>0.5625</c:v>
                </c:pt>
                <c:pt idx="13">
                  <c:v>0.5</c:v>
                </c:pt>
                <c:pt idx="14">
                  <c:v>0.5</c:v>
                </c:pt>
                <c:pt idx="15">
                  <c:v>0.5</c:v>
                </c:pt>
                <c:pt idx="16">
                  <c:v>0.5</c:v>
                </c:pt>
                <c:pt idx="17">
                  <c:v>0.5</c:v>
                </c:pt>
                <c:pt idx="18">
                  <c:v>0.5</c:v>
                </c:pt>
                <c:pt idx="19">
                  <c:v>0.375</c:v>
                </c:pt>
                <c:pt idx="20">
                  <c:v>0.375</c:v>
                </c:pt>
                <c:pt idx="21">
                  <c:v>0.375</c:v>
                </c:pt>
                <c:pt idx="22">
                  <c:v>0.25</c:v>
                </c:pt>
                <c:pt idx="23">
                  <c:v>0.25</c:v>
                </c:pt>
                <c:pt idx="24">
                  <c:v>0.125</c:v>
                </c:pt>
                <c:pt idx="25">
                  <c:v>0.125</c:v>
                </c:pt>
                <c:pt idx="26">
                  <c:v>0.0625</c:v>
                </c:pt>
                <c:pt idx="27">
                  <c:v>0</c:v>
                </c:pt>
              </c:numCache>
            </c:numRef>
          </c:val>
        </c:ser>
        <c:axId val="41522628"/>
        <c:axId val="38159333"/>
      </c:barChart>
      <c:catAx>
        <c:axId val="415226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38159333"/>
        <c:crosses val="autoZero"/>
        <c:auto val="1"/>
        <c:lblOffset val="100"/>
        <c:tickLblSkip val="1"/>
        <c:noMultiLvlLbl val="0"/>
      </c:catAx>
      <c:valAx>
        <c:axId val="3815933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522628"/>
        <c:crossesAt val="1"/>
        <c:crossBetween val="between"/>
        <c:dispUnits/>
      </c:valAx>
      <c:spPr>
        <a:solidFill>
          <a:srgbClr val="3F3F3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7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17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17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25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1</xdr:row>
      <xdr:rowOff>180975</xdr:rowOff>
    </xdr:from>
    <xdr:to>
      <xdr:col>19</xdr:col>
      <xdr:colOff>200025</xdr:colOff>
      <xdr:row>36</xdr:row>
      <xdr:rowOff>19050</xdr:rowOff>
    </xdr:to>
    <xdr:graphicFrame>
      <xdr:nvGraphicFramePr>
        <xdr:cNvPr id="1" name="Diagram 1"/>
        <xdr:cNvGraphicFramePr/>
      </xdr:nvGraphicFramePr>
      <xdr:xfrm>
        <a:off x="1952625" y="371475"/>
        <a:ext cx="9906000" cy="650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832256400" y="83225640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832256400" y="83225640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832256400" y="83225640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832256400" y="83225640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2:BR37" sheet="INDATA"/>
  </cacheSource>
  <cacheFields count="69">
    <cacheField name="Namn">
      <sharedItems containsMixedTypes="0" count="41">
        <s v="Emil"/>
        <s v="Svärd"/>
        <s v="Widén"/>
        <s v="Hedlund"/>
        <s v="Petson"/>
        <s v="Robin J"/>
        <s v="Masken"/>
        <s v="Niklas N"/>
        <s v="Johan H"/>
        <s v="Jonis"/>
        <s v="Adam"/>
        <s v="Kullis"/>
        <s v="Conny"/>
        <s v="Sparr"/>
        <s v="Julle"/>
        <s v="Jimmy"/>
        <s v="Troeng"/>
        <s v="Andreas J"/>
        <s v="Felix N"/>
        <s v="Simma"/>
        <s v="Olle"/>
        <s v="Robin L"/>
        <s v="Jonas C"/>
        <s v="Albin J"/>
        <s v="Stolth, M"/>
        <s v="Filip ?"/>
        <s v="Foppa"/>
        <s v="Mv tobbe jr"/>
        <s v="Åsbom"/>
        <s v="Törna"/>
        <s v="Ola"/>
        <s v="Tommy Wisser"/>
        <s v="Felix W"/>
        <s v="Lars Wisser"/>
        <s v="Fredriksson"/>
        <s v="Jocke"/>
        <s v="Pontus"/>
        <s v="Robin"/>
        <s v="Wisser, T"/>
        <s v="Albin"/>
        <s v="Wisser, L"/>
      </sharedItems>
    </cacheField>
    <cacheField name="29-jun">
      <sharedItems containsSemiMixedTypes="0" containsString="0" containsMixedTypes="0" containsNumber="1" containsInteger="1"/>
    </cacheField>
    <cacheField name="01-jul">
      <sharedItems containsSemiMixedTypes="0" containsString="0" containsMixedTypes="0" containsNumber="1" containsInteger="1"/>
    </cacheField>
    <cacheField name="06-jul">
      <sharedItems containsSemiMixedTypes="0" containsString="0" containsMixedTypes="0" containsNumber="1" containsInteger="1"/>
    </cacheField>
    <cacheField name="08-jul">
      <sharedItems containsSemiMixedTypes="0" containsString="0" containsMixedTypes="0" containsNumber="1" containsInteger="1"/>
    </cacheField>
    <cacheField name="13-jul">
      <sharedItems containsSemiMixedTypes="0" containsString="0" containsMixedTypes="0" containsNumber="1" containsInteger="1"/>
    </cacheField>
    <cacheField name="15-jul">
      <sharedItems containsSemiMixedTypes="0" containsString="0" containsMixedTypes="0" containsNumber="1" containsInteger="1"/>
    </cacheField>
    <cacheField name="20-jul">
      <sharedItems containsSemiMixedTypes="0" containsString="0" containsMixedTypes="0" containsNumber="1" containsInteger="1"/>
    </cacheField>
    <cacheField name="22-jul">
      <sharedItems containsSemiMixedTypes="0" containsString="0" containsMixedTypes="0" containsNumber="1" containsInteger="1"/>
    </cacheField>
    <cacheField name="27-jul">
      <sharedItems containsSemiMixedTypes="0" containsString="0" containsMixedTypes="0" containsNumber="1" containsInteger="1"/>
    </cacheField>
    <cacheField name="29-jul">
      <sharedItems containsSemiMixedTypes="0" containsString="0" containsMixedTypes="0" containsNumber="1" containsInteger="1"/>
    </cacheField>
    <cacheField name="03-aug">
      <sharedItems containsSemiMixedTypes="0" containsString="0" containsMixedTypes="0" containsNumber="1" containsInteger="1"/>
    </cacheField>
    <cacheField name="05-aug">
      <sharedItems containsSemiMixedTypes="0" containsString="0" containsMixedTypes="0" containsNumber="1" containsInteger="1"/>
    </cacheField>
    <cacheField name="16-aug2">
      <sharedItems containsSemiMixedTypes="0" containsString="0" containsMixedTypes="0" containsNumber="1" containsInteger="1"/>
    </cacheField>
    <cacheField name="19-aug2">
      <sharedItems containsSemiMixedTypes="0" containsString="0" containsMixedTypes="0" containsNumber="1" containsInteger="1"/>
    </cacheField>
    <cacheField name="23-aug2">
      <sharedItems containsSemiMixedTypes="0" containsString="0" containsMixedTypes="0" containsNumber="1" containsInteger="1"/>
    </cacheField>
    <cacheField name="26-aug2">
      <sharedItems containsSemiMixedTypes="0" containsString="0" containsMixedTypes="0" containsNumber="1" containsInteger="1"/>
    </cacheField>
    <cacheField name="30-aug2">
      <sharedItems containsSemiMixedTypes="0" containsString="0" containsMixedTypes="0" containsNumber="1" containsInteger="1"/>
    </cacheField>
    <cacheField name="02-sep">
      <sharedItems containsSemiMixedTypes="0" containsString="0" containsMixedTypes="0" containsNumber="1" containsInteger="1"/>
    </cacheField>
    <cacheField name="06-sep">
      <sharedItems containsSemiMixedTypes="0" containsString="0" containsMixedTypes="0" containsNumber="1" containsInteger="1"/>
    </cacheField>
    <cacheField name="09-sep">
      <sharedItems containsSemiMixedTypes="0" containsString="0" containsMixedTypes="0" containsNumber="1" containsInteger="1"/>
    </cacheField>
    <cacheField name="13-sep">
      <sharedItems containsSemiMixedTypes="0" containsString="0" containsMixedTypes="0" containsNumber="1" containsInteger="1"/>
    </cacheField>
    <cacheField name="16-sep">
      <sharedItems containsSemiMixedTypes="0" containsString="0" containsMixedTypes="0" containsNumber="1" containsInteger="1"/>
    </cacheField>
    <cacheField name="20-sep">
      <sharedItems containsSemiMixedTypes="0" containsString="0" containsMixedTypes="0" containsNumber="1" containsInteger="1"/>
    </cacheField>
    <cacheField name="23-sep">
      <sharedItems containsSemiMixedTypes="0" containsString="0" containsMixedTypes="0" containsNumber="1" containsInteger="1"/>
    </cacheField>
    <cacheField name="27-sep">
      <sharedItems containsSemiMixedTypes="0" containsString="0" containsMixedTypes="0" containsNumber="1" containsInteger="1"/>
    </cacheField>
    <cacheField name="30-sep">
      <sharedItems containsSemiMixedTypes="0" containsString="0" containsMixedTypes="0" containsNumber="1" containsInteger="1"/>
    </cacheField>
    <cacheField name="04-okt">
      <sharedItems containsSemiMixedTypes="0" containsString="0" containsMixedTypes="0" containsNumber="1" containsInteger="1"/>
    </cacheField>
    <cacheField name="07-okt">
      <sharedItems containsSemiMixedTypes="0" containsString="0" containsMixedTypes="0" containsNumber="1" containsInteger="1"/>
    </cacheField>
    <cacheField name="11-okt">
      <sharedItems containsSemiMixedTypes="0" containsString="0" containsMixedTypes="0" containsNumber="1" containsInteger="1"/>
    </cacheField>
    <cacheField name="14-okt">
      <sharedItems containsSemiMixedTypes="0" containsString="0" containsMixedTypes="0" containsNumber="1" containsInteger="1"/>
    </cacheField>
    <cacheField name="18-okt">
      <sharedItems containsSemiMixedTypes="0" containsString="0" containsMixedTypes="0" containsNumber="1" containsInteger="1"/>
    </cacheField>
    <cacheField name="21-okt">
      <sharedItems containsSemiMixedTypes="0" containsString="0" containsMixedTypes="0" containsNumber="1" containsInteger="1"/>
    </cacheField>
    <cacheField name="25-okt">
      <sharedItems containsSemiMixedTypes="0" containsString="0" containsMixedTypes="0" containsNumber="1" containsInteger="1"/>
    </cacheField>
    <cacheField name="28-okt">
      <sharedItems containsSemiMixedTypes="0" containsString="0" containsMixedTypes="0" containsNumber="1" containsInteger="1"/>
    </cacheField>
    <cacheField name="01-nov">
      <sharedItems containsSemiMixedTypes="0" containsString="0" containsMixedTypes="0" containsNumber="1" containsInteger="1"/>
    </cacheField>
    <cacheField name="04-nov">
      <sharedItems containsSemiMixedTypes="0" containsString="0" containsMixedTypes="0" containsNumber="1" containsInteger="1"/>
    </cacheField>
    <cacheField name="08-nov">
      <sharedItems containsSemiMixedTypes="0" containsString="0" containsMixedTypes="0" containsNumber="1" containsInteger="1"/>
    </cacheField>
    <cacheField name="11-nov">
      <sharedItems containsSemiMixedTypes="0" containsString="0" containsMixedTypes="0" containsNumber="1" containsInteger="1"/>
    </cacheField>
    <cacheField name="15-nov">
      <sharedItems containsSemiMixedTypes="0" containsString="0" containsMixedTypes="0" containsNumber="1" containsInteger="1"/>
    </cacheField>
    <cacheField name="18-nov">
      <sharedItems containsSemiMixedTypes="0" containsString="0" containsMixedTypes="0" containsNumber="1" containsInteger="1"/>
    </cacheField>
    <cacheField name="22-nov">
      <sharedItems containsMixedTypes="0"/>
    </cacheField>
    <cacheField name="25-nov">
      <sharedItems containsMixedTypes="0"/>
    </cacheField>
    <cacheField name="29-nov">
      <sharedItems containsMixedTypes="0"/>
    </cacheField>
    <cacheField name="02-dec">
      <sharedItems containsMixedTypes="0"/>
    </cacheField>
    <cacheField name="06-dec">
      <sharedItems containsMixedTypes="0"/>
    </cacheField>
    <cacheField name="09-dec">
      <sharedItems containsMixedTypes="0"/>
    </cacheField>
    <cacheField name="13-dec">
      <sharedItems containsMixedTypes="0"/>
    </cacheField>
    <cacheField name="16-dec">
      <sharedItems containsMixedTypes="0"/>
    </cacheField>
    <cacheField name="20-dec">
      <sharedItems containsMixedTypes="0"/>
    </cacheField>
    <cacheField name="03-jan">
      <sharedItems containsMixedTypes="0"/>
    </cacheField>
    <cacheField name="06-jan">
      <sharedItems containsMixedTypes="0"/>
    </cacheField>
    <cacheField name="10-jan">
      <sharedItems containsMixedTypes="0"/>
    </cacheField>
    <cacheField name="13-jan">
      <sharedItems containsMixedTypes="0"/>
    </cacheField>
    <cacheField name="17-jan">
      <sharedItems containsMixedTypes="0"/>
    </cacheField>
    <cacheField name="20-jan">
      <sharedItems containsMixedTypes="0"/>
    </cacheField>
    <cacheField name="24-jan">
      <sharedItems containsMixedTypes="0"/>
    </cacheField>
    <cacheField name="27-jan">
      <sharedItems containsMixedTypes="0"/>
    </cacheField>
    <cacheField name="31-jan">
      <sharedItems containsMixedTypes="0"/>
    </cacheField>
    <cacheField name="03-feb">
      <sharedItems containsMixedTypes="0"/>
    </cacheField>
    <cacheField name="07-feb">
      <sharedItems containsMixedTypes="0"/>
    </cacheField>
    <cacheField name="10-feb">
      <sharedItems containsMixedTypes="0"/>
    </cacheField>
    <cacheField name="14-feb2">
      <sharedItems containsMixedTypes="0"/>
    </cacheField>
    <cacheField name="17-feb">
      <sharedItems containsMixedTypes="0"/>
    </cacheField>
    <cacheField name="21-feb">
      <sharedItems containsMixedTypes="0"/>
    </cacheField>
    <cacheField name="24-feb">
      <sharedItems containsMixedTypes="0"/>
    </cacheField>
    <cacheField name="28-feb">
      <sharedItems containsMixedTypes="0"/>
    </cacheField>
    <cacheField name="Totalt">
      <sharedItems containsSemiMixedTypes="0" containsString="0" containsMixedTypes="0" containsNumber="1" containsInteger="1"/>
    </cacheField>
    <cacheField name="%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ell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40" firstHeaderRow="2" firstDataRow="2" firstDataCol="1"/>
  <pivotFields count="69">
    <pivotField axis="axisRow" compact="0" outline="0" subtotalTop="0" showAll="0" sortType="descending">
      <items count="42">
        <item x="10"/>
        <item h="1" m="1" x="39"/>
        <item x="12"/>
        <item x="0"/>
        <item x="26"/>
        <item x="3"/>
        <item x="15"/>
        <item m="1" x="35"/>
        <item x="9"/>
        <item x="14"/>
        <item x="11"/>
        <item x="6"/>
        <item x="30"/>
        <item x="4"/>
        <item h="1" m="1" x="36"/>
        <item m="1" x="37"/>
        <item x="19"/>
        <item x="13"/>
        <item x="1"/>
        <item x="16"/>
        <item x="29"/>
        <item x="2"/>
        <item h="1" m="1" x="40"/>
        <item h="1" m="1" x="38"/>
        <item x="28"/>
        <item x="22"/>
        <item x="7"/>
        <item x="24"/>
        <item x="18"/>
        <item x="23"/>
        <item x="17"/>
        <item x="8"/>
        <item x="32"/>
        <item x="27"/>
        <item x="25"/>
        <item x="34"/>
        <item x="5"/>
        <item x="21"/>
        <item x="20"/>
        <item x="31"/>
        <item x="3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/>
    <pivotField dataField="1" compact="0" outline="0" subtotalTop="0" showAll="0" numFmtId="164"/>
  </pivotFields>
  <rowFields count="1">
    <field x="0"/>
  </rowFields>
  <rowItems count="36">
    <i>
      <x v="3"/>
    </i>
    <i>
      <x v="18"/>
    </i>
    <i>
      <x v="21"/>
    </i>
    <i>
      <x v="5"/>
    </i>
    <i>
      <x v="13"/>
    </i>
    <i>
      <x v="36"/>
    </i>
    <i>
      <x v="26"/>
    </i>
    <i>
      <x v="11"/>
    </i>
    <i>
      <x v="31"/>
    </i>
    <i>
      <x v="8"/>
    </i>
    <i>
      <x/>
    </i>
    <i>
      <x v="10"/>
    </i>
    <i>
      <x v="2"/>
    </i>
    <i>
      <x v="17"/>
    </i>
    <i>
      <x v="6"/>
    </i>
    <i>
      <x v="9"/>
    </i>
    <i>
      <x v="19"/>
    </i>
    <i>
      <x v="30"/>
    </i>
    <i>
      <x v="38"/>
    </i>
    <i>
      <x v="28"/>
    </i>
    <i>
      <x v="16"/>
    </i>
    <i>
      <x v="37"/>
    </i>
    <i>
      <x v="25"/>
    </i>
    <i>
      <x v="29"/>
    </i>
    <i>
      <x v="27"/>
    </i>
    <i>
      <x v="34"/>
    </i>
    <i>
      <x v="4"/>
    </i>
    <i>
      <x v="33"/>
    </i>
    <i>
      <x v="24"/>
    </i>
    <i>
      <x v="12"/>
    </i>
    <i>
      <x v="20"/>
    </i>
    <i>
      <x v="39"/>
    </i>
    <i>
      <x v="40"/>
    </i>
    <i>
      <x v="35"/>
    </i>
    <i>
      <x v="32"/>
    </i>
    <i t="grand">
      <x/>
    </i>
  </rowItems>
  <colItems count="1">
    <i/>
  </colItems>
  <dataFields count="1">
    <dataField name="Medel av %" fld="68" subtotal="average" baseField="0" baseItem="0" numFmtId="9"/>
  </dataFields>
  <formats count="1">
    <format dxfId="0">
      <pivotArea outline="0" fieldPosition="0"/>
    </format>
  </formats>
  <pivotTableStyleInfo name="PivotStyleMedium3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22" name="Tabell223" displayName="Tabell223" ref="B2:BS37" totalsRowShown="0">
  <autoFilter ref="B2:BS37"/>
  <tableColumns count="70">
    <tableColumn id="1" name="Namn"/>
    <tableColumn id="11" name="29-jun"/>
    <tableColumn id="12" name="01-jul"/>
    <tableColumn id="13" name="06-jul"/>
    <tableColumn id="14" name="08-jul"/>
    <tableColumn id="15" name="13-jul"/>
    <tableColumn id="16" name="15-jul"/>
    <tableColumn id="70" name="20-jul"/>
    <tableColumn id="89" name="22-jul"/>
    <tableColumn id="72" name="27-jul"/>
    <tableColumn id="71" name="29-jul"/>
    <tableColumn id="17" name="03-aug"/>
    <tableColumn id="18" name="05-aug"/>
    <tableColumn id="19" name="16-aug2"/>
    <tableColumn id="20" name="19-aug2"/>
    <tableColumn id="21" name="23-aug2"/>
    <tableColumn id="22" name="26-aug2"/>
    <tableColumn id="23" name="30-aug2"/>
    <tableColumn id="25" name="02-sep"/>
    <tableColumn id="26" name="06-sep"/>
    <tableColumn id="27" name="09-sep"/>
    <tableColumn id="28" name="13-sep"/>
    <tableColumn id="29" name="16-sep"/>
    <tableColumn id="30" name="20-sep"/>
    <tableColumn id="31" name="23-sep"/>
    <tableColumn id="32" name="27-sep"/>
    <tableColumn id="33" name="30-sep"/>
    <tableColumn id="35" name="04-okt"/>
    <tableColumn id="36" name="07-okt"/>
    <tableColumn id="37" name="11-okt"/>
    <tableColumn id="38" name="14-okt"/>
    <tableColumn id="39" name="18-okt"/>
    <tableColumn id="40" name="21-okt"/>
    <tableColumn id="41" name="25-okt"/>
    <tableColumn id="42" name="28-okt"/>
    <tableColumn id="43" name="01-nov"/>
    <tableColumn id="44" name="04-nov"/>
    <tableColumn id="45" name="08-nov"/>
    <tableColumn id="46" name="11-nov"/>
    <tableColumn id="47" name="15-nov"/>
    <tableColumn id="49" name="18-nov"/>
    <tableColumn id="50" name="22-nov"/>
    <tableColumn id="51" name="25-nov"/>
    <tableColumn id="52" name="29-nov"/>
    <tableColumn id="53" name="02-dec"/>
    <tableColumn id="54" name="06-dec"/>
    <tableColumn id="55" name="09-dec"/>
    <tableColumn id="56" name="13-dec"/>
    <tableColumn id="57" name="16-dec"/>
    <tableColumn id="59" name="20-dec"/>
    <tableColumn id="61" name="03-jan"/>
    <tableColumn id="62" name="06-jan"/>
    <tableColumn id="63" name="10-jan"/>
    <tableColumn id="77" name="13-jan"/>
    <tableColumn id="64" name="17-jan"/>
    <tableColumn id="82" name="20-jan"/>
    <tableColumn id="83" name="24-jan"/>
    <tableColumn id="84" name="27-jan"/>
    <tableColumn id="88" name="31-jan"/>
    <tableColumn id="85" name="03-feb"/>
    <tableColumn id="80" name="07-feb"/>
    <tableColumn id="81" name="10-feb"/>
    <tableColumn id="93" name="14-feb2"/>
    <tableColumn id="92" name="17-feb"/>
    <tableColumn id="91" name="21-feb"/>
    <tableColumn id="95" name="24-feb"/>
    <tableColumn id="94" name="28-feb"/>
    <tableColumn id="65" name="Totalt"/>
    <tableColumn id="66" name="%"/>
    <tableColumn id="67" name="Namn (09-10)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73"/>
  <sheetViews>
    <sheetView tabSelected="1" zoomScale="55" zoomScaleNormal="55" zoomScalePageLayoutView="0" workbookViewId="0" topLeftCell="A1">
      <selection activeCell="X56" sqref="X56"/>
    </sheetView>
  </sheetViews>
  <sheetFormatPr defaultColWidth="9.140625" defaultRowHeight="15"/>
  <cols>
    <col min="1" max="1" width="4.28125" style="0" bestFit="1" customWidth="1"/>
    <col min="2" max="2" width="15.00390625" style="0" bestFit="1" customWidth="1"/>
    <col min="3" max="3" width="11.421875" style="0" bestFit="1" customWidth="1"/>
    <col min="4" max="9" width="9.57421875" style="0" bestFit="1" customWidth="1"/>
    <col min="10" max="10" width="9.57421875" style="0" customWidth="1"/>
    <col min="11" max="11" width="12.140625" style="0" bestFit="1" customWidth="1"/>
    <col min="12" max="12" width="9.57421875" style="0" bestFit="1" customWidth="1"/>
    <col min="13" max="13" width="9.421875" style="0" bestFit="1" customWidth="1"/>
    <col min="14" max="21" width="9.57421875" style="0" bestFit="1" customWidth="1"/>
    <col min="22" max="26" width="9.421875" style="0" bestFit="1" customWidth="1"/>
    <col min="27" max="27" width="10.57421875" style="0" customWidth="1"/>
    <col min="28" max="28" width="9.421875" style="0" bestFit="1" customWidth="1"/>
    <col min="29" max="35" width="9.57421875" style="0" bestFit="1" customWidth="1"/>
    <col min="36" max="36" width="9.57421875" style="0" customWidth="1"/>
    <col min="37" max="38" width="9.421875" style="0" bestFit="1" customWidth="1"/>
    <col min="39" max="45" width="9.57421875" style="0" bestFit="1" customWidth="1"/>
    <col min="46" max="51" width="9.421875" style="0" bestFit="1" customWidth="1"/>
    <col min="52" max="54" width="9.28125" style="0" bestFit="1" customWidth="1"/>
    <col min="55" max="68" width="9.28125" style="0" customWidth="1"/>
    <col min="69" max="69" width="9.00390625" style="0" bestFit="1" customWidth="1"/>
    <col min="70" max="70" width="9.421875" style="0" bestFit="1" customWidth="1"/>
    <col min="71" max="71" width="21.140625" style="0" bestFit="1" customWidth="1"/>
    <col min="72" max="72" width="4.7109375" style="0" customWidth="1"/>
    <col min="73" max="76" width="9.28125" style="0" bestFit="1" customWidth="1"/>
    <col min="77" max="78" width="9.8515625" style="0" bestFit="1" customWidth="1"/>
    <col min="79" max="79" width="3.140625" style="0" bestFit="1" customWidth="1"/>
    <col min="80" max="80" width="8.421875" style="0" bestFit="1" customWidth="1"/>
    <col min="81" max="81" width="9.8515625" style="0" bestFit="1" customWidth="1"/>
    <col min="82" max="82" width="3.140625" style="0" bestFit="1" customWidth="1"/>
  </cols>
  <sheetData>
    <row r="1" spans="2:3" ht="15.75" thickBot="1">
      <c r="B1" s="1"/>
      <c r="C1" s="22"/>
    </row>
    <row r="2" spans="2:71" ht="15.75" thickBot="1">
      <c r="B2" s="1" t="s">
        <v>0</v>
      </c>
      <c r="C2" s="24" t="s">
        <v>33</v>
      </c>
      <c r="D2" s="26" t="s">
        <v>34</v>
      </c>
      <c r="E2" s="26" t="s">
        <v>37</v>
      </c>
      <c r="F2" s="26" t="s">
        <v>35</v>
      </c>
      <c r="G2" s="26" t="s">
        <v>36</v>
      </c>
      <c r="H2" s="26" t="s">
        <v>38</v>
      </c>
      <c r="I2" s="26" t="s">
        <v>39</v>
      </c>
      <c r="J2" s="26" t="s">
        <v>40</v>
      </c>
      <c r="K2" s="26" t="s">
        <v>41</v>
      </c>
      <c r="L2" s="26" t="s">
        <v>42</v>
      </c>
      <c r="M2" s="24" t="s">
        <v>57</v>
      </c>
      <c r="N2" s="26" t="s">
        <v>60</v>
      </c>
      <c r="O2" s="26" t="s">
        <v>74</v>
      </c>
      <c r="P2" s="26" t="s">
        <v>75</v>
      </c>
      <c r="Q2" s="26" t="s">
        <v>82</v>
      </c>
      <c r="R2" s="26" t="s">
        <v>83</v>
      </c>
      <c r="S2" s="26" t="s">
        <v>84</v>
      </c>
      <c r="T2" s="26" t="s">
        <v>85</v>
      </c>
      <c r="U2" s="26" t="s">
        <v>99</v>
      </c>
      <c r="V2" s="26" t="s">
        <v>100</v>
      </c>
      <c r="W2" s="26" t="s">
        <v>101</v>
      </c>
      <c r="X2" s="26" t="s">
        <v>102</v>
      </c>
      <c r="Y2" s="26" t="s">
        <v>103</v>
      </c>
      <c r="Z2" s="26" t="s">
        <v>104</v>
      </c>
      <c r="AA2" s="26" t="s">
        <v>105</v>
      </c>
      <c r="AB2" s="26" t="s">
        <v>106</v>
      </c>
      <c r="AC2" s="40" t="s">
        <v>113</v>
      </c>
      <c r="AD2" s="40" t="s">
        <v>114</v>
      </c>
      <c r="AE2" s="40" t="s">
        <v>115</v>
      </c>
      <c r="AF2" s="40" t="s">
        <v>116</v>
      </c>
      <c r="AG2" s="40" t="s">
        <v>117</v>
      </c>
      <c r="AH2" s="40" t="s">
        <v>118</v>
      </c>
      <c r="AI2" s="40" t="s">
        <v>119</v>
      </c>
      <c r="AJ2" s="23" t="s">
        <v>120</v>
      </c>
      <c r="AK2" s="40" t="s">
        <v>125</v>
      </c>
      <c r="AL2" s="41" t="s">
        <v>126</v>
      </c>
      <c r="AM2" s="41" t="s">
        <v>127</v>
      </c>
      <c r="AN2" s="41" t="s">
        <v>131</v>
      </c>
      <c r="AO2" s="41" t="s">
        <v>128</v>
      </c>
      <c r="AP2" s="40" t="s">
        <v>132</v>
      </c>
      <c r="AQ2" s="41" t="s">
        <v>133</v>
      </c>
      <c r="AR2" s="41" t="s">
        <v>134</v>
      </c>
      <c r="AS2" s="41" t="s">
        <v>135</v>
      </c>
      <c r="AT2" s="41" t="s">
        <v>136</v>
      </c>
      <c r="AU2" s="41" t="s">
        <v>137</v>
      </c>
      <c r="AV2" s="41" t="s">
        <v>138</v>
      </c>
      <c r="AW2" s="23" t="s">
        <v>139</v>
      </c>
      <c r="AX2" s="40" t="s">
        <v>140</v>
      </c>
      <c r="AY2" s="61" t="s">
        <v>141</v>
      </c>
      <c r="AZ2" s="41" t="s">
        <v>142</v>
      </c>
      <c r="BA2" s="41" t="s">
        <v>143</v>
      </c>
      <c r="BB2" s="41" t="s">
        <v>144</v>
      </c>
      <c r="BC2" s="23" t="s">
        <v>145</v>
      </c>
      <c r="BD2" s="23" t="s">
        <v>146</v>
      </c>
      <c r="BE2" s="23" t="s">
        <v>147</v>
      </c>
      <c r="BF2" s="23" t="s">
        <v>148</v>
      </c>
      <c r="BG2" s="23" t="s">
        <v>149</v>
      </c>
      <c r="BH2" s="61" t="s">
        <v>150</v>
      </c>
      <c r="BI2" s="23" t="s">
        <v>151</v>
      </c>
      <c r="BJ2" s="23" t="s">
        <v>152</v>
      </c>
      <c r="BK2" s="23" t="s">
        <v>153</v>
      </c>
      <c r="BL2" s="23" t="s">
        <v>154</v>
      </c>
      <c r="BM2" s="23" t="s">
        <v>155</v>
      </c>
      <c r="BN2" s="23" t="s">
        <v>156</v>
      </c>
      <c r="BO2" s="23" t="s">
        <v>157</v>
      </c>
      <c r="BP2" s="23" t="s">
        <v>158</v>
      </c>
      <c r="BQ2" s="14" t="s">
        <v>15</v>
      </c>
      <c r="BR2" s="27" t="s">
        <v>16</v>
      </c>
      <c r="BS2" s="21" t="s">
        <v>44</v>
      </c>
    </row>
    <row r="3" spans="1:72" ht="15.75" thickBot="1">
      <c r="A3" s="19">
        <v>1</v>
      </c>
      <c r="B3" s="52" t="s">
        <v>11</v>
      </c>
      <c r="C3" s="8">
        <v>2</v>
      </c>
      <c r="D3" s="6">
        <v>2</v>
      </c>
      <c r="E3" s="6">
        <v>2</v>
      </c>
      <c r="F3" s="6">
        <v>2</v>
      </c>
      <c r="G3" s="6">
        <v>2</v>
      </c>
      <c r="H3" s="7">
        <v>2</v>
      </c>
      <c r="I3" s="7">
        <v>2</v>
      </c>
      <c r="J3" s="7">
        <v>2</v>
      </c>
      <c r="K3" s="7">
        <v>2</v>
      </c>
      <c r="L3" s="7">
        <v>2</v>
      </c>
      <c r="M3" s="8">
        <v>2</v>
      </c>
      <c r="N3" s="6">
        <v>2</v>
      </c>
      <c r="O3" s="6">
        <v>2</v>
      </c>
      <c r="P3" s="6">
        <v>2</v>
      </c>
      <c r="Q3" s="6">
        <v>2</v>
      </c>
      <c r="R3" s="6">
        <v>2</v>
      </c>
      <c r="S3" s="6">
        <v>2</v>
      </c>
      <c r="T3" s="8">
        <v>2</v>
      </c>
      <c r="U3" s="5">
        <v>2</v>
      </c>
      <c r="V3" s="6">
        <v>2</v>
      </c>
      <c r="W3" s="6">
        <v>2</v>
      </c>
      <c r="X3" s="6">
        <v>0</v>
      </c>
      <c r="Y3" s="6">
        <v>0</v>
      </c>
      <c r="Z3" s="6">
        <v>2</v>
      </c>
      <c r="AA3" s="6">
        <v>2</v>
      </c>
      <c r="AB3" s="6">
        <v>2</v>
      </c>
      <c r="AC3" s="8">
        <v>1</v>
      </c>
      <c r="AD3" s="6">
        <v>2</v>
      </c>
      <c r="AE3" s="6">
        <v>1</v>
      </c>
      <c r="AF3" s="6">
        <v>2</v>
      </c>
      <c r="AG3" s="6">
        <v>1</v>
      </c>
      <c r="AH3" s="6">
        <v>1</v>
      </c>
      <c r="AI3" s="6">
        <v>1</v>
      </c>
      <c r="AJ3" s="7">
        <v>0</v>
      </c>
      <c r="AK3" s="8">
        <v>0</v>
      </c>
      <c r="AL3" s="6">
        <v>0</v>
      </c>
      <c r="AM3" s="6">
        <v>1</v>
      </c>
      <c r="AN3" s="6">
        <v>0</v>
      </c>
      <c r="AO3" s="7">
        <v>2</v>
      </c>
      <c r="AP3" s="5">
        <v>2</v>
      </c>
      <c r="AQ3" s="6"/>
      <c r="AR3" s="6"/>
      <c r="AS3" s="57"/>
      <c r="AT3" s="5"/>
      <c r="AU3" s="6"/>
      <c r="AV3" s="7"/>
      <c r="AW3" s="46"/>
      <c r="AX3" s="46"/>
      <c r="AY3" s="62"/>
      <c r="AZ3" s="46"/>
      <c r="BA3" s="46"/>
      <c r="BB3" s="46"/>
      <c r="BC3" s="46"/>
      <c r="BD3" s="46"/>
      <c r="BE3" s="46"/>
      <c r="BF3" s="46"/>
      <c r="BG3" s="46"/>
      <c r="BH3" s="63"/>
      <c r="BI3" s="44"/>
      <c r="BJ3" s="44"/>
      <c r="BK3" s="44"/>
      <c r="BL3" s="44"/>
      <c r="BM3" s="44"/>
      <c r="BN3" s="44"/>
      <c r="BO3" s="44"/>
      <c r="BP3" s="63"/>
      <c r="BQ3" s="25">
        <f aca="true" t="shared" si="0" ref="BQ3:BQ37">SUM(C3:BP3)</f>
        <v>62</v>
      </c>
      <c r="BR3" s="15">
        <f aca="true" t="shared" si="1" ref="BR3:BR37">BQ3/80</f>
        <v>0.775</v>
      </c>
      <c r="BS3" s="52" t="s">
        <v>49</v>
      </c>
      <c r="BT3" s="19">
        <v>1</v>
      </c>
    </row>
    <row r="4" spans="1:72" ht="15.75" thickBot="1">
      <c r="A4" s="4">
        <v>2</v>
      </c>
      <c r="B4" s="43" t="s">
        <v>30</v>
      </c>
      <c r="C4" s="13">
        <v>2</v>
      </c>
      <c r="D4" s="10">
        <v>2</v>
      </c>
      <c r="E4" s="10">
        <v>2</v>
      </c>
      <c r="F4" s="10">
        <v>2</v>
      </c>
      <c r="G4" s="10">
        <v>2</v>
      </c>
      <c r="H4" s="12">
        <v>2</v>
      </c>
      <c r="I4" s="12">
        <v>2</v>
      </c>
      <c r="J4" s="12">
        <v>2</v>
      </c>
      <c r="K4" s="12">
        <v>2</v>
      </c>
      <c r="L4" s="12">
        <v>2</v>
      </c>
      <c r="M4" s="13">
        <v>2</v>
      </c>
      <c r="N4" s="10">
        <v>2</v>
      </c>
      <c r="O4" s="10">
        <v>2</v>
      </c>
      <c r="P4" s="10">
        <v>2</v>
      </c>
      <c r="Q4" s="10">
        <v>0</v>
      </c>
      <c r="R4" s="10">
        <v>0</v>
      </c>
      <c r="S4" s="10">
        <v>2</v>
      </c>
      <c r="T4" s="13">
        <v>2</v>
      </c>
      <c r="U4" s="9">
        <v>0</v>
      </c>
      <c r="V4" s="10">
        <v>0</v>
      </c>
      <c r="W4" s="10">
        <v>0</v>
      </c>
      <c r="X4" s="10">
        <v>2</v>
      </c>
      <c r="Y4" s="10">
        <v>0</v>
      </c>
      <c r="Z4" s="10">
        <v>2</v>
      </c>
      <c r="AA4" s="10">
        <v>0</v>
      </c>
      <c r="AB4" s="10">
        <v>2</v>
      </c>
      <c r="AC4" s="13">
        <v>2</v>
      </c>
      <c r="AD4" s="10">
        <v>0</v>
      </c>
      <c r="AE4" s="10">
        <v>2</v>
      </c>
      <c r="AF4" s="10">
        <v>2</v>
      </c>
      <c r="AG4" s="10">
        <v>2</v>
      </c>
      <c r="AH4" s="10">
        <v>0</v>
      </c>
      <c r="AI4" s="10">
        <v>2</v>
      </c>
      <c r="AJ4" s="12">
        <v>2</v>
      </c>
      <c r="AK4" s="13">
        <v>2</v>
      </c>
      <c r="AL4" s="10">
        <v>2</v>
      </c>
      <c r="AM4" s="10">
        <v>0</v>
      </c>
      <c r="AN4" s="10">
        <v>2</v>
      </c>
      <c r="AO4" s="12">
        <v>2</v>
      </c>
      <c r="AP4" s="9">
        <v>0</v>
      </c>
      <c r="AQ4" s="10"/>
      <c r="AR4" s="10"/>
      <c r="AS4" s="58"/>
      <c r="AT4" s="9"/>
      <c r="AU4" s="10"/>
      <c r="AV4" s="12"/>
      <c r="AW4" s="46"/>
      <c r="AX4" s="46"/>
      <c r="AY4" s="62"/>
      <c r="AZ4" s="46"/>
      <c r="BA4" s="46"/>
      <c r="BB4" s="46"/>
      <c r="BC4" s="46"/>
      <c r="BD4" s="46"/>
      <c r="BE4" s="46"/>
      <c r="BF4" s="46"/>
      <c r="BG4" s="46"/>
      <c r="BH4" s="64"/>
      <c r="BI4" s="45"/>
      <c r="BJ4" s="45"/>
      <c r="BK4" s="45"/>
      <c r="BL4" s="45"/>
      <c r="BM4" s="45"/>
      <c r="BN4" s="45"/>
      <c r="BO4" s="45"/>
      <c r="BP4" s="64"/>
      <c r="BQ4" s="25">
        <f t="shared" si="0"/>
        <v>58</v>
      </c>
      <c r="BR4" s="15">
        <f t="shared" si="1"/>
        <v>0.725</v>
      </c>
      <c r="BS4" s="43" t="s">
        <v>67</v>
      </c>
      <c r="BT4" s="4">
        <v>2</v>
      </c>
    </row>
    <row r="5" spans="1:72" ht="15.75" thickBot="1">
      <c r="A5" s="4">
        <v>3</v>
      </c>
      <c r="B5" s="43" t="s">
        <v>1</v>
      </c>
      <c r="C5" s="13">
        <v>0</v>
      </c>
      <c r="D5" s="10">
        <v>0</v>
      </c>
      <c r="E5" s="10">
        <v>0</v>
      </c>
      <c r="F5" s="10">
        <v>2</v>
      </c>
      <c r="G5" s="10">
        <v>0</v>
      </c>
      <c r="H5" s="12">
        <v>0</v>
      </c>
      <c r="I5" s="12">
        <v>2</v>
      </c>
      <c r="J5" s="12">
        <v>0</v>
      </c>
      <c r="K5" s="12">
        <v>2</v>
      </c>
      <c r="L5" s="12">
        <v>2</v>
      </c>
      <c r="M5" s="13">
        <v>0</v>
      </c>
      <c r="N5" s="10">
        <v>2</v>
      </c>
      <c r="O5" s="10">
        <v>2</v>
      </c>
      <c r="P5" s="10">
        <v>0</v>
      </c>
      <c r="Q5" s="10">
        <v>2</v>
      </c>
      <c r="R5" s="10">
        <v>2</v>
      </c>
      <c r="S5" s="10">
        <v>0</v>
      </c>
      <c r="T5" s="13">
        <v>2</v>
      </c>
      <c r="U5" s="9">
        <v>2</v>
      </c>
      <c r="V5" s="10">
        <v>2</v>
      </c>
      <c r="W5" s="10">
        <v>2</v>
      </c>
      <c r="X5" s="10">
        <v>2</v>
      </c>
      <c r="Y5" s="10">
        <v>2</v>
      </c>
      <c r="Z5" s="10">
        <v>2</v>
      </c>
      <c r="AA5" s="10">
        <v>2</v>
      </c>
      <c r="AB5" s="10">
        <v>2</v>
      </c>
      <c r="AC5" s="13">
        <v>2</v>
      </c>
      <c r="AD5" s="10">
        <v>2</v>
      </c>
      <c r="AE5" s="10">
        <v>2</v>
      </c>
      <c r="AF5" s="10">
        <v>2</v>
      </c>
      <c r="AG5" s="10">
        <v>2</v>
      </c>
      <c r="AH5" s="10">
        <v>2</v>
      </c>
      <c r="AI5" s="10">
        <v>2</v>
      </c>
      <c r="AJ5" s="12">
        <v>0</v>
      </c>
      <c r="AK5" s="13">
        <v>2</v>
      </c>
      <c r="AL5" s="10">
        <v>2</v>
      </c>
      <c r="AM5" s="10">
        <v>0</v>
      </c>
      <c r="AN5" s="10">
        <v>2</v>
      </c>
      <c r="AO5" s="12">
        <v>2</v>
      </c>
      <c r="AP5" s="9">
        <v>0</v>
      </c>
      <c r="AQ5" s="10"/>
      <c r="AR5" s="10"/>
      <c r="AS5" s="58"/>
      <c r="AT5" s="9"/>
      <c r="AU5" s="10"/>
      <c r="AV5" s="12"/>
      <c r="AW5" s="46"/>
      <c r="AX5" s="46"/>
      <c r="AY5" s="62"/>
      <c r="AZ5" s="46"/>
      <c r="BA5" s="46"/>
      <c r="BB5" s="46"/>
      <c r="BC5" s="46"/>
      <c r="BD5" s="46"/>
      <c r="BE5" s="46"/>
      <c r="BF5" s="46"/>
      <c r="BG5" s="46"/>
      <c r="BH5" s="64"/>
      <c r="BI5" s="45"/>
      <c r="BJ5" s="45"/>
      <c r="BK5" s="45"/>
      <c r="BL5" s="45"/>
      <c r="BM5" s="45"/>
      <c r="BN5" s="45"/>
      <c r="BO5" s="45"/>
      <c r="BP5" s="64"/>
      <c r="BQ5" s="25">
        <f t="shared" si="0"/>
        <v>56</v>
      </c>
      <c r="BR5" s="15">
        <f t="shared" si="1"/>
        <v>0.7</v>
      </c>
      <c r="BS5" s="43" t="s">
        <v>50</v>
      </c>
      <c r="BT5" s="4">
        <v>3</v>
      </c>
    </row>
    <row r="6" spans="1:72" ht="15.75" thickBot="1">
      <c r="A6" s="4">
        <v>4</v>
      </c>
      <c r="B6" s="42" t="s">
        <v>18</v>
      </c>
      <c r="C6" s="13">
        <v>2</v>
      </c>
      <c r="D6" s="10">
        <v>2</v>
      </c>
      <c r="E6" s="10">
        <v>0</v>
      </c>
      <c r="F6" s="10">
        <v>0</v>
      </c>
      <c r="G6" s="10">
        <v>2</v>
      </c>
      <c r="H6" s="12">
        <v>2</v>
      </c>
      <c r="I6" s="12">
        <v>0</v>
      </c>
      <c r="J6" s="12">
        <v>0</v>
      </c>
      <c r="K6" s="12">
        <v>2</v>
      </c>
      <c r="L6" s="12">
        <v>2</v>
      </c>
      <c r="M6" s="13">
        <v>2</v>
      </c>
      <c r="N6" s="10">
        <v>2</v>
      </c>
      <c r="O6" s="10">
        <v>0</v>
      </c>
      <c r="P6" s="10">
        <v>0</v>
      </c>
      <c r="Q6" s="10">
        <v>2</v>
      </c>
      <c r="R6" s="10">
        <v>0</v>
      </c>
      <c r="S6" s="10">
        <v>0</v>
      </c>
      <c r="T6" s="13">
        <v>0</v>
      </c>
      <c r="U6" s="9">
        <v>2</v>
      </c>
      <c r="V6" s="10">
        <v>2</v>
      </c>
      <c r="W6" s="10">
        <v>2</v>
      </c>
      <c r="X6" s="10">
        <v>0</v>
      </c>
      <c r="Y6" s="10">
        <v>2</v>
      </c>
      <c r="Z6" s="10">
        <v>0</v>
      </c>
      <c r="AA6" s="10">
        <v>2</v>
      </c>
      <c r="AB6" s="10">
        <v>0</v>
      </c>
      <c r="AC6" s="13">
        <v>2</v>
      </c>
      <c r="AD6" s="10">
        <v>2</v>
      </c>
      <c r="AE6" s="10">
        <v>2</v>
      </c>
      <c r="AF6" s="10">
        <v>2</v>
      </c>
      <c r="AG6" s="10">
        <v>0</v>
      </c>
      <c r="AH6" s="10">
        <v>2</v>
      </c>
      <c r="AI6" s="10">
        <v>2</v>
      </c>
      <c r="AJ6" s="12">
        <v>2</v>
      </c>
      <c r="AK6" s="13">
        <v>2</v>
      </c>
      <c r="AL6" s="10">
        <v>2</v>
      </c>
      <c r="AM6" s="10">
        <v>2</v>
      </c>
      <c r="AN6" s="10">
        <v>2</v>
      </c>
      <c r="AO6" s="12">
        <v>2</v>
      </c>
      <c r="AP6" s="9">
        <v>2</v>
      </c>
      <c r="AQ6" s="10"/>
      <c r="AR6" s="10"/>
      <c r="AS6" s="58"/>
      <c r="AT6" s="9"/>
      <c r="AU6" s="10"/>
      <c r="AV6" s="12"/>
      <c r="AW6" s="46"/>
      <c r="AX6" s="46"/>
      <c r="AY6" s="62"/>
      <c r="AZ6" s="46"/>
      <c r="BA6" s="46"/>
      <c r="BB6" s="46"/>
      <c r="BC6" s="46"/>
      <c r="BD6" s="46"/>
      <c r="BE6" s="46"/>
      <c r="BF6" s="46"/>
      <c r="BG6" s="46"/>
      <c r="BH6" s="64"/>
      <c r="BI6" s="45"/>
      <c r="BJ6" s="45"/>
      <c r="BK6" s="45"/>
      <c r="BL6" s="45"/>
      <c r="BM6" s="45"/>
      <c r="BN6" s="45"/>
      <c r="BO6" s="45"/>
      <c r="BP6" s="64"/>
      <c r="BQ6" s="25">
        <f t="shared" si="0"/>
        <v>54</v>
      </c>
      <c r="BR6" s="15">
        <f t="shared" si="1"/>
        <v>0.675</v>
      </c>
      <c r="BS6" s="42" t="s">
        <v>69</v>
      </c>
      <c r="BT6" s="4">
        <v>4</v>
      </c>
    </row>
    <row r="7" spans="1:72" ht="15.75" thickBot="1">
      <c r="A7" s="4">
        <v>5</v>
      </c>
      <c r="B7" s="42" t="s">
        <v>7</v>
      </c>
      <c r="C7" s="13">
        <v>2</v>
      </c>
      <c r="D7" s="10">
        <v>2</v>
      </c>
      <c r="E7" s="10">
        <v>0</v>
      </c>
      <c r="F7" s="10">
        <v>0</v>
      </c>
      <c r="G7" s="10">
        <v>2</v>
      </c>
      <c r="H7" s="12">
        <v>2</v>
      </c>
      <c r="I7" s="12">
        <v>2</v>
      </c>
      <c r="J7" s="12">
        <v>2</v>
      </c>
      <c r="K7" s="12">
        <v>2</v>
      </c>
      <c r="L7" s="12">
        <v>2</v>
      </c>
      <c r="M7" s="13">
        <v>2</v>
      </c>
      <c r="N7" s="10">
        <v>2</v>
      </c>
      <c r="O7" s="10">
        <v>2</v>
      </c>
      <c r="P7" s="10">
        <v>2</v>
      </c>
      <c r="Q7" s="10">
        <v>2</v>
      </c>
      <c r="R7" s="10">
        <v>2</v>
      </c>
      <c r="S7" s="10">
        <v>1</v>
      </c>
      <c r="T7" s="13">
        <v>0</v>
      </c>
      <c r="U7" s="9">
        <v>0</v>
      </c>
      <c r="V7" s="10">
        <v>0</v>
      </c>
      <c r="W7" s="10">
        <v>0</v>
      </c>
      <c r="X7" s="10">
        <v>0</v>
      </c>
      <c r="Y7" s="10">
        <v>0</v>
      </c>
      <c r="Z7" s="10">
        <v>1</v>
      </c>
      <c r="AA7" s="10">
        <v>1</v>
      </c>
      <c r="AB7" s="10">
        <v>1</v>
      </c>
      <c r="AC7" s="13">
        <v>0</v>
      </c>
      <c r="AD7" s="10">
        <v>1</v>
      </c>
      <c r="AE7" s="10">
        <v>2</v>
      </c>
      <c r="AF7" s="10">
        <v>2</v>
      </c>
      <c r="AG7" s="10">
        <v>2</v>
      </c>
      <c r="AH7" s="10">
        <v>2</v>
      </c>
      <c r="AI7" s="10">
        <v>0</v>
      </c>
      <c r="AJ7" s="12">
        <v>2</v>
      </c>
      <c r="AK7" s="13">
        <v>2</v>
      </c>
      <c r="AL7" s="10">
        <v>2</v>
      </c>
      <c r="AM7" s="10">
        <v>2</v>
      </c>
      <c r="AN7" s="10">
        <v>2</v>
      </c>
      <c r="AO7" s="12">
        <v>0</v>
      </c>
      <c r="AP7" s="9">
        <v>2</v>
      </c>
      <c r="AQ7" s="10"/>
      <c r="AR7" s="10"/>
      <c r="AS7" s="58"/>
      <c r="AT7" s="9"/>
      <c r="AU7" s="10"/>
      <c r="AV7" s="12"/>
      <c r="AW7" s="46"/>
      <c r="AX7" s="46"/>
      <c r="AY7" s="62"/>
      <c r="AZ7" s="46"/>
      <c r="BA7" s="46"/>
      <c r="BB7" s="46"/>
      <c r="BC7" s="46"/>
      <c r="BD7" s="46"/>
      <c r="BE7" s="46"/>
      <c r="BF7" s="46"/>
      <c r="BG7" s="46"/>
      <c r="BH7" s="64"/>
      <c r="BI7" s="45"/>
      <c r="BJ7" s="45"/>
      <c r="BK7" s="45"/>
      <c r="BL7" s="45"/>
      <c r="BM7" s="45"/>
      <c r="BN7" s="45"/>
      <c r="BO7" s="45"/>
      <c r="BP7" s="64"/>
      <c r="BQ7" s="25">
        <f t="shared" si="0"/>
        <v>53</v>
      </c>
      <c r="BR7" s="15">
        <f t="shared" si="1"/>
        <v>0.6625</v>
      </c>
      <c r="BS7" s="42" t="s">
        <v>45</v>
      </c>
      <c r="BT7" s="4">
        <v>5</v>
      </c>
    </row>
    <row r="8" spans="1:72" ht="15.75" thickBot="1">
      <c r="A8" s="4">
        <v>6</v>
      </c>
      <c r="B8" s="42" t="s">
        <v>62</v>
      </c>
      <c r="C8" s="13">
        <v>2</v>
      </c>
      <c r="D8" s="10">
        <v>0</v>
      </c>
      <c r="E8" s="10">
        <v>2</v>
      </c>
      <c r="F8" s="10">
        <v>2</v>
      </c>
      <c r="G8" s="10">
        <v>0</v>
      </c>
      <c r="H8" s="12">
        <v>2</v>
      </c>
      <c r="I8" s="12">
        <v>2</v>
      </c>
      <c r="J8" s="12">
        <v>2</v>
      </c>
      <c r="K8" s="12">
        <v>2</v>
      </c>
      <c r="L8" s="12">
        <v>2</v>
      </c>
      <c r="M8" s="13">
        <v>2</v>
      </c>
      <c r="N8" s="10">
        <v>2</v>
      </c>
      <c r="O8" s="10">
        <v>0</v>
      </c>
      <c r="P8" s="10">
        <v>2</v>
      </c>
      <c r="Q8" s="10">
        <v>2</v>
      </c>
      <c r="R8" s="10">
        <v>0</v>
      </c>
      <c r="S8" s="10">
        <v>2</v>
      </c>
      <c r="T8" s="13">
        <v>0</v>
      </c>
      <c r="U8" s="9">
        <v>2</v>
      </c>
      <c r="V8" s="10">
        <v>0</v>
      </c>
      <c r="W8" s="10">
        <v>2</v>
      </c>
      <c r="X8" s="10">
        <v>2</v>
      </c>
      <c r="Y8" s="10">
        <v>2</v>
      </c>
      <c r="Z8" s="10">
        <v>2</v>
      </c>
      <c r="AA8" s="10">
        <v>2</v>
      </c>
      <c r="AB8" s="10">
        <v>2</v>
      </c>
      <c r="AC8" s="13">
        <v>0</v>
      </c>
      <c r="AD8" s="10">
        <v>2</v>
      </c>
      <c r="AE8" s="10">
        <v>2</v>
      </c>
      <c r="AF8" s="10">
        <v>2</v>
      </c>
      <c r="AG8" s="10">
        <v>0</v>
      </c>
      <c r="AH8" s="10">
        <v>0</v>
      </c>
      <c r="AI8" s="10">
        <v>2</v>
      </c>
      <c r="AJ8" s="12">
        <v>0</v>
      </c>
      <c r="AK8" s="13">
        <v>2</v>
      </c>
      <c r="AL8" s="10">
        <v>0</v>
      </c>
      <c r="AM8" s="10">
        <v>0</v>
      </c>
      <c r="AN8" s="10">
        <v>2</v>
      </c>
      <c r="AO8" s="12">
        <v>0</v>
      </c>
      <c r="AP8" s="9">
        <v>0</v>
      </c>
      <c r="AQ8" s="10"/>
      <c r="AR8" s="10"/>
      <c r="AS8" s="58"/>
      <c r="AT8" s="9"/>
      <c r="AU8" s="10"/>
      <c r="AV8" s="12"/>
      <c r="AW8" s="46"/>
      <c r="AX8" s="46"/>
      <c r="AY8" s="62"/>
      <c r="AZ8" s="46"/>
      <c r="BA8" s="46"/>
      <c r="BB8" s="46"/>
      <c r="BC8" s="46"/>
      <c r="BD8" s="46"/>
      <c r="BE8" s="46"/>
      <c r="BF8" s="46"/>
      <c r="BG8" s="46"/>
      <c r="BH8" s="64"/>
      <c r="BI8" s="45"/>
      <c r="BJ8" s="45"/>
      <c r="BK8" s="45"/>
      <c r="BL8" s="45"/>
      <c r="BM8" s="45"/>
      <c r="BN8" s="45"/>
      <c r="BO8" s="45"/>
      <c r="BP8" s="64"/>
      <c r="BQ8" s="25">
        <f t="shared" si="0"/>
        <v>52</v>
      </c>
      <c r="BR8" s="15">
        <f t="shared" si="1"/>
        <v>0.65</v>
      </c>
      <c r="BS8" s="42" t="s">
        <v>68</v>
      </c>
      <c r="BT8" s="4">
        <v>6</v>
      </c>
    </row>
    <row r="9" spans="1:72" ht="15.75" thickBot="1">
      <c r="A9" s="4">
        <v>7</v>
      </c>
      <c r="B9" s="42" t="s">
        <v>14</v>
      </c>
      <c r="C9" s="13">
        <v>2</v>
      </c>
      <c r="D9" s="10">
        <v>2</v>
      </c>
      <c r="E9" s="10">
        <v>2</v>
      </c>
      <c r="F9" s="10">
        <v>0</v>
      </c>
      <c r="G9" s="10">
        <v>0</v>
      </c>
      <c r="H9" s="12">
        <v>2</v>
      </c>
      <c r="I9" s="12">
        <v>2</v>
      </c>
      <c r="J9" s="12">
        <v>2</v>
      </c>
      <c r="K9" s="12">
        <v>2</v>
      </c>
      <c r="L9" s="12">
        <v>0</v>
      </c>
      <c r="M9" s="13">
        <v>2</v>
      </c>
      <c r="N9" s="10">
        <v>2</v>
      </c>
      <c r="O9" s="10">
        <v>0</v>
      </c>
      <c r="P9" s="10">
        <v>2</v>
      </c>
      <c r="Q9" s="10">
        <v>2</v>
      </c>
      <c r="R9" s="10">
        <v>2</v>
      </c>
      <c r="S9" s="10">
        <v>2</v>
      </c>
      <c r="T9" s="13">
        <v>2</v>
      </c>
      <c r="U9" s="9">
        <v>2</v>
      </c>
      <c r="V9" s="10">
        <v>0</v>
      </c>
      <c r="W9" s="10">
        <v>2</v>
      </c>
      <c r="X9" s="10">
        <v>2</v>
      </c>
      <c r="Y9" s="10">
        <v>0</v>
      </c>
      <c r="Z9" s="10">
        <v>1</v>
      </c>
      <c r="AA9" s="10">
        <v>0</v>
      </c>
      <c r="AB9" s="10">
        <v>2</v>
      </c>
      <c r="AC9" s="13">
        <v>0</v>
      </c>
      <c r="AD9" s="10">
        <v>2</v>
      </c>
      <c r="AE9" s="10">
        <v>2</v>
      </c>
      <c r="AF9" s="10">
        <v>2</v>
      </c>
      <c r="AG9" s="10">
        <v>2</v>
      </c>
      <c r="AH9" s="10">
        <v>1</v>
      </c>
      <c r="AI9" s="10">
        <v>0</v>
      </c>
      <c r="AJ9" s="12">
        <v>0</v>
      </c>
      <c r="AK9" s="13">
        <v>0</v>
      </c>
      <c r="AL9" s="10">
        <v>0</v>
      </c>
      <c r="AM9" s="10">
        <v>0</v>
      </c>
      <c r="AN9" s="10">
        <v>0</v>
      </c>
      <c r="AO9" s="12">
        <v>0</v>
      </c>
      <c r="AP9" s="9">
        <v>2</v>
      </c>
      <c r="AQ9" s="10"/>
      <c r="AR9" s="10"/>
      <c r="AS9" s="58"/>
      <c r="AT9" s="9"/>
      <c r="AU9" s="10"/>
      <c r="AV9" s="12"/>
      <c r="AW9" s="46"/>
      <c r="AX9" s="46"/>
      <c r="AY9" s="62"/>
      <c r="AZ9" s="46"/>
      <c r="BA9" s="46"/>
      <c r="BB9" s="46"/>
      <c r="BC9" s="46"/>
      <c r="BD9" s="46"/>
      <c r="BE9" s="46"/>
      <c r="BF9" s="46"/>
      <c r="BG9" s="46"/>
      <c r="BH9" s="64"/>
      <c r="BI9" s="45"/>
      <c r="BJ9" s="45"/>
      <c r="BK9" s="45"/>
      <c r="BL9" s="45"/>
      <c r="BM9" s="45"/>
      <c r="BN9" s="45"/>
      <c r="BO9" s="45"/>
      <c r="BP9" s="64"/>
      <c r="BQ9" s="25">
        <f t="shared" si="0"/>
        <v>48</v>
      </c>
      <c r="BR9" s="15">
        <f t="shared" si="1"/>
        <v>0.6</v>
      </c>
      <c r="BS9" s="42" t="s">
        <v>48</v>
      </c>
      <c r="BT9" s="4">
        <v>7</v>
      </c>
    </row>
    <row r="10" spans="1:72" ht="15.75" thickBot="1">
      <c r="A10" s="4">
        <v>8</v>
      </c>
      <c r="B10" s="43" t="s">
        <v>77</v>
      </c>
      <c r="C10" s="13">
        <v>0</v>
      </c>
      <c r="D10" s="10">
        <v>0</v>
      </c>
      <c r="E10" s="10">
        <v>0</v>
      </c>
      <c r="F10" s="10">
        <v>0</v>
      </c>
      <c r="G10" s="10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3">
        <v>0</v>
      </c>
      <c r="N10" s="10">
        <v>0</v>
      </c>
      <c r="O10" s="10">
        <v>2</v>
      </c>
      <c r="P10" s="10">
        <v>2</v>
      </c>
      <c r="Q10" s="10">
        <v>2</v>
      </c>
      <c r="R10" s="10">
        <v>2</v>
      </c>
      <c r="S10" s="10">
        <v>2</v>
      </c>
      <c r="T10" s="13">
        <v>2</v>
      </c>
      <c r="U10" s="9">
        <v>2</v>
      </c>
      <c r="V10" s="10">
        <v>2</v>
      </c>
      <c r="W10" s="10">
        <v>2</v>
      </c>
      <c r="X10" s="10">
        <v>2</v>
      </c>
      <c r="Y10" s="10">
        <v>2</v>
      </c>
      <c r="Z10" s="10">
        <v>2</v>
      </c>
      <c r="AA10" s="10">
        <v>2</v>
      </c>
      <c r="AB10" s="10">
        <v>2</v>
      </c>
      <c r="AC10" s="13">
        <v>2</v>
      </c>
      <c r="AD10" s="10">
        <v>0</v>
      </c>
      <c r="AE10" s="10">
        <v>0</v>
      </c>
      <c r="AF10" s="10">
        <v>0</v>
      </c>
      <c r="AG10" s="10">
        <v>2</v>
      </c>
      <c r="AH10" s="10">
        <v>2</v>
      </c>
      <c r="AI10" s="10">
        <v>0</v>
      </c>
      <c r="AJ10" s="12">
        <v>2</v>
      </c>
      <c r="AK10" s="13">
        <v>2</v>
      </c>
      <c r="AL10" s="10">
        <v>2</v>
      </c>
      <c r="AM10" s="10">
        <v>2</v>
      </c>
      <c r="AN10" s="10">
        <v>2</v>
      </c>
      <c r="AO10" s="12">
        <v>2</v>
      </c>
      <c r="AP10" s="9">
        <v>2</v>
      </c>
      <c r="AQ10" s="10"/>
      <c r="AR10" s="10"/>
      <c r="AS10" s="58"/>
      <c r="AT10" s="9"/>
      <c r="AU10" s="10"/>
      <c r="AV10" s="12"/>
      <c r="AW10" s="46"/>
      <c r="AX10" s="46"/>
      <c r="AY10" s="62"/>
      <c r="AZ10" s="46"/>
      <c r="BA10" s="46"/>
      <c r="BB10" s="46"/>
      <c r="BC10" s="46"/>
      <c r="BD10" s="46"/>
      <c r="BE10" s="46"/>
      <c r="BF10" s="46"/>
      <c r="BG10" s="46"/>
      <c r="BH10" s="64"/>
      <c r="BI10" s="45"/>
      <c r="BJ10" s="45"/>
      <c r="BK10" s="45"/>
      <c r="BL10" s="45"/>
      <c r="BM10" s="45"/>
      <c r="BN10" s="45"/>
      <c r="BO10" s="45"/>
      <c r="BP10" s="64"/>
      <c r="BQ10" s="25">
        <f t="shared" si="0"/>
        <v>48</v>
      </c>
      <c r="BR10" s="15">
        <f t="shared" si="1"/>
        <v>0.6</v>
      </c>
      <c r="BS10" s="43" t="s">
        <v>79</v>
      </c>
      <c r="BT10" s="4">
        <v>8</v>
      </c>
    </row>
    <row r="11" spans="1:72" ht="15.75" thickBot="1">
      <c r="A11" s="4">
        <v>9</v>
      </c>
      <c r="B11" s="43" t="s">
        <v>89</v>
      </c>
      <c r="C11" s="13">
        <v>0</v>
      </c>
      <c r="D11" s="10">
        <v>0</v>
      </c>
      <c r="E11" s="10">
        <v>0</v>
      </c>
      <c r="F11" s="10">
        <v>0</v>
      </c>
      <c r="G11" s="10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3">
        <v>0</v>
      </c>
      <c r="N11" s="10">
        <v>0</v>
      </c>
      <c r="O11" s="10">
        <v>0</v>
      </c>
      <c r="P11" s="10">
        <v>0</v>
      </c>
      <c r="Q11" s="10">
        <v>2</v>
      </c>
      <c r="R11" s="10">
        <v>2</v>
      </c>
      <c r="S11" s="10">
        <v>2</v>
      </c>
      <c r="T11" s="13">
        <v>2</v>
      </c>
      <c r="U11" s="9">
        <v>2</v>
      </c>
      <c r="V11" s="10">
        <v>2</v>
      </c>
      <c r="W11" s="10">
        <v>0</v>
      </c>
      <c r="X11" s="10">
        <v>2</v>
      </c>
      <c r="Y11" s="10">
        <v>2</v>
      </c>
      <c r="Z11" s="10">
        <v>2</v>
      </c>
      <c r="AA11" s="10">
        <v>2</v>
      </c>
      <c r="AB11" s="10">
        <v>2</v>
      </c>
      <c r="AC11" s="13">
        <v>2</v>
      </c>
      <c r="AD11" s="10">
        <v>2</v>
      </c>
      <c r="AE11" s="10">
        <v>2</v>
      </c>
      <c r="AF11" s="10">
        <v>2</v>
      </c>
      <c r="AG11" s="10">
        <v>0</v>
      </c>
      <c r="AH11" s="10">
        <v>1</v>
      </c>
      <c r="AI11" s="10">
        <v>2</v>
      </c>
      <c r="AJ11" s="12">
        <v>0</v>
      </c>
      <c r="AK11" s="13">
        <v>2</v>
      </c>
      <c r="AL11" s="10">
        <v>2</v>
      </c>
      <c r="AM11" s="10">
        <v>2</v>
      </c>
      <c r="AN11" s="10">
        <v>2</v>
      </c>
      <c r="AO11" s="12">
        <v>2</v>
      </c>
      <c r="AP11" s="9">
        <v>2</v>
      </c>
      <c r="AQ11" s="10"/>
      <c r="AR11" s="10"/>
      <c r="AS11" s="58"/>
      <c r="AT11" s="9"/>
      <c r="AU11" s="10"/>
      <c r="AV11" s="12"/>
      <c r="AW11" s="46"/>
      <c r="AX11" s="46"/>
      <c r="AY11" s="62"/>
      <c r="AZ11" s="46"/>
      <c r="BA11" s="46"/>
      <c r="BB11" s="46"/>
      <c r="BC11" s="46"/>
      <c r="BD11" s="46"/>
      <c r="BE11" s="46"/>
      <c r="BF11" s="46"/>
      <c r="BG11" s="46"/>
      <c r="BH11" s="64"/>
      <c r="BI11" s="45"/>
      <c r="BJ11" s="45"/>
      <c r="BK11" s="45"/>
      <c r="BL11" s="45"/>
      <c r="BM11" s="45"/>
      <c r="BN11" s="45"/>
      <c r="BO11" s="45"/>
      <c r="BP11" s="64"/>
      <c r="BQ11" s="25">
        <f t="shared" si="0"/>
        <v>45</v>
      </c>
      <c r="BR11" s="15">
        <f t="shared" si="1"/>
        <v>0.5625</v>
      </c>
      <c r="BS11" s="43" t="s">
        <v>94</v>
      </c>
      <c r="BT11" s="4">
        <v>9</v>
      </c>
    </row>
    <row r="12" spans="1:72" ht="15.75" thickBot="1">
      <c r="A12" s="4">
        <v>10</v>
      </c>
      <c r="B12" s="42" t="s">
        <v>3</v>
      </c>
      <c r="C12" s="13">
        <v>0</v>
      </c>
      <c r="D12" s="10">
        <v>2</v>
      </c>
      <c r="E12" s="10">
        <v>0</v>
      </c>
      <c r="F12" s="10">
        <v>2</v>
      </c>
      <c r="G12" s="10">
        <v>0</v>
      </c>
      <c r="H12" s="12">
        <v>0</v>
      </c>
      <c r="I12" s="12">
        <v>0</v>
      </c>
      <c r="J12" s="12">
        <v>2</v>
      </c>
      <c r="K12" s="12">
        <v>2</v>
      </c>
      <c r="L12" s="12">
        <v>0</v>
      </c>
      <c r="M12" s="13">
        <v>0</v>
      </c>
      <c r="N12" s="10">
        <v>2</v>
      </c>
      <c r="O12" s="10">
        <v>0</v>
      </c>
      <c r="P12" s="10">
        <v>0</v>
      </c>
      <c r="Q12" s="10">
        <v>0</v>
      </c>
      <c r="R12" s="10">
        <v>2</v>
      </c>
      <c r="S12" s="10">
        <v>0</v>
      </c>
      <c r="T12" s="13">
        <v>0</v>
      </c>
      <c r="U12" s="9">
        <v>0</v>
      </c>
      <c r="V12" s="10">
        <v>0</v>
      </c>
      <c r="W12" s="10">
        <v>0</v>
      </c>
      <c r="X12" s="10">
        <v>0</v>
      </c>
      <c r="Y12" s="10">
        <v>0</v>
      </c>
      <c r="Z12" s="10">
        <v>0</v>
      </c>
      <c r="AA12" s="10">
        <v>2</v>
      </c>
      <c r="AB12" s="10">
        <v>2</v>
      </c>
      <c r="AC12" s="13">
        <v>2</v>
      </c>
      <c r="AD12" s="10">
        <v>0</v>
      </c>
      <c r="AE12" s="10">
        <v>2</v>
      </c>
      <c r="AF12" s="10">
        <v>2</v>
      </c>
      <c r="AG12" s="10">
        <v>2</v>
      </c>
      <c r="AH12" s="10">
        <v>2</v>
      </c>
      <c r="AI12" s="10">
        <v>0</v>
      </c>
      <c r="AJ12" s="12">
        <v>0</v>
      </c>
      <c r="AK12" s="13">
        <v>2</v>
      </c>
      <c r="AL12" s="10">
        <v>2</v>
      </c>
      <c r="AM12" s="10">
        <v>2</v>
      </c>
      <c r="AN12" s="10">
        <v>2</v>
      </c>
      <c r="AO12" s="12">
        <v>2</v>
      </c>
      <c r="AP12" s="9">
        <v>2</v>
      </c>
      <c r="AQ12" s="10"/>
      <c r="AR12" s="10"/>
      <c r="AS12" s="58"/>
      <c r="AT12" s="9"/>
      <c r="AU12" s="10"/>
      <c r="AV12" s="12"/>
      <c r="AW12" s="46"/>
      <c r="AX12" s="46"/>
      <c r="AY12" s="62"/>
      <c r="AZ12" s="46"/>
      <c r="BA12" s="46"/>
      <c r="BB12" s="46"/>
      <c r="BC12" s="46"/>
      <c r="BD12" s="46"/>
      <c r="BE12" s="46"/>
      <c r="BF12" s="46"/>
      <c r="BG12" s="46"/>
      <c r="BH12" s="64"/>
      <c r="BI12" s="45"/>
      <c r="BJ12" s="45"/>
      <c r="BK12" s="45"/>
      <c r="BL12" s="45"/>
      <c r="BM12" s="45"/>
      <c r="BN12" s="45"/>
      <c r="BO12" s="45"/>
      <c r="BP12" s="64"/>
      <c r="BQ12" s="25">
        <f t="shared" si="0"/>
        <v>38</v>
      </c>
      <c r="BR12" s="15">
        <f t="shared" si="1"/>
        <v>0.475</v>
      </c>
      <c r="BS12" s="42" t="s">
        <v>51</v>
      </c>
      <c r="BT12" s="4">
        <v>10</v>
      </c>
    </row>
    <row r="13" spans="1:72" ht="15.75" thickBot="1">
      <c r="A13" s="4">
        <v>11</v>
      </c>
      <c r="B13" s="42" t="s">
        <v>10</v>
      </c>
      <c r="C13" s="13">
        <v>0</v>
      </c>
      <c r="D13" s="10">
        <v>0</v>
      </c>
      <c r="E13" s="10">
        <v>0</v>
      </c>
      <c r="F13" s="10">
        <v>2</v>
      </c>
      <c r="G13" s="10">
        <v>0</v>
      </c>
      <c r="H13" s="12">
        <v>2</v>
      </c>
      <c r="I13" s="12">
        <v>0</v>
      </c>
      <c r="J13" s="12">
        <v>2</v>
      </c>
      <c r="K13" s="12">
        <v>2</v>
      </c>
      <c r="L13" s="12">
        <v>0</v>
      </c>
      <c r="M13" s="13">
        <v>2</v>
      </c>
      <c r="N13" s="10">
        <v>2</v>
      </c>
      <c r="O13" s="10">
        <v>0</v>
      </c>
      <c r="P13" s="10">
        <v>0</v>
      </c>
      <c r="Q13" s="10">
        <v>0</v>
      </c>
      <c r="R13" s="10">
        <v>0</v>
      </c>
      <c r="S13" s="10">
        <v>0</v>
      </c>
      <c r="T13" s="13">
        <v>0</v>
      </c>
      <c r="U13" s="9">
        <v>2</v>
      </c>
      <c r="V13" s="10">
        <v>1</v>
      </c>
      <c r="W13" s="10">
        <v>0</v>
      </c>
      <c r="X13" s="10">
        <v>0</v>
      </c>
      <c r="Y13" s="10">
        <v>0</v>
      </c>
      <c r="Z13" s="10">
        <v>2</v>
      </c>
      <c r="AA13" s="10">
        <v>2</v>
      </c>
      <c r="AB13" s="10">
        <v>2</v>
      </c>
      <c r="AC13" s="13">
        <v>2</v>
      </c>
      <c r="AD13" s="10">
        <v>2</v>
      </c>
      <c r="AE13" s="10">
        <v>2</v>
      </c>
      <c r="AF13" s="10">
        <v>2</v>
      </c>
      <c r="AG13" s="10">
        <v>2</v>
      </c>
      <c r="AH13" s="10">
        <v>2</v>
      </c>
      <c r="AI13" s="10">
        <v>0</v>
      </c>
      <c r="AJ13" s="12">
        <v>0</v>
      </c>
      <c r="AK13" s="13">
        <v>0</v>
      </c>
      <c r="AL13" s="10">
        <v>0</v>
      </c>
      <c r="AM13" s="10">
        <v>2</v>
      </c>
      <c r="AN13" s="10">
        <v>0</v>
      </c>
      <c r="AO13" s="12">
        <v>0</v>
      </c>
      <c r="AP13" s="9">
        <v>2</v>
      </c>
      <c r="AQ13" s="10"/>
      <c r="AR13" s="10"/>
      <c r="AS13" s="58"/>
      <c r="AT13" s="9"/>
      <c r="AU13" s="10"/>
      <c r="AV13" s="12"/>
      <c r="AW13" s="46"/>
      <c r="AX13" s="46"/>
      <c r="AY13" s="62"/>
      <c r="AZ13" s="46"/>
      <c r="BA13" s="46"/>
      <c r="BB13" s="46"/>
      <c r="BC13" s="46"/>
      <c r="BD13" s="46"/>
      <c r="BE13" s="46"/>
      <c r="BF13" s="46"/>
      <c r="BG13" s="46"/>
      <c r="BH13" s="64"/>
      <c r="BI13" s="45"/>
      <c r="BJ13" s="45"/>
      <c r="BK13" s="45"/>
      <c r="BL13" s="45"/>
      <c r="BM13" s="45"/>
      <c r="BN13" s="45"/>
      <c r="BO13" s="45"/>
      <c r="BP13" s="64"/>
      <c r="BQ13" s="25">
        <f t="shared" si="0"/>
        <v>37</v>
      </c>
      <c r="BR13" s="15">
        <f t="shared" si="1"/>
        <v>0.4625</v>
      </c>
      <c r="BS13" s="42" t="s">
        <v>56</v>
      </c>
      <c r="BT13" s="4">
        <v>11</v>
      </c>
    </row>
    <row r="14" spans="1:72" ht="15.75" thickBot="1">
      <c r="A14" s="4">
        <v>12</v>
      </c>
      <c r="B14" s="42" t="s">
        <v>8</v>
      </c>
      <c r="C14" s="13">
        <v>0</v>
      </c>
      <c r="D14" s="10">
        <v>0</v>
      </c>
      <c r="E14" s="10">
        <v>0</v>
      </c>
      <c r="F14" s="10">
        <v>2</v>
      </c>
      <c r="G14" s="10">
        <v>0</v>
      </c>
      <c r="H14" s="12">
        <v>2</v>
      </c>
      <c r="I14" s="12">
        <v>0</v>
      </c>
      <c r="J14" s="12">
        <v>2</v>
      </c>
      <c r="K14" s="12">
        <v>0</v>
      </c>
      <c r="L14" s="12">
        <v>0</v>
      </c>
      <c r="M14" s="13">
        <v>2</v>
      </c>
      <c r="N14" s="10">
        <v>2</v>
      </c>
      <c r="O14" s="10">
        <v>0</v>
      </c>
      <c r="P14" s="10">
        <v>0</v>
      </c>
      <c r="Q14" s="10">
        <v>0</v>
      </c>
      <c r="R14" s="10">
        <v>0</v>
      </c>
      <c r="S14" s="10">
        <v>2</v>
      </c>
      <c r="T14" s="13">
        <v>0</v>
      </c>
      <c r="U14" s="9">
        <v>2</v>
      </c>
      <c r="V14" s="10">
        <v>1</v>
      </c>
      <c r="W14" s="10">
        <v>0</v>
      </c>
      <c r="X14" s="10">
        <v>0</v>
      </c>
      <c r="Y14" s="10">
        <v>0</v>
      </c>
      <c r="Z14" s="10">
        <v>0</v>
      </c>
      <c r="AA14" s="10">
        <v>2</v>
      </c>
      <c r="AB14" s="10">
        <v>0</v>
      </c>
      <c r="AC14" s="13">
        <v>0</v>
      </c>
      <c r="AD14" s="10">
        <v>2</v>
      </c>
      <c r="AE14" s="10">
        <v>0</v>
      </c>
      <c r="AF14" s="10">
        <v>0</v>
      </c>
      <c r="AG14" s="10">
        <v>2</v>
      </c>
      <c r="AH14" s="10">
        <v>2</v>
      </c>
      <c r="AI14" s="10">
        <v>0</v>
      </c>
      <c r="AJ14" s="12">
        <v>0</v>
      </c>
      <c r="AK14" s="13">
        <v>0</v>
      </c>
      <c r="AL14" s="10">
        <v>0</v>
      </c>
      <c r="AM14" s="10">
        <v>2</v>
      </c>
      <c r="AN14" s="10">
        <v>2</v>
      </c>
      <c r="AO14" s="12">
        <v>2</v>
      </c>
      <c r="AP14" s="9">
        <v>2</v>
      </c>
      <c r="AQ14" s="10"/>
      <c r="AR14" s="10"/>
      <c r="AS14" s="58"/>
      <c r="AT14" s="9"/>
      <c r="AU14" s="10"/>
      <c r="AV14" s="12"/>
      <c r="AW14" s="46"/>
      <c r="AX14" s="46"/>
      <c r="AY14" s="62"/>
      <c r="AZ14" s="46"/>
      <c r="BA14" s="46"/>
      <c r="BB14" s="46"/>
      <c r="BC14" s="46"/>
      <c r="BD14" s="46"/>
      <c r="BE14" s="46"/>
      <c r="BF14" s="46"/>
      <c r="BG14" s="46"/>
      <c r="BH14" s="64"/>
      <c r="BI14" s="45"/>
      <c r="BJ14" s="45"/>
      <c r="BK14" s="45"/>
      <c r="BL14" s="45"/>
      <c r="BM14" s="45"/>
      <c r="BN14" s="45"/>
      <c r="BO14" s="45"/>
      <c r="BP14" s="64"/>
      <c r="BQ14" s="25">
        <f t="shared" si="0"/>
        <v>31</v>
      </c>
      <c r="BR14" s="15">
        <f t="shared" si="1"/>
        <v>0.3875</v>
      </c>
      <c r="BS14" s="42" t="s">
        <v>55</v>
      </c>
      <c r="BT14" s="4">
        <v>12</v>
      </c>
    </row>
    <row r="15" spans="1:72" ht="15.75" thickBot="1">
      <c r="A15" s="4">
        <v>13</v>
      </c>
      <c r="B15" s="42" t="s">
        <v>13</v>
      </c>
      <c r="C15" s="13">
        <v>2</v>
      </c>
      <c r="D15" s="10">
        <v>0</v>
      </c>
      <c r="E15" s="10">
        <v>0</v>
      </c>
      <c r="F15" s="10">
        <v>0</v>
      </c>
      <c r="G15" s="10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3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2</v>
      </c>
      <c r="T15" s="13">
        <v>0</v>
      </c>
      <c r="U15" s="9">
        <v>2</v>
      </c>
      <c r="V15" s="10">
        <v>2</v>
      </c>
      <c r="W15" s="10">
        <v>0</v>
      </c>
      <c r="X15" s="10">
        <v>0</v>
      </c>
      <c r="Y15" s="10">
        <v>2</v>
      </c>
      <c r="Z15" s="10">
        <v>0</v>
      </c>
      <c r="AA15" s="10">
        <v>2</v>
      </c>
      <c r="AB15" s="10">
        <v>2</v>
      </c>
      <c r="AC15" s="13">
        <v>2</v>
      </c>
      <c r="AD15" s="10">
        <v>0</v>
      </c>
      <c r="AE15" s="10">
        <v>2</v>
      </c>
      <c r="AF15" s="10">
        <v>0</v>
      </c>
      <c r="AG15" s="10">
        <v>2</v>
      </c>
      <c r="AH15" s="10">
        <v>2</v>
      </c>
      <c r="AI15" s="10">
        <v>0</v>
      </c>
      <c r="AJ15" s="12">
        <v>0</v>
      </c>
      <c r="AK15" s="13">
        <v>2</v>
      </c>
      <c r="AL15" s="10">
        <v>0</v>
      </c>
      <c r="AM15" s="10">
        <v>2</v>
      </c>
      <c r="AN15" s="10">
        <v>2</v>
      </c>
      <c r="AO15" s="12">
        <v>0</v>
      </c>
      <c r="AP15" s="9">
        <v>2</v>
      </c>
      <c r="AQ15" s="10"/>
      <c r="AR15" s="10"/>
      <c r="AS15" s="58"/>
      <c r="AT15" s="9"/>
      <c r="AU15" s="10"/>
      <c r="AV15" s="12"/>
      <c r="AW15" s="46"/>
      <c r="AX15" s="46"/>
      <c r="AY15" s="62"/>
      <c r="AZ15" s="46"/>
      <c r="BA15" s="46"/>
      <c r="BB15" s="46"/>
      <c r="BC15" s="46"/>
      <c r="BD15" s="46"/>
      <c r="BE15" s="46"/>
      <c r="BF15" s="46"/>
      <c r="BG15" s="46"/>
      <c r="BH15" s="64"/>
      <c r="BI15" s="45"/>
      <c r="BJ15" s="45"/>
      <c r="BK15" s="45"/>
      <c r="BL15" s="45"/>
      <c r="BM15" s="45"/>
      <c r="BN15" s="45"/>
      <c r="BO15" s="45"/>
      <c r="BP15" s="64"/>
      <c r="BQ15" s="25">
        <f t="shared" si="0"/>
        <v>30</v>
      </c>
      <c r="BR15" s="15">
        <f t="shared" si="1"/>
        <v>0.375</v>
      </c>
      <c r="BS15" s="42" t="s">
        <v>46</v>
      </c>
      <c r="BT15" s="4">
        <v>13</v>
      </c>
    </row>
    <row r="16" spans="1:72" ht="15.75" thickBot="1">
      <c r="A16" s="4">
        <v>14</v>
      </c>
      <c r="B16" s="42" t="s">
        <v>5</v>
      </c>
      <c r="C16" s="13">
        <v>2</v>
      </c>
      <c r="D16" s="10">
        <v>2</v>
      </c>
      <c r="E16" s="10">
        <v>0</v>
      </c>
      <c r="F16" s="10">
        <v>2</v>
      </c>
      <c r="G16" s="10">
        <v>0</v>
      </c>
      <c r="H16" s="12">
        <v>0</v>
      </c>
      <c r="I16" s="12">
        <v>0</v>
      </c>
      <c r="J16" s="12">
        <v>0</v>
      </c>
      <c r="K16" s="12">
        <v>2</v>
      </c>
      <c r="L16" s="12">
        <v>2</v>
      </c>
      <c r="M16" s="13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3">
        <v>0</v>
      </c>
      <c r="U16" s="9">
        <v>0</v>
      </c>
      <c r="V16" s="10">
        <v>0</v>
      </c>
      <c r="W16" s="10">
        <v>0</v>
      </c>
      <c r="X16" s="10">
        <v>0</v>
      </c>
      <c r="Y16" s="10">
        <v>0</v>
      </c>
      <c r="Z16" s="10">
        <v>0</v>
      </c>
      <c r="AA16" s="10">
        <v>2</v>
      </c>
      <c r="AB16" s="10">
        <v>2</v>
      </c>
      <c r="AC16" s="13">
        <v>2</v>
      </c>
      <c r="AD16" s="10">
        <v>0</v>
      </c>
      <c r="AE16" s="10">
        <v>2</v>
      </c>
      <c r="AF16" s="10">
        <v>2</v>
      </c>
      <c r="AG16" s="10">
        <v>2</v>
      </c>
      <c r="AH16" s="10">
        <v>0</v>
      </c>
      <c r="AI16" s="10">
        <v>0</v>
      </c>
      <c r="AJ16" s="12">
        <v>0</v>
      </c>
      <c r="AK16" s="13">
        <v>0</v>
      </c>
      <c r="AL16" s="10">
        <v>2</v>
      </c>
      <c r="AM16" s="10">
        <v>2</v>
      </c>
      <c r="AN16" s="10">
        <v>0</v>
      </c>
      <c r="AO16" s="12">
        <v>2</v>
      </c>
      <c r="AP16" s="9">
        <v>2</v>
      </c>
      <c r="AQ16" s="10"/>
      <c r="AR16" s="10"/>
      <c r="AS16" s="58"/>
      <c r="AT16" s="9"/>
      <c r="AU16" s="10"/>
      <c r="AV16" s="12"/>
      <c r="AW16" s="46"/>
      <c r="AX16" s="46"/>
      <c r="AY16" s="62"/>
      <c r="AZ16" s="46"/>
      <c r="BA16" s="46"/>
      <c r="BB16" s="46"/>
      <c r="BC16" s="46"/>
      <c r="BD16" s="46"/>
      <c r="BE16" s="46"/>
      <c r="BF16" s="46"/>
      <c r="BG16" s="46"/>
      <c r="BH16" s="64"/>
      <c r="BI16" s="45"/>
      <c r="BJ16" s="45"/>
      <c r="BK16" s="45"/>
      <c r="BL16" s="45"/>
      <c r="BM16" s="45"/>
      <c r="BN16" s="45"/>
      <c r="BO16" s="45"/>
      <c r="BP16" s="64"/>
      <c r="BQ16" s="25">
        <f t="shared" si="0"/>
        <v>30</v>
      </c>
      <c r="BR16" s="15">
        <f t="shared" si="1"/>
        <v>0.375</v>
      </c>
      <c r="BS16" s="42" t="s">
        <v>70</v>
      </c>
      <c r="BT16" s="4">
        <v>14</v>
      </c>
    </row>
    <row r="17" spans="1:72" ht="15.75" thickBot="1">
      <c r="A17" s="4">
        <v>15</v>
      </c>
      <c r="B17" s="43" t="s">
        <v>4</v>
      </c>
      <c r="C17" s="13">
        <v>0</v>
      </c>
      <c r="D17" s="10">
        <v>0</v>
      </c>
      <c r="E17" s="10">
        <v>0</v>
      </c>
      <c r="F17" s="10">
        <v>0</v>
      </c>
      <c r="G17" s="10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3">
        <v>0</v>
      </c>
      <c r="N17" s="10">
        <v>2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3">
        <v>2</v>
      </c>
      <c r="U17" s="9">
        <v>0</v>
      </c>
      <c r="V17" s="10">
        <v>0</v>
      </c>
      <c r="W17" s="10">
        <v>0</v>
      </c>
      <c r="X17" s="10">
        <v>0</v>
      </c>
      <c r="Y17" s="10">
        <v>0</v>
      </c>
      <c r="Z17" s="10">
        <v>2</v>
      </c>
      <c r="AA17" s="10">
        <v>0</v>
      </c>
      <c r="AB17" s="10">
        <v>2</v>
      </c>
      <c r="AC17" s="13">
        <v>2</v>
      </c>
      <c r="AD17" s="10">
        <v>2</v>
      </c>
      <c r="AE17" s="10">
        <v>2</v>
      </c>
      <c r="AF17" s="10">
        <v>2</v>
      </c>
      <c r="AG17" s="10">
        <v>2</v>
      </c>
      <c r="AH17" s="10">
        <v>2</v>
      </c>
      <c r="AI17" s="10">
        <v>0</v>
      </c>
      <c r="AJ17" s="12">
        <v>0</v>
      </c>
      <c r="AK17" s="13">
        <v>2</v>
      </c>
      <c r="AL17" s="10">
        <v>0</v>
      </c>
      <c r="AM17" s="10">
        <v>2</v>
      </c>
      <c r="AN17" s="10">
        <v>2</v>
      </c>
      <c r="AO17" s="12">
        <v>2</v>
      </c>
      <c r="AP17" s="9">
        <v>0</v>
      </c>
      <c r="AQ17" s="10"/>
      <c r="AR17" s="10"/>
      <c r="AS17" s="58"/>
      <c r="AT17" s="9"/>
      <c r="AU17" s="10"/>
      <c r="AV17" s="12"/>
      <c r="AW17" s="46"/>
      <c r="AX17" s="46"/>
      <c r="AY17" s="62"/>
      <c r="AZ17" s="46"/>
      <c r="BA17" s="46"/>
      <c r="BB17" s="46"/>
      <c r="BC17" s="46"/>
      <c r="BD17" s="46"/>
      <c r="BE17" s="46"/>
      <c r="BF17" s="46"/>
      <c r="BG17" s="46"/>
      <c r="BH17" s="64"/>
      <c r="BI17" s="45"/>
      <c r="BJ17" s="45"/>
      <c r="BK17" s="45"/>
      <c r="BL17" s="45"/>
      <c r="BM17" s="45"/>
      <c r="BN17" s="45"/>
      <c r="BO17" s="45"/>
      <c r="BP17" s="64"/>
      <c r="BQ17" s="25">
        <f t="shared" si="0"/>
        <v>28</v>
      </c>
      <c r="BR17" s="15">
        <f t="shared" si="1"/>
        <v>0.35</v>
      </c>
      <c r="BS17" s="43" t="s">
        <v>54</v>
      </c>
      <c r="BT17" s="4">
        <v>15</v>
      </c>
    </row>
    <row r="18" spans="1:72" ht="15.75" thickBot="1">
      <c r="A18" s="4">
        <v>16</v>
      </c>
      <c r="B18" s="43" t="s">
        <v>2</v>
      </c>
      <c r="C18" s="13">
        <v>2</v>
      </c>
      <c r="D18" s="10">
        <v>0</v>
      </c>
      <c r="E18" s="10">
        <v>0</v>
      </c>
      <c r="F18" s="10">
        <v>0</v>
      </c>
      <c r="G18" s="10">
        <v>0</v>
      </c>
      <c r="H18" s="12">
        <v>0</v>
      </c>
      <c r="I18" s="12">
        <v>0</v>
      </c>
      <c r="J18" s="12">
        <v>0</v>
      </c>
      <c r="K18" s="12">
        <v>2</v>
      </c>
      <c r="L18" s="12">
        <v>0</v>
      </c>
      <c r="M18" s="13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2</v>
      </c>
      <c r="T18" s="13">
        <v>0</v>
      </c>
      <c r="U18" s="9">
        <v>0</v>
      </c>
      <c r="V18" s="10">
        <v>0</v>
      </c>
      <c r="W18" s="10">
        <v>0</v>
      </c>
      <c r="X18" s="10">
        <v>0</v>
      </c>
      <c r="Y18" s="10">
        <v>0</v>
      </c>
      <c r="Z18" s="10">
        <v>2</v>
      </c>
      <c r="AA18" s="10">
        <v>0</v>
      </c>
      <c r="AB18" s="10">
        <v>2</v>
      </c>
      <c r="AC18" s="13">
        <v>2</v>
      </c>
      <c r="AD18" s="10">
        <v>2</v>
      </c>
      <c r="AE18" s="10">
        <v>2</v>
      </c>
      <c r="AF18" s="10">
        <v>2</v>
      </c>
      <c r="AG18" s="10">
        <v>0</v>
      </c>
      <c r="AH18" s="10">
        <v>2</v>
      </c>
      <c r="AI18" s="10">
        <v>0</v>
      </c>
      <c r="AJ18" s="12">
        <v>0</v>
      </c>
      <c r="AK18" s="13">
        <v>2</v>
      </c>
      <c r="AL18" s="10">
        <v>0</v>
      </c>
      <c r="AM18" s="10">
        <v>0</v>
      </c>
      <c r="AN18" s="10">
        <v>2</v>
      </c>
      <c r="AO18" s="12">
        <v>2</v>
      </c>
      <c r="AP18" s="9">
        <v>2</v>
      </c>
      <c r="AQ18" s="10"/>
      <c r="AR18" s="10"/>
      <c r="AS18" s="58"/>
      <c r="AT18" s="9"/>
      <c r="AU18" s="10"/>
      <c r="AV18" s="12"/>
      <c r="AW18" s="46"/>
      <c r="AX18" s="46"/>
      <c r="AY18" s="62"/>
      <c r="AZ18" s="46"/>
      <c r="BA18" s="46"/>
      <c r="BB18" s="46"/>
      <c r="BC18" s="46"/>
      <c r="BD18" s="46"/>
      <c r="BE18" s="46"/>
      <c r="BF18" s="46"/>
      <c r="BG18" s="46"/>
      <c r="BH18" s="64"/>
      <c r="BI18" s="45"/>
      <c r="BJ18" s="45"/>
      <c r="BK18" s="45"/>
      <c r="BL18" s="45"/>
      <c r="BM18" s="45"/>
      <c r="BN18" s="45"/>
      <c r="BO18" s="45"/>
      <c r="BP18" s="64"/>
      <c r="BQ18" s="25">
        <f t="shared" si="0"/>
        <v>28</v>
      </c>
      <c r="BR18" s="15">
        <f t="shared" si="1"/>
        <v>0.35</v>
      </c>
      <c r="BS18" s="43" t="s">
        <v>47</v>
      </c>
      <c r="BT18" s="4">
        <v>16</v>
      </c>
    </row>
    <row r="19" spans="1:72" ht="15.75" thickBot="1">
      <c r="A19" s="4">
        <v>17</v>
      </c>
      <c r="B19" s="43" t="s">
        <v>22</v>
      </c>
      <c r="C19" s="13">
        <v>0</v>
      </c>
      <c r="D19" s="10">
        <v>0</v>
      </c>
      <c r="E19" s="10">
        <v>0</v>
      </c>
      <c r="F19" s="10">
        <v>0</v>
      </c>
      <c r="G19" s="10">
        <v>0</v>
      </c>
      <c r="H19" s="12">
        <v>0</v>
      </c>
      <c r="I19" s="12">
        <v>0</v>
      </c>
      <c r="J19" s="12">
        <v>0</v>
      </c>
      <c r="K19" s="12">
        <v>2</v>
      </c>
      <c r="L19" s="12">
        <v>0</v>
      </c>
      <c r="M19" s="13">
        <v>2</v>
      </c>
      <c r="N19" s="10">
        <v>2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3">
        <v>0</v>
      </c>
      <c r="U19" s="9">
        <v>0</v>
      </c>
      <c r="V19" s="10">
        <v>0</v>
      </c>
      <c r="W19" s="10">
        <v>0</v>
      </c>
      <c r="X19" s="10">
        <v>0</v>
      </c>
      <c r="Y19" s="10">
        <v>0</v>
      </c>
      <c r="Z19" s="10">
        <v>0</v>
      </c>
      <c r="AA19" s="10">
        <v>2</v>
      </c>
      <c r="AB19" s="10">
        <v>2</v>
      </c>
      <c r="AC19" s="13">
        <v>2</v>
      </c>
      <c r="AD19" s="10">
        <v>2</v>
      </c>
      <c r="AE19" s="10">
        <v>2</v>
      </c>
      <c r="AF19" s="10">
        <v>2</v>
      </c>
      <c r="AG19" s="10">
        <v>2</v>
      </c>
      <c r="AH19" s="10">
        <v>0</v>
      </c>
      <c r="AI19" s="10">
        <v>2</v>
      </c>
      <c r="AJ19" s="12">
        <v>0</v>
      </c>
      <c r="AK19" s="13">
        <v>0</v>
      </c>
      <c r="AL19" s="10">
        <v>0</v>
      </c>
      <c r="AM19" s="10">
        <v>0</v>
      </c>
      <c r="AN19" s="10">
        <v>2</v>
      </c>
      <c r="AO19" s="12">
        <v>2</v>
      </c>
      <c r="AP19" s="9">
        <v>0</v>
      </c>
      <c r="AQ19" s="10"/>
      <c r="AR19" s="10"/>
      <c r="AS19" s="58"/>
      <c r="AT19" s="9"/>
      <c r="AU19" s="10"/>
      <c r="AV19" s="12"/>
      <c r="AW19" s="46"/>
      <c r="AX19" s="46"/>
      <c r="AY19" s="62"/>
      <c r="AZ19" s="46"/>
      <c r="BA19" s="46"/>
      <c r="BB19" s="46"/>
      <c r="BC19" s="46"/>
      <c r="BD19" s="46"/>
      <c r="BE19" s="46"/>
      <c r="BF19" s="46"/>
      <c r="BG19" s="46"/>
      <c r="BH19" s="64"/>
      <c r="BI19" s="45"/>
      <c r="BJ19" s="45"/>
      <c r="BK19" s="45"/>
      <c r="BL19" s="45"/>
      <c r="BM19" s="45"/>
      <c r="BN19" s="45"/>
      <c r="BO19" s="45"/>
      <c r="BP19" s="64"/>
      <c r="BQ19" s="25">
        <f t="shared" si="0"/>
        <v>26</v>
      </c>
      <c r="BR19" s="15">
        <f t="shared" si="1"/>
        <v>0.325</v>
      </c>
      <c r="BS19" s="43" t="s">
        <v>72</v>
      </c>
      <c r="BT19" s="4">
        <v>17</v>
      </c>
    </row>
    <row r="20" spans="1:72" ht="15.75" thickBot="1">
      <c r="A20" s="4">
        <v>18</v>
      </c>
      <c r="B20" s="43" t="s">
        <v>88</v>
      </c>
      <c r="C20" s="13">
        <v>0</v>
      </c>
      <c r="D20" s="10">
        <v>0</v>
      </c>
      <c r="E20" s="10">
        <v>0</v>
      </c>
      <c r="F20" s="10">
        <v>0</v>
      </c>
      <c r="G20" s="10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3">
        <v>0</v>
      </c>
      <c r="N20" s="10">
        <v>0</v>
      </c>
      <c r="O20" s="10">
        <v>0</v>
      </c>
      <c r="P20" s="10">
        <v>0</v>
      </c>
      <c r="Q20" s="10">
        <v>2</v>
      </c>
      <c r="R20" s="10">
        <v>0</v>
      </c>
      <c r="S20" s="10">
        <v>2</v>
      </c>
      <c r="T20" s="13">
        <v>0</v>
      </c>
      <c r="U20" s="9">
        <v>2</v>
      </c>
      <c r="V20" s="10">
        <v>0</v>
      </c>
      <c r="W20" s="10">
        <v>2</v>
      </c>
      <c r="X20" s="10">
        <v>0</v>
      </c>
      <c r="Y20" s="10">
        <v>2</v>
      </c>
      <c r="Z20" s="10">
        <v>0</v>
      </c>
      <c r="AA20" s="10">
        <v>2</v>
      </c>
      <c r="AB20" s="10">
        <v>0</v>
      </c>
      <c r="AC20" s="13">
        <v>2</v>
      </c>
      <c r="AD20" s="10">
        <v>0</v>
      </c>
      <c r="AE20" s="10">
        <v>2</v>
      </c>
      <c r="AF20" s="10">
        <v>2</v>
      </c>
      <c r="AG20" s="10">
        <v>2</v>
      </c>
      <c r="AH20" s="10">
        <v>2</v>
      </c>
      <c r="AI20" s="10">
        <v>0</v>
      </c>
      <c r="AJ20" s="12">
        <v>0</v>
      </c>
      <c r="AK20" s="13">
        <v>0</v>
      </c>
      <c r="AL20" s="10">
        <v>0</v>
      </c>
      <c r="AM20" s="10">
        <v>0</v>
      </c>
      <c r="AN20" s="10">
        <v>0</v>
      </c>
      <c r="AO20" s="12">
        <v>2</v>
      </c>
      <c r="AP20" s="9">
        <v>0</v>
      </c>
      <c r="AQ20" s="10"/>
      <c r="AR20" s="10"/>
      <c r="AS20" s="58"/>
      <c r="AT20" s="9"/>
      <c r="AU20" s="10"/>
      <c r="AV20" s="12"/>
      <c r="AW20" s="46"/>
      <c r="AX20" s="46"/>
      <c r="AY20" s="62"/>
      <c r="AZ20" s="46"/>
      <c r="BA20" s="46"/>
      <c r="BB20" s="46"/>
      <c r="BC20" s="46"/>
      <c r="BD20" s="46"/>
      <c r="BE20" s="46"/>
      <c r="BF20" s="46"/>
      <c r="BG20" s="46"/>
      <c r="BH20" s="64"/>
      <c r="BI20" s="45"/>
      <c r="BJ20" s="45"/>
      <c r="BK20" s="45"/>
      <c r="BL20" s="45"/>
      <c r="BM20" s="45"/>
      <c r="BN20" s="45"/>
      <c r="BO20" s="45"/>
      <c r="BP20" s="64"/>
      <c r="BQ20" s="25">
        <f t="shared" si="0"/>
        <v>24</v>
      </c>
      <c r="BR20" s="15">
        <f t="shared" si="1"/>
        <v>0.3</v>
      </c>
      <c r="BS20" s="43" t="s">
        <v>93</v>
      </c>
      <c r="BT20" s="4">
        <v>18</v>
      </c>
    </row>
    <row r="21" spans="1:72" ht="15.75" thickBot="1">
      <c r="A21" s="4">
        <v>19</v>
      </c>
      <c r="B21" s="43" t="s">
        <v>86</v>
      </c>
      <c r="C21" s="13">
        <v>0</v>
      </c>
      <c r="D21" s="10">
        <v>0</v>
      </c>
      <c r="E21" s="10">
        <v>0</v>
      </c>
      <c r="F21" s="10">
        <v>0</v>
      </c>
      <c r="G21" s="10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3">
        <v>0</v>
      </c>
      <c r="N21" s="10">
        <v>0</v>
      </c>
      <c r="O21" s="10">
        <v>0</v>
      </c>
      <c r="P21" s="10">
        <v>0</v>
      </c>
      <c r="Q21" s="10">
        <v>2</v>
      </c>
      <c r="R21" s="10">
        <v>0</v>
      </c>
      <c r="S21" s="10">
        <v>2</v>
      </c>
      <c r="T21" s="13">
        <v>0</v>
      </c>
      <c r="U21" s="9">
        <v>2</v>
      </c>
      <c r="V21" s="10">
        <v>0</v>
      </c>
      <c r="W21" s="10">
        <v>2</v>
      </c>
      <c r="X21" s="10">
        <v>0</v>
      </c>
      <c r="Y21" s="10">
        <v>2</v>
      </c>
      <c r="Z21" s="10">
        <v>0</v>
      </c>
      <c r="AA21" s="10">
        <v>2</v>
      </c>
      <c r="AB21" s="10">
        <v>0</v>
      </c>
      <c r="AC21" s="13">
        <v>0</v>
      </c>
      <c r="AD21" s="10">
        <v>0</v>
      </c>
      <c r="AE21" s="10">
        <v>2</v>
      </c>
      <c r="AF21" s="10">
        <v>0</v>
      </c>
      <c r="AG21" s="10">
        <v>2</v>
      </c>
      <c r="AH21" s="10">
        <v>0</v>
      </c>
      <c r="AI21" s="10">
        <v>0</v>
      </c>
      <c r="AJ21" s="12">
        <v>0</v>
      </c>
      <c r="AK21" s="13">
        <v>2</v>
      </c>
      <c r="AL21" s="10">
        <v>0</v>
      </c>
      <c r="AM21" s="10">
        <v>0</v>
      </c>
      <c r="AN21" s="10">
        <v>0</v>
      </c>
      <c r="AO21" s="12">
        <v>0</v>
      </c>
      <c r="AP21" s="9">
        <v>0</v>
      </c>
      <c r="AQ21" s="10"/>
      <c r="AR21" s="10"/>
      <c r="AS21" s="58"/>
      <c r="AT21" s="9"/>
      <c r="AU21" s="10"/>
      <c r="AV21" s="12"/>
      <c r="AW21" s="46"/>
      <c r="AX21" s="46"/>
      <c r="AY21" s="62"/>
      <c r="AZ21" s="46"/>
      <c r="BA21" s="46"/>
      <c r="BB21" s="46"/>
      <c r="BC21" s="46"/>
      <c r="BD21" s="46"/>
      <c r="BE21" s="46"/>
      <c r="BF21" s="46"/>
      <c r="BG21" s="46"/>
      <c r="BH21" s="64"/>
      <c r="BI21" s="45"/>
      <c r="BJ21" s="45"/>
      <c r="BK21" s="45"/>
      <c r="BL21" s="45"/>
      <c r="BM21" s="45"/>
      <c r="BN21" s="45"/>
      <c r="BO21" s="45"/>
      <c r="BP21" s="64"/>
      <c r="BQ21" s="25">
        <f t="shared" si="0"/>
        <v>18</v>
      </c>
      <c r="BR21" s="15">
        <f t="shared" si="1"/>
        <v>0.225</v>
      </c>
      <c r="BS21" s="43" t="s">
        <v>91</v>
      </c>
      <c r="BT21" s="4">
        <v>19</v>
      </c>
    </row>
    <row r="22" spans="1:72" ht="15.75" thickBot="1">
      <c r="A22" s="4">
        <v>20</v>
      </c>
      <c r="B22" s="42" t="s">
        <v>12</v>
      </c>
      <c r="C22" s="13">
        <v>0</v>
      </c>
      <c r="D22" s="10">
        <v>0</v>
      </c>
      <c r="E22" s="10">
        <v>0</v>
      </c>
      <c r="F22" s="10">
        <v>0</v>
      </c>
      <c r="G22" s="10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3">
        <v>2</v>
      </c>
      <c r="N22" s="10">
        <v>2</v>
      </c>
      <c r="O22" s="10">
        <v>0</v>
      </c>
      <c r="P22" s="10">
        <v>0</v>
      </c>
      <c r="Q22" s="10">
        <v>0</v>
      </c>
      <c r="R22" s="10">
        <v>0</v>
      </c>
      <c r="S22" s="10">
        <v>2</v>
      </c>
      <c r="T22" s="13">
        <v>0</v>
      </c>
      <c r="U22" s="9">
        <v>0</v>
      </c>
      <c r="V22" s="10">
        <v>0</v>
      </c>
      <c r="W22" s="10">
        <v>2</v>
      </c>
      <c r="X22" s="10">
        <v>0</v>
      </c>
      <c r="Y22" s="10">
        <v>0</v>
      </c>
      <c r="Z22" s="10">
        <v>0</v>
      </c>
      <c r="AA22" s="10">
        <v>0</v>
      </c>
      <c r="AB22" s="10">
        <v>2</v>
      </c>
      <c r="AC22" s="13">
        <v>0</v>
      </c>
      <c r="AD22" s="10">
        <v>0</v>
      </c>
      <c r="AE22" s="10">
        <v>2</v>
      </c>
      <c r="AF22" s="10">
        <v>2</v>
      </c>
      <c r="AG22" s="10">
        <v>0</v>
      </c>
      <c r="AH22" s="10">
        <v>0</v>
      </c>
      <c r="AI22" s="10">
        <v>0</v>
      </c>
      <c r="AJ22" s="12">
        <v>2</v>
      </c>
      <c r="AK22" s="13">
        <v>0</v>
      </c>
      <c r="AL22" s="10">
        <v>0</v>
      </c>
      <c r="AM22" s="10">
        <v>2</v>
      </c>
      <c r="AN22" s="10">
        <v>0</v>
      </c>
      <c r="AO22" s="12">
        <v>0</v>
      </c>
      <c r="AP22" s="9">
        <v>0</v>
      </c>
      <c r="AQ22" s="10"/>
      <c r="AR22" s="10"/>
      <c r="AS22" s="58"/>
      <c r="AT22" s="9"/>
      <c r="AU22" s="10"/>
      <c r="AV22" s="12"/>
      <c r="AW22" s="46"/>
      <c r="AX22" s="46"/>
      <c r="AY22" s="62"/>
      <c r="AZ22" s="46"/>
      <c r="BA22" s="46"/>
      <c r="BB22" s="46"/>
      <c r="BC22" s="46"/>
      <c r="BD22" s="46"/>
      <c r="BE22" s="46"/>
      <c r="BF22" s="46"/>
      <c r="BG22" s="46"/>
      <c r="BH22" s="64"/>
      <c r="BI22" s="45"/>
      <c r="BJ22" s="45"/>
      <c r="BK22" s="45"/>
      <c r="BL22" s="45"/>
      <c r="BM22" s="45"/>
      <c r="BN22" s="45"/>
      <c r="BO22" s="45"/>
      <c r="BP22" s="64"/>
      <c r="BQ22" s="25">
        <f t="shared" si="0"/>
        <v>18</v>
      </c>
      <c r="BR22" s="15">
        <f t="shared" si="1"/>
        <v>0.225</v>
      </c>
      <c r="BS22" s="42" t="s">
        <v>53</v>
      </c>
      <c r="BT22" s="4">
        <v>20</v>
      </c>
    </row>
    <row r="23" spans="1:72" ht="15.75" thickBot="1">
      <c r="A23" s="4">
        <v>21</v>
      </c>
      <c r="B23" s="53" t="s">
        <v>123</v>
      </c>
      <c r="C23" s="13">
        <v>0</v>
      </c>
      <c r="D23" s="10">
        <v>0</v>
      </c>
      <c r="E23" s="10">
        <v>0</v>
      </c>
      <c r="F23" s="10">
        <v>0</v>
      </c>
      <c r="G23" s="10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3">
        <v>0</v>
      </c>
      <c r="N23" s="10">
        <v>0</v>
      </c>
      <c r="O23" s="10">
        <v>0</v>
      </c>
      <c r="P23" s="10">
        <v>0</v>
      </c>
      <c r="Q23" s="10">
        <v>2</v>
      </c>
      <c r="R23" s="10">
        <v>0</v>
      </c>
      <c r="S23" s="10">
        <v>0</v>
      </c>
      <c r="T23" s="13">
        <v>0</v>
      </c>
      <c r="U23" s="9">
        <v>0</v>
      </c>
      <c r="V23" s="10">
        <v>0</v>
      </c>
      <c r="W23" s="10">
        <v>0</v>
      </c>
      <c r="X23" s="10">
        <v>0</v>
      </c>
      <c r="Y23" s="10">
        <v>0</v>
      </c>
      <c r="Z23" s="10">
        <v>0</v>
      </c>
      <c r="AA23" s="10">
        <v>0</v>
      </c>
      <c r="AB23" s="10">
        <v>0</v>
      </c>
      <c r="AC23" s="13">
        <v>0</v>
      </c>
      <c r="AD23" s="10">
        <v>0</v>
      </c>
      <c r="AE23" s="10">
        <v>2</v>
      </c>
      <c r="AF23" s="10">
        <v>2</v>
      </c>
      <c r="AG23" s="10">
        <v>2</v>
      </c>
      <c r="AH23" s="10">
        <v>2</v>
      </c>
      <c r="AI23" s="10">
        <v>0</v>
      </c>
      <c r="AJ23" s="12">
        <v>0</v>
      </c>
      <c r="AK23" s="13">
        <v>0</v>
      </c>
      <c r="AL23" s="10">
        <v>2</v>
      </c>
      <c r="AM23" s="10">
        <v>2</v>
      </c>
      <c r="AN23" s="10">
        <v>2</v>
      </c>
      <c r="AO23" s="12">
        <v>0</v>
      </c>
      <c r="AP23" s="9">
        <v>2</v>
      </c>
      <c r="AQ23" s="10"/>
      <c r="AR23" s="10"/>
      <c r="AS23" s="58"/>
      <c r="AT23" s="9"/>
      <c r="AU23" s="10"/>
      <c r="AV23" s="12"/>
      <c r="AW23" s="46"/>
      <c r="AX23" s="46"/>
      <c r="AY23" s="62"/>
      <c r="AZ23" s="46"/>
      <c r="BA23" s="46"/>
      <c r="BB23" s="46"/>
      <c r="BC23" s="46"/>
      <c r="BD23" s="46"/>
      <c r="BE23" s="46"/>
      <c r="BF23" s="46"/>
      <c r="BG23" s="46"/>
      <c r="BH23" s="64"/>
      <c r="BI23" s="45"/>
      <c r="BJ23" s="45"/>
      <c r="BK23" s="45"/>
      <c r="BL23" s="45"/>
      <c r="BM23" s="45"/>
      <c r="BN23" s="45"/>
      <c r="BO23" s="45"/>
      <c r="BP23" s="64"/>
      <c r="BQ23" s="25">
        <f t="shared" si="0"/>
        <v>18</v>
      </c>
      <c r="BR23" s="15">
        <f t="shared" si="1"/>
        <v>0.225</v>
      </c>
      <c r="BS23" s="53" t="s">
        <v>124</v>
      </c>
      <c r="BT23" s="4">
        <v>21</v>
      </c>
    </row>
    <row r="24" spans="1:72" ht="15.75" thickBot="1">
      <c r="A24" s="31">
        <v>22</v>
      </c>
      <c r="B24" s="43" t="s">
        <v>122</v>
      </c>
      <c r="C24" s="18">
        <v>0</v>
      </c>
      <c r="D24" s="11">
        <v>0</v>
      </c>
      <c r="E24" s="11">
        <v>0</v>
      </c>
      <c r="F24" s="11">
        <v>0</v>
      </c>
      <c r="G24" s="11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8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8">
        <v>0</v>
      </c>
      <c r="U24" s="16">
        <v>0</v>
      </c>
      <c r="V24" s="11">
        <v>0</v>
      </c>
      <c r="W24" s="11">
        <v>0</v>
      </c>
      <c r="X24" s="10">
        <v>0</v>
      </c>
      <c r="Y24" s="11">
        <v>0</v>
      </c>
      <c r="Z24" s="11">
        <v>0</v>
      </c>
      <c r="AA24" s="11">
        <v>0</v>
      </c>
      <c r="AB24" s="11">
        <v>2</v>
      </c>
      <c r="AC24" s="18">
        <v>2</v>
      </c>
      <c r="AD24" s="11">
        <v>2</v>
      </c>
      <c r="AE24" s="11">
        <v>2</v>
      </c>
      <c r="AF24" s="11">
        <v>0</v>
      </c>
      <c r="AG24" s="11">
        <v>0</v>
      </c>
      <c r="AH24" s="11">
        <v>0</v>
      </c>
      <c r="AI24" s="11">
        <v>0</v>
      </c>
      <c r="AJ24" s="17">
        <v>2</v>
      </c>
      <c r="AK24" s="18">
        <v>0</v>
      </c>
      <c r="AL24" s="11">
        <v>2</v>
      </c>
      <c r="AM24" s="11">
        <v>2</v>
      </c>
      <c r="AN24" s="11">
        <v>2</v>
      </c>
      <c r="AO24" s="17">
        <v>0</v>
      </c>
      <c r="AP24" s="16">
        <v>2</v>
      </c>
      <c r="AQ24" s="11"/>
      <c r="AR24" s="11"/>
      <c r="AS24" s="59"/>
      <c r="AT24" s="16"/>
      <c r="AU24" s="11"/>
      <c r="AV24" s="17"/>
      <c r="AW24" s="46"/>
      <c r="AX24" s="46"/>
      <c r="AY24" s="62"/>
      <c r="AZ24" s="46"/>
      <c r="BA24" s="46"/>
      <c r="BB24" s="46"/>
      <c r="BC24" s="46"/>
      <c r="BD24" s="46"/>
      <c r="BE24" s="46"/>
      <c r="BF24" s="46"/>
      <c r="BG24" s="46"/>
      <c r="BH24" s="62"/>
      <c r="BI24" s="46"/>
      <c r="BJ24" s="46"/>
      <c r="BK24" s="46"/>
      <c r="BL24" s="46"/>
      <c r="BM24" s="46"/>
      <c r="BN24" s="46"/>
      <c r="BO24" s="46"/>
      <c r="BP24" s="62"/>
      <c r="BQ24" s="25">
        <f t="shared" si="0"/>
        <v>18</v>
      </c>
      <c r="BR24" s="15">
        <f t="shared" si="1"/>
        <v>0.225</v>
      </c>
      <c r="BS24" s="43" t="s">
        <v>121</v>
      </c>
      <c r="BT24" s="31">
        <v>22</v>
      </c>
    </row>
    <row r="25" spans="1:72" ht="15.75" thickBot="1">
      <c r="A25" s="32">
        <v>23</v>
      </c>
      <c r="B25" s="49" t="s">
        <v>76</v>
      </c>
      <c r="C25" s="13">
        <v>0</v>
      </c>
      <c r="D25" s="10">
        <v>0</v>
      </c>
      <c r="E25" s="10">
        <v>0</v>
      </c>
      <c r="F25" s="10">
        <v>0</v>
      </c>
      <c r="G25" s="10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3">
        <v>0</v>
      </c>
      <c r="N25" s="10">
        <v>0</v>
      </c>
      <c r="O25" s="10">
        <v>2</v>
      </c>
      <c r="P25" s="10">
        <v>2</v>
      </c>
      <c r="Q25" s="10">
        <v>2</v>
      </c>
      <c r="R25" s="10">
        <v>2</v>
      </c>
      <c r="S25" s="10">
        <v>2</v>
      </c>
      <c r="T25" s="13">
        <v>2</v>
      </c>
      <c r="U25" s="9">
        <v>0</v>
      </c>
      <c r="V25" s="10">
        <v>0</v>
      </c>
      <c r="W25" s="10">
        <v>0</v>
      </c>
      <c r="X25" s="10">
        <v>0</v>
      </c>
      <c r="Y25" s="10">
        <v>0</v>
      </c>
      <c r="Z25" s="10">
        <v>0</v>
      </c>
      <c r="AA25" s="10">
        <v>0</v>
      </c>
      <c r="AB25" s="10">
        <v>0</v>
      </c>
      <c r="AC25" s="13">
        <v>0</v>
      </c>
      <c r="AD25" s="10">
        <v>0</v>
      </c>
      <c r="AE25" s="10">
        <v>1</v>
      </c>
      <c r="AF25" s="10">
        <v>0</v>
      </c>
      <c r="AG25" s="10">
        <v>0</v>
      </c>
      <c r="AH25" s="10">
        <v>0</v>
      </c>
      <c r="AI25" s="10">
        <v>0</v>
      </c>
      <c r="AJ25" s="12">
        <v>0</v>
      </c>
      <c r="AK25" s="13">
        <v>2</v>
      </c>
      <c r="AL25" s="10">
        <v>0</v>
      </c>
      <c r="AM25" s="10">
        <v>0</v>
      </c>
      <c r="AN25" s="10">
        <v>0</v>
      </c>
      <c r="AO25" s="12">
        <v>1</v>
      </c>
      <c r="AP25" s="9">
        <v>0</v>
      </c>
      <c r="AQ25" s="10"/>
      <c r="AR25" s="10"/>
      <c r="AS25" s="58"/>
      <c r="AT25" s="9"/>
      <c r="AU25" s="10"/>
      <c r="AV25" s="12"/>
      <c r="AW25" s="46"/>
      <c r="AX25" s="46"/>
      <c r="AY25" s="62"/>
      <c r="AZ25" s="46"/>
      <c r="BA25" s="46"/>
      <c r="BB25" s="46"/>
      <c r="BC25" s="46"/>
      <c r="BD25" s="46"/>
      <c r="BE25" s="46"/>
      <c r="BF25" s="46"/>
      <c r="BG25" s="46"/>
      <c r="BH25" s="64"/>
      <c r="BI25" s="45"/>
      <c r="BJ25" s="45"/>
      <c r="BK25" s="45"/>
      <c r="BL25" s="45"/>
      <c r="BM25" s="45"/>
      <c r="BN25" s="45"/>
      <c r="BO25" s="45"/>
      <c r="BP25" s="64"/>
      <c r="BQ25" s="25">
        <f t="shared" si="0"/>
        <v>16</v>
      </c>
      <c r="BR25" s="15">
        <f t="shared" si="1"/>
        <v>0.2</v>
      </c>
      <c r="BS25" s="42" t="s">
        <v>78</v>
      </c>
      <c r="BT25" s="32">
        <v>23</v>
      </c>
    </row>
    <row r="26" spans="1:72" ht="15.75" thickBot="1">
      <c r="A26" s="32">
        <v>24</v>
      </c>
      <c r="B26" s="43" t="s">
        <v>87</v>
      </c>
      <c r="C26" s="9">
        <v>0</v>
      </c>
      <c r="D26" s="10">
        <v>0</v>
      </c>
      <c r="E26" s="10">
        <v>0</v>
      </c>
      <c r="F26" s="10">
        <v>0</v>
      </c>
      <c r="G26" s="10">
        <v>0</v>
      </c>
      <c r="H26" s="12">
        <v>0</v>
      </c>
      <c r="I26" s="12">
        <v>0</v>
      </c>
      <c r="J26" s="47">
        <v>0</v>
      </c>
      <c r="K26" s="9">
        <v>0</v>
      </c>
      <c r="L26" s="10">
        <v>0</v>
      </c>
      <c r="M26" s="10">
        <v>0</v>
      </c>
      <c r="N26" s="10">
        <v>0</v>
      </c>
      <c r="O26" s="10">
        <v>0</v>
      </c>
      <c r="P26" s="12">
        <v>0</v>
      </c>
      <c r="Q26" s="12">
        <v>2</v>
      </c>
      <c r="R26" s="9">
        <v>0</v>
      </c>
      <c r="S26" s="10">
        <v>2</v>
      </c>
      <c r="T26" s="10">
        <v>0</v>
      </c>
      <c r="U26" s="10">
        <v>2</v>
      </c>
      <c r="V26" s="12">
        <v>0</v>
      </c>
      <c r="W26" s="12">
        <v>2</v>
      </c>
      <c r="X26" s="10">
        <v>0</v>
      </c>
      <c r="Y26" s="10">
        <v>2</v>
      </c>
      <c r="Z26" s="10">
        <v>0</v>
      </c>
      <c r="AA26" s="10">
        <v>2</v>
      </c>
      <c r="AB26" s="10">
        <v>0</v>
      </c>
      <c r="AC26" s="12">
        <v>2</v>
      </c>
      <c r="AD26" s="12">
        <v>0</v>
      </c>
      <c r="AE26" s="9">
        <v>0</v>
      </c>
      <c r="AF26" s="10">
        <v>0</v>
      </c>
      <c r="AG26" s="10">
        <v>0</v>
      </c>
      <c r="AH26" s="10">
        <v>0</v>
      </c>
      <c r="AI26" s="10">
        <v>0</v>
      </c>
      <c r="AJ26" s="12">
        <v>0</v>
      </c>
      <c r="AK26" s="13">
        <v>0</v>
      </c>
      <c r="AL26" s="10">
        <v>0</v>
      </c>
      <c r="AM26" s="10">
        <v>0</v>
      </c>
      <c r="AN26" s="10">
        <v>0</v>
      </c>
      <c r="AO26" s="12">
        <v>2</v>
      </c>
      <c r="AP26" s="9">
        <v>0</v>
      </c>
      <c r="AQ26" s="10"/>
      <c r="AR26" s="10"/>
      <c r="AS26" s="58"/>
      <c r="AT26" s="9"/>
      <c r="AU26" s="10"/>
      <c r="AV26" s="12"/>
      <c r="AW26" s="46"/>
      <c r="AX26" s="46"/>
      <c r="AY26" s="62"/>
      <c r="AZ26" s="46"/>
      <c r="BA26" s="46"/>
      <c r="BB26" s="46"/>
      <c r="BC26" s="46"/>
      <c r="BD26" s="46"/>
      <c r="BE26" s="46"/>
      <c r="BF26" s="46"/>
      <c r="BG26" s="46"/>
      <c r="BH26" s="65"/>
      <c r="BI26" s="47"/>
      <c r="BJ26" s="47"/>
      <c r="BK26" s="47"/>
      <c r="BL26" s="47"/>
      <c r="BM26" s="47"/>
      <c r="BN26" s="47"/>
      <c r="BO26" s="47"/>
      <c r="BP26" s="65"/>
      <c r="BQ26" s="25">
        <f t="shared" si="0"/>
        <v>16</v>
      </c>
      <c r="BR26" s="15">
        <f t="shared" si="1"/>
        <v>0.2</v>
      </c>
      <c r="BS26" s="43" t="s">
        <v>92</v>
      </c>
      <c r="BT26" s="32">
        <v>24</v>
      </c>
    </row>
    <row r="27" spans="1:72" ht="15.75" thickBot="1">
      <c r="A27" s="32">
        <v>25</v>
      </c>
      <c r="B27" s="49" t="s">
        <v>80</v>
      </c>
      <c r="C27" s="13">
        <v>0</v>
      </c>
      <c r="D27" s="10">
        <v>0</v>
      </c>
      <c r="E27" s="10">
        <v>0</v>
      </c>
      <c r="F27" s="10">
        <v>0</v>
      </c>
      <c r="G27" s="10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3">
        <v>0</v>
      </c>
      <c r="N27" s="10">
        <v>0</v>
      </c>
      <c r="O27" s="10">
        <v>0</v>
      </c>
      <c r="P27" s="10">
        <v>2</v>
      </c>
      <c r="Q27" s="10">
        <v>0</v>
      </c>
      <c r="R27" s="10">
        <v>2</v>
      </c>
      <c r="S27" s="10">
        <v>2</v>
      </c>
      <c r="T27" s="50">
        <v>0</v>
      </c>
      <c r="U27" s="13">
        <v>2</v>
      </c>
      <c r="V27" s="10">
        <v>0</v>
      </c>
      <c r="W27" s="10">
        <v>0</v>
      </c>
      <c r="X27" s="10">
        <v>2</v>
      </c>
      <c r="Y27" s="10">
        <v>0</v>
      </c>
      <c r="Z27" s="10">
        <v>2</v>
      </c>
      <c r="AA27" s="10">
        <v>2</v>
      </c>
      <c r="AB27" s="10">
        <v>0</v>
      </c>
      <c r="AC27" s="13">
        <v>0</v>
      </c>
      <c r="AD27" s="10">
        <v>0</v>
      </c>
      <c r="AE27" s="10">
        <v>0</v>
      </c>
      <c r="AF27" s="10">
        <v>0</v>
      </c>
      <c r="AG27" s="10">
        <v>0</v>
      </c>
      <c r="AH27" s="10">
        <v>0</v>
      </c>
      <c r="AI27" s="10">
        <v>0</v>
      </c>
      <c r="AJ27" s="12">
        <v>0</v>
      </c>
      <c r="AK27" s="13">
        <v>0</v>
      </c>
      <c r="AL27" s="10">
        <v>0</v>
      </c>
      <c r="AM27" s="10">
        <v>0</v>
      </c>
      <c r="AN27" s="10">
        <v>0</v>
      </c>
      <c r="AO27" s="12">
        <v>0</v>
      </c>
      <c r="AP27" s="9">
        <v>0</v>
      </c>
      <c r="AQ27" s="10"/>
      <c r="AR27" s="10"/>
      <c r="AS27" s="58"/>
      <c r="AT27" s="9"/>
      <c r="AU27" s="10"/>
      <c r="AV27" s="12"/>
      <c r="AW27" s="46"/>
      <c r="AX27" s="46"/>
      <c r="AY27" s="62"/>
      <c r="AZ27" s="46"/>
      <c r="BA27" s="46"/>
      <c r="BB27" s="46"/>
      <c r="BC27" s="46"/>
      <c r="BD27" s="46"/>
      <c r="BE27" s="46"/>
      <c r="BF27" s="46"/>
      <c r="BG27" s="46"/>
      <c r="BH27" s="65"/>
      <c r="BI27" s="47"/>
      <c r="BJ27" s="47"/>
      <c r="BK27" s="47"/>
      <c r="BL27" s="47"/>
      <c r="BM27" s="47"/>
      <c r="BN27" s="47"/>
      <c r="BO27" s="47"/>
      <c r="BP27" s="65"/>
      <c r="BQ27" s="51">
        <f t="shared" si="0"/>
        <v>14</v>
      </c>
      <c r="BR27" s="15">
        <f t="shared" si="1"/>
        <v>0.175</v>
      </c>
      <c r="BS27" s="49" t="s">
        <v>81</v>
      </c>
      <c r="BT27" s="32">
        <v>25</v>
      </c>
    </row>
    <row r="28" spans="1:72" ht="15.75" thickBot="1">
      <c r="A28" s="32">
        <v>26</v>
      </c>
      <c r="B28" s="49" t="s">
        <v>109</v>
      </c>
      <c r="C28" s="9">
        <v>0</v>
      </c>
      <c r="D28" s="10">
        <v>0</v>
      </c>
      <c r="E28" s="10">
        <v>0</v>
      </c>
      <c r="F28" s="10">
        <v>0</v>
      </c>
      <c r="G28" s="10">
        <v>0</v>
      </c>
      <c r="H28" s="12">
        <v>0</v>
      </c>
      <c r="I28" s="12">
        <v>0</v>
      </c>
      <c r="J28" s="47">
        <v>0</v>
      </c>
      <c r="K28" s="9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50">
        <v>0</v>
      </c>
      <c r="U28" s="13">
        <v>2</v>
      </c>
      <c r="V28" s="10">
        <v>0</v>
      </c>
      <c r="W28" s="10">
        <v>0</v>
      </c>
      <c r="X28" s="10">
        <v>0</v>
      </c>
      <c r="Y28" s="10">
        <v>2</v>
      </c>
      <c r="Z28" s="10">
        <v>0</v>
      </c>
      <c r="AA28" s="10">
        <v>2</v>
      </c>
      <c r="AB28" s="10">
        <v>0</v>
      </c>
      <c r="AC28" s="13">
        <v>2</v>
      </c>
      <c r="AD28" s="10">
        <v>0</v>
      </c>
      <c r="AE28" s="10">
        <v>2</v>
      </c>
      <c r="AF28" s="10">
        <v>0</v>
      </c>
      <c r="AG28" s="10">
        <v>2</v>
      </c>
      <c r="AH28" s="10">
        <v>0</v>
      </c>
      <c r="AI28" s="10">
        <v>0</v>
      </c>
      <c r="AJ28" s="12">
        <v>0</v>
      </c>
      <c r="AK28" s="13">
        <v>0</v>
      </c>
      <c r="AL28" s="10">
        <v>0</v>
      </c>
      <c r="AM28" s="10">
        <v>0</v>
      </c>
      <c r="AN28" s="10">
        <v>0</v>
      </c>
      <c r="AO28" s="12">
        <v>0</v>
      </c>
      <c r="AP28" s="9">
        <v>0</v>
      </c>
      <c r="AQ28" s="10"/>
      <c r="AR28" s="10"/>
      <c r="AS28" s="58"/>
      <c r="AT28" s="9"/>
      <c r="AU28" s="10"/>
      <c r="AV28" s="12"/>
      <c r="AW28" s="46"/>
      <c r="AX28" s="46"/>
      <c r="AY28" s="62"/>
      <c r="AZ28" s="46"/>
      <c r="BA28" s="46"/>
      <c r="BB28" s="46"/>
      <c r="BC28" s="46"/>
      <c r="BD28" s="46"/>
      <c r="BE28" s="46"/>
      <c r="BF28" s="46"/>
      <c r="BG28" s="46"/>
      <c r="BH28" s="65"/>
      <c r="BI28" s="47"/>
      <c r="BJ28" s="47"/>
      <c r="BK28" s="47"/>
      <c r="BL28" s="47"/>
      <c r="BM28" s="47"/>
      <c r="BN28" s="47"/>
      <c r="BO28" s="47"/>
      <c r="BP28" s="65"/>
      <c r="BQ28" s="51">
        <f t="shared" si="0"/>
        <v>12</v>
      </c>
      <c r="BR28" s="15">
        <f t="shared" si="1"/>
        <v>0.15</v>
      </c>
      <c r="BS28" s="49" t="s">
        <v>110</v>
      </c>
      <c r="BT28" s="32">
        <v>26</v>
      </c>
    </row>
    <row r="29" spans="1:72" ht="15.75" thickBot="1">
      <c r="A29" s="32">
        <v>27</v>
      </c>
      <c r="B29" s="49" t="s">
        <v>6</v>
      </c>
      <c r="C29" s="13">
        <v>0</v>
      </c>
      <c r="D29" s="10">
        <v>0</v>
      </c>
      <c r="E29" s="10">
        <v>0</v>
      </c>
      <c r="F29" s="10">
        <v>0</v>
      </c>
      <c r="G29" s="10">
        <v>2</v>
      </c>
      <c r="H29" s="12">
        <v>2</v>
      </c>
      <c r="I29" s="12">
        <v>0</v>
      </c>
      <c r="J29" s="12">
        <v>0</v>
      </c>
      <c r="K29" s="12">
        <v>0</v>
      </c>
      <c r="L29" s="12">
        <v>0</v>
      </c>
      <c r="M29" s="13">
        <v>2</v>
      </c>
      <c r="N29" s="10">
        <v>2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50">
        <v>0</v>
      </c>
      <c r="U29" s="13">
        <v>0</v>
      </c>
      <c r="V29" s="10">
        <v>0</v>
      </c>
      <c r="W29" s="10">
        <v>0</v>
      </c>
      <c r="X29" s="10">
        <v>0</v>
      </c>
      <c r="Y29" s="10">
        <v>0</v>
      </c>
      <c r="Z29" s="10">
        <v>0</v>
      </c>
      <c r="AA29" s="10">
        <v>0</v>
      </c>
      <c r="AB29" s="10">
        <v>0</v>
      </c>
      <c r="AC29" s="13">
        <v>0</v>
      </c>
      <c r="AD29" s="10">
        <v>0</v>
      </c>
      <c r="AE29" s="10">
        <v>0</v>
      </c>
      <c r="AF29" s="10">
        <v>0</v>
      </c>
      <c r="AG29" s="10">
        <v>0</v>
      </c>
      <c r="AH29" s="10">
        <v>2</v>
      </c>
      <c r="AI29" s="10">
        <v>0</v>
      </c>
      <c r="AJ29" s="12">
        <v>0</v>
      </c>
      <c r="AK29" s="13">
        <v>2</v>
      </c>
      <c r="AL29" s="10">
        <v>0</v>
      </c>
      <c r="AM29" s="10">
        <v>0</v>
      </c>
      <c r="AN29" s="10">
        <v>0</v>
      </c>
      <c r="AO29" s="12">
        <v>0</v>
      </c>
      <c r="AP29" s="9">
        <v>0</v>
      </c>
      <c r="AQ29" s="10"/>
      <c r="AR29" s="10"/>
      <c r="AS29" s="58"/>
      <c r="AT29" s="9"/>
      <c r="AU29" s="10"/>
      <c r="AV29" s="12"/>
      <c r="AW29" s="46"/>
      <c r="AX29" s="46"/>
      <c r="AY29" s="62"/>
      <c r="AZ29" s="46"/>
      <c r="BA29" s="46"/>
      <c r="BB29" s="46"/>
      <c r="BC29" s="46"/>
      <c r="BD29" s="46"/>
      <c r="BE29" s="46"/>
      <c r="BF29" s="46"/>
      <c r="BG29" s="46"/>
      <c r="BH29" s="65"/>
      <c r="BI29" s="47"/>
      <c r="BJ29" s="47"/>
      <c r="BK29" s="47"/>
      <c r="BL29" s="47"/>
      <c r="BM29" s="47"/>
      <c r="BN29" s="47"/>
      <c r="BO29" s="47"/>
      <c r="BP29" s="65"/>
      <c r="BQ29" s="51">
        <f t="shared" si="0"/>
        <v>12</v>
      </c>
      <c r="BR29" s="15">
        <f t="shared" si="1"/>
        <v>0.15</v>
      </c>
      <c r="BS29" s="49" t="s">
        <v>52</v>
      </c>
      <c r="BT29" s="32">
        <v>27</v>
      </c>
    </row>
    <row r="30" spans="1:72" ht="15.75" thickBot="1">
      <c r="A30" s="32">
        <v>28</v>
      </c>
      <c r="B30" s="49" t="s">
        <v>96</v>
      </c>
      <c r="C30" s="9">
        <v>0</v>
      </c>
      <c r="D30" s="10">
        <v>0</v>
      </c>
      <c r="E30" s="10">
        <v>0</v>
      </c>
      <c r="F30" s="10">
        <v>0</v>
      </c>
      <c r="G30" s="10">
        <v>0</v>
      </c>
      <c r="H30" s="12">
        <v>0</v>
      </c>
      <c r="I30" s="12">
        <v>0</v>
      </c>
      <c r="J30" s="47">
        <v>0</v>
      </c>
      <c r="K30" s="9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2</v>
      </c>
      <c r="T30" s="50">
        <v>0</v>
      </c>
      <c r="U30" s="13">
        <v>2</v>
      </c>
      <c r="V30" s="10">
        <v>0</v>
      </c>
      <c r="W30" s="10">
        <v>2</v>
      </c>
      <c r="X30" s="10">
        <v>0</v>
      </c>
      <c r="Y30" s="10">
        <v>2</v>
      </c>
      <c r="Z30" s="10">
        <v>0</v>
      </c>
      <c r="AA30" s="10">
        <v>2</v>
      </c>
      <c r="AB30" s="10">
        <v>0</v>
      </c>
      <c r="AC30" s="13">
        <v>0</v>
      </c>
      <c r="AD30" s="10">
        <v>0</v>
      </c>
      <c r="AE30" s="10">
        <v>0</v>
      </c>
      <c r="AF30" s="10">
        <v>0</v>
      </c>
      <c r="AG30" s="10">
        <v>0</v>
      </c>
      <c r="AH30" s="10">
        <v>0</v>
      </c>
      <c r="AI30" s="10">
        <v>0</v>
      </c>
      <c r="AJ30" s="12">
        <v>0</v>
      </c>
      <c r="AK30" s="13">
        <v>0</v>
      </c>
      <c r="AL30" s="10">
        <v>0</v>
      </c>
      <c r="AM30" s="10">
        <v>0</v>
      </c>
      <c r="AN30" s="10">
        <v>0</v>
      </c>
      <c r="AO30" s="12">
        <v>0</v>
      </c>
      <c r="AP30" s="9">
        <v>0</v>
      </c>
      <c r="AQ30" s="10"/>
      <c r="AR30" s="10"/>
      <c r="AS30" s="58"/>
      <c r="AT30" s="9"/>
      <c r="AU30" s="10"/>
      <c r="AV30" s="12"/>
      <c r="AW30" s="46"/>
      <c r="AX30" s="46"/>
      <c r="AY30" s="62"/>
      <c r="AZ30" s="46"/>
      <c r="BA30" s="46"/>
      <c r="BB30" s="46"/>
      <c r="BC30" s="46"/>
      <c r="BD30" s="46"/>
      <c r="BE30" s="46"/>
      <c r="BF30" s="46"/>
      <c r="BG30" s="46"/>
      <c r="BH30" s="65"/>
      <c r="BI30" s="47"/>
      <c r="BJ30" s="47"/>
      <c r="BK30" s="47"/>
      <c r="BL30" s="47"/>
      <c r="BM30" s="47"/>
      <c r="BN30" s="47"/>
      <c r="BO30" s="47"/>
      <c r="BP30" s="65"/>
      <c r="BQ30" s="51">
        <f t="shared" si="0"/>
        <v>10</v>
      </c>
      <c r="BR30" s="15">
        <f t="shared" si="1"/>
        <v>0.125</v>
      </c>
      <c r="BS30" s="49" t="s">
        <v>97</v>
      </c>
      <c r="BT30" s="32">
        <v>28</v>
      </c>
    </row>
    <row r="31" spans="1:72" ht="15.75" thickBot="1">
      <c r="A31" s="32">
        <v>29</v>
      </c>
      <c r="B31" s="49" t="s">
        <v>31</v>
      </c>
      <c r="C31" s="9">
        <v>0</v>
      </c>
      <c r="D31" s="10">
        <v>0</v>
      </c>
      <c r="E31" s="10">
        <v>0</v>
      </c>
      <c r="F31" s="10">
        <v>0</v>
      </c>
      <c r="G31" s="10">
        <v>1</v>
      </c>
      <c r="H31" s="12">
        <v>0</v>
      </c>
      <c r="I31" s="12">
        <v>0</v>
      </c>
      <c r="J31" s="47">
        <v>2</v>
      </c>
      <c r="K31" s="9">
        <v>2</v>
      </c>
      <c r="L31" s="10">
        <v>0</v>
      </c>
      <c r="M31" s="10">
        <v>2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50">
        <v>0</v>
      </c>
      <c r="U31" s="13">
        <v>0</v>
      </c>
      <c r="V31" s="10">
        <v>0</v>
      </c>
      <c r="W31" s="10">
        <v>0</v>
      </c>
      <c r="X31" s="10">
        <v>0</v>
      </c>
      <c r="Y31" s="10">
        <v>0</v>
      </c>
      <c r="Z31" s="10">
        <v>0</v>
      </c>
      <c r="AA31" s="10">
        <v>0</v>
      </c>
      <c r="AB31" s="10">
        <v>0</v>
      </c>
      <c r="AC31" s="13">
        <v>0</v>
      </c>
      <c r="AD31" s="10">
        <v>0</v>
      </c>
      <c r="AE31" s="10">
        <v>0</v>
      </c>
      <c r="AF31" s="10">
        <v>0</v>
      </c>
      <c r="AG31" s="10">
        <v>0</v>
      </c>
      <c r="AH31" s="10">
        <v>0</v>
      </c>
      <c r="AI31" s="10">
        <v>0</v>
      </c>
      <c r="AJ31" s="12">
        <v>0</v>
      </c>
      <c r="AK31" s="13">
        <v>0</v>
      </c>
      <c r="AL31" s="10">
        <v>0</v>
      </c>
      <c r="AM31" s="10">
        <v>0</v>
      </c>
      <c r="AN31" s="10">
        <v>0</v>
      </c>
      <c r="AO31" s="12">
        <v>0</v>
      </c>
      <c r="AP31" s="9">
        <v>0</v>
      </c>
      <c r="AQ31" s="10"/>
      <c r="AR31" s="10"/>
      <c r="AS31" s="58"/>
      <c r="AT31" s="9"/>
      <c r="AU31" s="10"/>
      <c r="AV31" s="12"/>
      <c r="AW31" s="46"/>
      <c r="AX31" s="46"/>
      <c r="AY31" s="62"/>
      <c r="AZ31" s="46"/>
      <c r="BA31" s="46"/>
      <c r="BB31" s="46"/>
      <c r="BC31" s="46"/>
      <c r="BD31" s="46"/>
      <c r="BE31" s="46"/>
      <c r="BF31" s="46"/>
      <c r="BG31" s="46"/>
      <c r="BH31" s="65"/>
      <c r="BI31" s="47"/>
      <c r="BJ31" s="47"/>
      <c r="BK31" s="47"/>
      <c r="BL31" s="47"/>
      <c r="BM31" s="47"/>
      <c r="BN31" s="47"/>
      <c r="BO31" s="47"/>
      <c r="BP31" s="65"/>
      <c r="BQ31" s="51">
        <f t="shared" si="0"/>
        <v>7</v>
      </c>
      <c r="BR31" s="15">
        <f t="shared" si="1"/>
        <v>0.0875</v>
      </c>
      <c r="BS31" s="49" t="s">
        <v>71</v>
      </c>
      <c r="BT31" s="32">
        <v>29</v>
      </c>
    </row>
    <row r="32" spans="1:72" ht="15.75" thickBot="1">
      <c r="A32" s="32">
        <v>30</v>
      </c>
      <c r="B32" s="49" t="s">
        <v>58</v>
      </c>
      <c r="C32" s="9">
        <v>0</v>
      </c>
      <c r="D32" s="10">
        <v>0</v>
      </c>
      <c r="E32" s="10">
        <v>0</v>
      </c>
      <c r="F32" s="10">
        <v>0</v>
      </c>
      <c r="G32" s="10">
        <v>0</v>
      </c>
      <c r="H32" s="12">
        <v>0</v>
      </c>
      <c r="I32" s="12">
        <v>0</v>
      </c>
      <c r="J32" s="47">
        <v>0</v>
      </c>
      <c r="K32" s="9">
        <v>2</v>
      </c>
      <c r="L32" s="10">
        <v>0</v>
      </c>
      <c r="M32" s="10">
        <v>2</v>
      </c>
      <c r="N32" s="10">
        <v>2</v>
      </c>
      <c r="O32" s="10">
        <v>0</v>
      </c>
      <c r="P32" s="10">
        <v>0</v>
      </c>
      <c r="Q32" s="10">
        <v>0</v>
      </c>
      <c r="R32" s="10">
        <v>0</v>
      </c>
      <c r="S32" s="10">
        <v>0</v>
      </c>
      <c r="T32" s="50">
        <v>0</v>
      </c>
      <c r="U32" s="13">
        <v>0</v>
      </c>
      <c r="V32" s="10">
        <v>0</v>
      </c>
      <c r="W32" s="10">
        <v>0</v>
      </c>
      <c r="X32" s="10">
        <v>0</v>
      </c>
      <c r="Y32" s="10">
        <v>0</v>
      </c>
      <c r="Z32" s="10">
        <v>0</v>
      </c>
      <c r="AA32" s="10">
        <v>0</v>
      </c>
      <c r="AB32" s="10">
        <v>0</v>
      </c>
      <c r="AC32" s="13">
        <v>0</v>
      </c>
      <c r="AD32" s="10">
        <v>0</v>
      </c>
      <c r="AE32" s="10">
        <v>0</v>
      </c>
      <c r="AF32" s="10">
        <v>0</v>
      </c>
      <c r="AG32" s="10">
        <v>0</v>
      </c>
      <c r="AH32" s="10">
        <v>0</v>
      </c>
      <c r="AI32" s="10">
        <v>0</v>
      </c>
      <c r="AJ32" s="12">
        <v>0</v>
      </c>
      <c r="AK32" s="13">
        <v>0</v>
      </c>
      <c r="AL32" s="10">
        <v>0</v>
      </c>
      <c r="AM32" s="10">
        <v>0</v>
      </c>
      <c r="AN32" s="10">
        <v>0</v>
      </c>
      <c r="AO32" s="12">
        <v>0</v>
      </c>
      <c r="AP32" s="9">
        <v>0</v>
      </c>
      <c r="AQ32" s="10"/>
      <c r="AR32" s="10"/>
      <c r="AS32" s="58"/>
      <c r="AT32" s="9"/>
      <c r="AU32" s="10"/>
      <c r="AV32" s="12"/>
      <c r="AW32" s="46"/>
      <c r="AX32" s="46"/>
      <c r="AY32" s="62"/>
      <c r="AZ32" s="46"/>
      <c r="BA32" s="46"/>
      <c r="BB32" s="46"/>
      <c r="BC32" s="46"/>
      <c r="BD32" s="46"/>
      <c r="BE32" s="46"/>
      <c r="BF32" s="46"/>
      <c r="BG32" s="46"/>
      <c r="BH32" s="65"/>
      <c r="BI32" s="47"/>
      <c r="BJ32" s="47"/>
      <c r="BK32" s="47"/>
      <c r="BL32" s="47"/>
      <c r="BM32" s="47"/>
      <c r="BN32" s="47"/>
      <c r="BO32" s="47"/>
      <c r="BP32" s="65"/>
      <c r="BQ32" s="51">
        <f t="shared" si="0"/>
        <v>6</v>
      </c>
      <c r="BR32" s="15">
        <f t="shared" si="1"/>
        <v>0.075</v>
      </c>
      <c r="BS32" s="49" t="s">
        <v>59</v>
      </c>
      <c r="BT32" s="32">
        <v>30</v>
      </c>
    </row>
    <row r="33" spans="1:72" ht="15.75" thickBot="1">
      <c r="A33" s="32">
        <v>31</v>
      </c>
      <c r="B33" s="49" t="s">
        <v>17</v>
      </c>
      <c r="C33" s="9">
        <v>0</v>
      </c>
      <c r="D33" s="10">
        <v>0</v>
      </c>
      <c r="E33" s="10">
        <v>0</v>
      </c>
      <c r="F33" s="10">
        <v>0</v>
      </c>
      <c r="G33" s="10">
        <v>0</v>
      </c>
      <c r="H33" s="12">
        <v>0</v>
      </c>
      <c r="I33" s="12">
        <v>0</v>
      </c>
      <c r="J33" s="47">
        <v>0</v>
      </c>
      <c r="K33" s="9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50">
        <v>0</v>
      </c>
      <c r="U33" s="13">
        <v>0</v>
      </c>
      <c r="V33" s="10">
        <v>0</v>
      </c>
      <c r="W33" s="10">
        <v>0</v>
      </c>
      <c r="X33" s="10">
        <v>0</v>
      </c>
      <c r="Y33" s="10">
        <v>2</v>
      </c>
      <c r="Z33" s="10">
        <v>0</v>
      </c>
      <c r="AA33" s="10">
        <v>0</v>
      </c>
      <c r="AB33" s="10">
        <v>0</v>
      </c>
      <c r="AC33" s="13">
        <v>2</v>
      </c>
      <c r="AD33" s="10">
        <v>0</v>
      </c>
      <c r="AE33" s="10">
        <v>0</v>
      </c>
      <c r="AF33" s="10">
        <v>0</v>
      </c>
      <c r="AG33" s="10">
        <v>0</v>
      </c>
      <c r="AH33" s="10">
        <v>2</v>
      </c>
      <c r="AI33" s="10">
        <v>0</v>
      </c>
      <c r="AJ33" s="12">
        <v>0</v>
      </c>
      <c r="AK33" s="13">
        <v>0</v>
      </c>
      <c r="AL33" s="10">
        <v>0</v>
      </c>
      <c r="AM33" s="10">
        <v>0</v>
      </c>
      <c r="AN33" s="10">
        <v>0</v>
      </c>
      <c r="AO33" s="12">
        <v>0</v>
      </c>
      <c r="AP33" s="9">
        <v>0</v>
      </c>
      <c r="AQ33" s="10"/>
      <c r="AR33" s="10"/>
      <c r="AS33" s="58"/>
      <c r="AT33" s="9"/>
      <c r="AU33" s="10"/>
      <c r="AV33" s="12"/>
      <c r="AW33" s="46"/>
      <c r="AX33" s="46"/>
      <c r="AY33" s="62"/>
      <c r="AZ33" s="46"/>
      <c r="BA33" s="46"/>
      <c r="BB33" s="46"/>
      <c r="BC33" s="46"/>
      <c r="BD33" s="46"/>
      <c r="BE33" s="46"/>
      <c r="BF33" s="46"/>
      <c r="BG33" s="46"/>
      <c r="BH33" s="65"/>
      <c r="BI33" s="47"/>
      <c r="BJ33" s="47"/>
      <c r="BK33" s="47"/>
      <c r="BL33" s="47"/>
      <c r="BM33" s="47"/>
      <c r="BN33" s="47"/>
      <c r="BO33" s="47"/>
      <c r="BP33" s="65"/>
      <c r="BQ33" s="51">
        <f t="shared" si="0"/>
        <v>6</v>
      </c>
      <c r="BR33" s="15">
        <f t="shared" si="1"/>
        <v>0.075</v>
      </c>
      <c r="BS33" s="43" t="s">
        <v>73</v>
      </c>
      <c r="BT33" s="32">
        <v>31</v>
      </c>
    </row>
    <row r="34" spans="1:72" ht="15.75" thickBot="1">
      <c r="A34" s="32">
        <v>32</v>
      </c>
      <c r="B34" s="54" t="s">
        <v>130</v>
      </c>
      <c r="C34" s="9">
        <v>0</v>
      </c>
      <c r="D34" s="10">
        <v>0</v>
      </c>
      <c r="E34" s="10">
        <v>0</v>
      </c>
      <c r="F34" s="10">
        <v>0</v>
      </c>
      <c r="G34" s="10">
        <v>0</v>
      </c>
      <c r="H34" s="12">
        <v>0</v>
      </c>
      <c r="I34" s="12">
        <v>0</v>
      </c>
      <c r="J34" s="47">
        <v>0</v>
      </c>
      <c r="K34" s="9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  <c r="S34" s="10">
        <v>0</v>
      </c>
      <c r="T34" s="50">
        <v>0</v>
      </c>
      <c r="U34" s="13">
        <v>0</v>
      </c>
      <c r="V34" s="10">
        <v>0</v>
      </c>
      <c r="W34" s="10">
        <v>0</v>
      </c>
      <c r="X34" s="10">
        <v>0</v>
      </c>
      <c r="Y34" s="10">
        <v>0</v>
      </c>
      <c r="Z34" s="10">
        <v>0</v>
      </c>
      <c r="AA34" s="10">
        <v>0</v>
      </c>
      <c r="AB34" s="10">
        <v>0</v>
      </c>
      <c r="AC34" s="13">
        <v>0</v>
      </c>
      <c r="AD34" s="10">
        <v>0</v>
      </c>
      <c r="AE34" s="10">
        <v>0</v>
      </c>
      <c r="AF34" s="10">
        <v>0</v>
      </c>
      <c r="AG34" s="10">
        <v>0</v>
      </c>
      <c r="AH34" s="10">
        <v>0</v>
      </c>
      <c r="AI34" s="10">
        <v>0</v>
      </c>
      <c r="AJ34" s="12">
        <v>0</v>
      </c>
      <c r="AK34" s="13">
        <v>0</v>
      </c>
      <c r="AL34" s="10">
        <v>0</v>
      </c>
      <c r="AM34" s="10">
        <v>0</v>
      </c>
      <c r="AN34" s="10">
        <v>0</v>
      </c>
      <c r="AO34" s="12">
        <v>2</v>
      </c>
      <c r="AP34" s="9">
        <v>2</v>
      </c>
      <c r="AQ34" s="10"/>
      <c r="AR34" s="10"/>
      <c r="AS34" s="58"/>
      <c r="AT34" s="9"/>
      <c r="AU34" s="10"/>
      <c r="AV34" s="12"/>
      <c r="AW34" s="46"/>
      <c r="AX34" s="46"/>
      <c r="AY34" s="62"/>
      <c r="AZ34" s="46"/>
      <c r="BA34" s="46"/>
      <c r="BB34" s="46"/>
      <c r="BC34" s="46"/>
      <c r="BD34" s="46"/>
      <c r="BE34" s="46"/>
      <c r="BF34" s="46"/>
      <c r="BG34" s="46"/>
      <c r="BH34" s="65"/>
      <c r="BI34" s="47"/>
      <c r="BJ34" s="47"/>
      <c r="BK34" s="47"/>
      <c r="BL34" s="47"/>
      <c r="BM34" s="47"/>
      <c r="BN34" s="47"/>
      <c r="BO34" s="47"/>
      <c r="BP34" s="65"/>
      <c r="BQ34" s="51">
        <f t="shared" si="0"/>
        <v>4</v>
      </c>
      <c r="BR34" s="15">
        <f t="shared" si="1"/>
        <v>0.05</v>
      </c>
      <c r="BS34" s="53" t="s">
        <v>130</v>
      </c>
      <c r="BT34" s="32">
        <v>32</v>
      </c>
    </row>
    <row r="35" spans="1:72" ht="15.75" thickBot="1">
      <c r="A35" s="32">
        <v>33</v>
      </c>
      <c r="B35" s="49" t="s">
        <v>90</v>
      </c>
      <c r="C35" s="13">
        <v>0</v>
      </c>
      <c r="D35" s="10">
        <v>0</v>
      </c>
      <c r="E35" s="10">
        <v>0</v>
      </c>
      <c r="F35" s="10">
        <v>0</v>
      </c>
      <c r="G35" s="10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3">
        <v>0</v>
      </c>
      <c r="N35" s="10">
        <v>0</v>
      </c>
      <c r="O35" s="10">
        <v>0</v>
      </c>
      <c r="P35" s="10">
        <v>0</v>
      </c>
      <c r="Q35" s="10">
        <v>2</v>
      </c>
      <c r="R35" s="10">
        <v>0</v>
      </c>
      <c r="S35" s="10">
        <v>0</v>
      </c>
      <c r="T35" s="50">
        <v>0</v>
      </c>
      <c r="U35" s="13">
        <v>0</v>
      </c>
      <c r="V35" s="10">
        <v>0</v>
      </c>
      <c r="W35" s="10">
        <v>0</v>
      </c>
      <c r="X35" s="10">
        <v>0</v>
      </c>
      <c r="Y35" s="10">
        <v>0</v>
      </c>
      <c r="Z35" s="10">
        <v>0</v>
      </c>
      <c r="AA35" s="10">
        <v>0</v>
      </c>
      <c r="AB35" s="10">
        <v>0</v>
      </c>
      <c r="AC35" s="13">
        <v>0</v>
      </c>
      <c r="AD35" s="10">
        <v>0</v>
      </c>
      <c r="AE35" s="10">
        <v>0</v>
      </c>
      <c r="AF35" s="10">
        <v>0</v>
      </c>
      <c r="AG35" s="10">
        <v>0</v>
      </c>
      <c r="AH35" s="10">
        <v>0</v>
      </c>
      <c r="AI35" s="10">
        <v>0</v>
      </c>
      <c r="AJ35" s="12">
        <v>0</v>
      </c>
      <c r="AK35" s="13">
        <v>0</v>
      </c>
      <c r="AL35" s="10">
        <v>0</v>
      </c>
      <c r="AM35" s="10">
        <v>0</v>
      </c>
      <c r="AN35" s="10">
        <v>0</v>
      </c>
      <c r="AO35" s="12">
        <v>0</v>
      </c>
      <c r="AP35" s="9">
        <v>0</v>
      </c>
      <c r="AQ35" s="10"/>
      <c r="AR35" s="10"/>
      <c r="AS35" s="58"/>
      <c r="AT35" s="9"/>
      <c r="AU35" s="10"/>
      <c r="AV35" s="12"/>
      <c r="AW35" s="46"/>
      <c r="AX35" s="46"/>
      <c r="AY35" s="62"/>
      <c r="AZ35" s="46"/>
      <c r="BA35" s="46"/>
      <c r="BB35" s="46"/>
      <c r="BC35" s="46"/>
      <c r="BD35" s="46"/>
      <c r="BE35" s="46"/>
      <c r="BF35" s="46"/>
      <c r="BG35" s="46"/>
      <c r="BH35" s="65"/>
      <c r="BI35" s="47"/>
      <c r="BJ35" s="47"/>
      <c r="BK35" s="47"/>
      <c r="BL35" s="47"/>
      <c r="BM35" s="47"/>
      <c r="BN35" s="47"/>
      <c r="BO35" s="47"/>
      <c r="BP35" s="65"/>
      <c r="BQ35" s="51">
        <f t="shared" si="0"/>
        <v>2</v>
      </c>
      <c r="BR35" s="15">
        <f t="shared" si="1"/>
        <v>0.025</v>
      </c>
      <c r="BS35" s="43" t="s">
        <v>95</v>
      </c>
      <c r="BT35" s="32">
        <v>33</v>
      </c>
    </row>
    <row r="36" spans="1:72" ht="15.75" thickBot="1">
      <c r="A36" s="32">
        <v>34</v>
      </c>
      <c r="B36" s="54" t="s">
        <v>129</v>
      </c>
      <c r="C36" s="13">
        <v>0</v>
      </c>
      <c r="D36" s="10">
        <v>0</v>
      </c>
      <c r="E36" s="10">
        <v>0</v>
      </c>
      <c r="F36" s="10">
        <v>0</v>
      </c>
      <c r="G36" s="10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3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50">
        <v>0</v>
      </c>
      <c r="U36" s="13">
        <v>0</v>
      </c>
      <c r="V36" s="10">
        <v>0</v>
      </c>
      <c r="W36" s="10">
        <v>0</v>
      </c>
      <c r="X36" s="10">
        <v>0</v>
      </c>
      <c r="Y36" s="10">
        <v>0</v>
      </c>
      <c r="Z36" s="10">
        <v>0</v>
      </c>
      <c r="AA36" s="10">
        <v>0</v>
      </c>
      <c r="AB36" s="10">
        <v>0</v>
      </c>
      <c r="AC36" s="13">
        <v>0</v>
      </c>
      <c r="AD36" s="10">
        <v>0</v>
      </c>
      <c r="AE36" s="10">
        <v>0</v>
      </c>
      <c r="AF36" s="10">
        <v>0</v>
      </c>
      <c r="AG36" s="10">
        <v>0</v>
      </c>
      <c r="AH36" s="10">
        <v>0</v>
      </c>
      <c r="AI36" s="10">
        <v>0</v>
      </c>
      <c r="AJ36" s="12">
        <v>0</v>
      </c>
      <c r="AK36" s="13">
        <v>0</v>
      </c>
      <c r="AL36" s="10">
        <v>0</v>
      </c>
      <c r="AM36" s="10">
        <v>0</v>
      </c>
      <c r="AN36" s="10">
        <v>0</v>
      </c>
      <c r="AO36" s="12">
        <v>2</v>
      </c>
      <c r="AP36" s="9">
        <v>0</v>
      </c>
      <c r="AQ36" s="10"/>
      <c r="AR36" s="10"/>
      <c r="AS36" s="58"/>
      <c r="AT36" s="9"/>
      <c r="AU36" s="10"/>
      <c r="AV36" s="12"/>
      <c r="AW36" s="46"/>
      <c r="AX36" s="46"/>
      <c r="AY36" s="62"/>
      <c r="AZ36" s="46"/>
      <c r="BA36" s="46"/>
      <c r="BB36" s="46"/>
      <c r="BC36" s="46"/>
      <c r="BD36" s="46"/>
      <c r="BE36" s="46"/>
      <c r="BF36" s="46"/>
      <c r="BG36" s="46"/>
      <c r="BH36" s="65"/>
      <c r="BI36" s="47"/>
      <c r="BJ36" s="47"/>
      <c r="BK36" s="47"/>
      <c r="BL36" s="47"/>
      <c r="BM36" s="47"/>
      <c r="BN36" s="47"/>
      <c r="BO36" s="47"/>
      <c r="BP36" s="65"/>
      <c r="BQ36" s="51">
        <f t="shared" si="0"/>
        <v>2</v>
      </c>
      <c r="BR36" s="15">
        <f t="shared" si="1"/>
        <v>0.025</v>
      </c>
      <c r="BS36" s="53" t="s">
        <v>129</v>
      </c>
      <c r="BT36" s="32">
        <v>34</v>
      </c>
    </row>
    <row r="37" spans="1:72" ht="15.75" thickBot="1">
      <c r="A37" s="32">
        <v>35</v>
      </c>
      <c r="B37" s="49" t="s">
        <v>111</v>
      </c>
      <c r="C37" s="13">
        <v>0</v>
      </c>
      <c r="D37" s="10">
        <v>0</v>
      </c>
      <c r="E37" s="10">
        <v>0</v>
      </c>
      <c r="F37" s="10">
        <v>0</v>
      </c>
      <c r="G37" s="10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3">
        <v>0</v>
      </c>
      <c r="N37" s="10">
        <v>0</v>
      </c>
      <c r="O37" s="10">
        <v>0</v>
      </c>
      <c r="P37" s="10">
        <v>0</v>
      </c>
      <c r="Q37" s="10">
        <v>0</v>
      </c>
      <c r="R37" s="10">
        <v>0</v>
      </c>
      <c r="S37" s="10">
        <v>0</v>
      </c>
      <c r="T37" s="50">
        <v>0</v>
      </c>
      <c r="U37" s="13">
        <v>0</v>
      </c>
      <c r="V37" s="10">
        <v>0</v>
      </c>
      <c r="W37" s="10">
        <v>0</v>
      </c>
      <c r="X37" s="10">
        <v>0</v>
      </c>
      <c r="Y37" s="10">
        <v>0</v>
      </c>
      <c r="Z37" s="10">
        <v>0</v>
      </c>
      <c r="AA37" s="10">
        <v>2</v>
      </c>
      <c r="AB37" s="10">
        <v>0</v>
      </c>
      <c r="AC37" s="13">
        <v>0</v>
      </c>
      <c r="AD37" s="10">
        <v>0</v>
      </c>
      <c r="AE37" s="10">
        <v>0</v>
      </c>
      <c r="AF37" s="10">
        <v>0</v>
      </c>
      <c r="AG37" s="10">
        <v>0</v>
      </c>
      <c r="AH37" s="10">
        <v>0</v>
      </c>
      <c r="AI37" s="10">
        <v>0</v>
      </c>
      <c r="AJ37" s="12">
        <v>0</v>
      </c>
      <c r="AK37" s="13">
        <v>0</v>
      </c>
      <c r="AL37" s="10">
        <v>0</v>
      </c>
      <c r="AM37" s="10">
        <v>0</v>
      </c>
      <c r="AN37" s="10">
        <v>0</v>
      </c>
      <c r="AO37" s="12">
        <v>0</v>
      </c>
      <c r="AP37" s="55">
        <v>0</v>
      </c>
      <c r="AQ37" s="10"/>
      <c r="AR37" s="10"/>
      <c r="AS37" s="60"/>
      <c r="AT37" s="9"/>
      <c r="AU37" s="10"/>
      <c r="AV37" s="12"/>
      <c r="AW37" s="46"/>
      <c r="AX37" s="46"/>
      <c r="AY37" s="62"/>
      <c r="AZ37" s="46"/>
      <c r="BA37" s="46"/>
      <c r="BB37" s="46"/>
      <c r="BC37" s="46"/>
      <c r="BD37" s="46"/>
      <c r="BE37" s="46"/>
      <c r="BF37" s="46"/>
      <c r="BG37" s="46"/>
      <c r="BH37" s="66"/>
      <c r="BI37" s="47"/>
      <c r="BJ37" s="47"/>
      <c r="BK37" s="47"/>
      <c r="BL37" s="47"/>
      <c r="BM37" s="47"/>
      <c r="BN37" s="47"/>
      <c r="BO37" s="47"/>
      <c r="BP37" s="66"/>
      <c r="BQ37" s="51">
        <f t="shared" si="0"/>
        <v>2</v>
      </c>
      <c r="BR37" s="15">
        <f t="shared" si="1"/>
        <v>0.025</v>
      </c>
      <c r="BS37" s="42" t="s">
        <v>112</v>
      </c>
      <c r="BT37" s="32">
        <v>35</v>
      </c>
    </row>
    <row r="38" spans="2:70" ht="16.5" thickBot="1" thickTop="1">
      <c r="B38" s="28" t="s">
        <v>15</v>
      </c>
      <c r="C38" s="29">
        <f aca="true" t="shared" si="2" ref="C38:AH38">SUBTOTAL(109,C3:C37)/2</f>
        <v>9</v>
      </c>
      <c r="D38" s="29">
        <f t="shared" si="2"/>
        <v>7</v>
      </c>
      <c r="E38" s="29">
        <f t="shared" si="2"/>
        <v>4</v>
      </c>
      <c r="F38" s="29">
        <f t="shared" si="2"/>
        <v>8</v>
      </c>
      <c r="G38" s="29">
        <f t="shared" si="2"/>
        <v>5.5</v>
      </c>
      <c r="H38" s="29">
        <f t="shared" si="2"/>
        <v>9</v>
      </c>
      <c r="I38" s="29">
        <f t="shared" si="2"/>
        <v>6</v>
      </c>
      <c r="J38" s="29">
        <f t="shared" si="2"/>
        <v>9</v>
      </c>
      <c r="K38" s="29">
        <f t="shared" si="2"/>
        <v>14</v>
      </c>
      <c r="L38" s="29">
        <f t="shared" si="2"/>
        <v>7</v>
      </c>
      <c r="M38" s="29">
        <f t="shared" si="2"/>
        <v>13</v>
      </c>
      <c r="N38" s="29">
        <f t="shared" si="2"/>
        <v>15</v>
      </c>
      <c r="O38" s="29">
        <f t="shared" si="2"/>
        <v>6</v>
      </c>
      <c r="P38" s="29">
        <f t="shared" si="2"/>
        <v>8</v>
      </c>
      <c r="Q38" s="29">
        <f t="shared" si="2"/>
        <v>14</v>
      </c>
      <c r="R38" s="29">
        <f t="shared" si="2"/>
        <v>9</v>
      </c>
      <c r="S38" s="29">
        <f t="shared" si="2"/>
        <v>16.5</v>
      </c>
      <c r="T38" s="29">
        <f t="shared" si="2"/>
        <v>8</v>
      </c>
      <c r="U38" s="29">
        <f t="shared" si="2"/>
        <v>16</v>
      </c>
      <c r="V38" s="29">
        <f t="shared" si="2"/>
        <v>7</v>
      </c>
      <c r="W38" s="29">
        <f t="shared" si="2"/>
        <v>11</v>
      </c>
      <c r="X38" s="29">
        <f t="shared" si="2"/>
        <v>7</v>
      </c>
      <c r="Y38" s="29">
        <f>SUBTOTAL(109,Y3:Y37)/2</f>
        <v>12</v>
      </c>
      <c r="Z38" s="29">
        <f>SUBTOTAL(109,Z3:Z37)/2</f>
        <v>11</v>
      </c>
      <c r="AA38" s="29">
        <f t="shared" si="2"/>
        <v>19.5</v>
      </c>
      <c r="AB38" s="29">
        <f t="shared" si="2"/>
        <v>16.5</v>
      </c>
      <c r="AC38" s="29">
        <f t="shared" si="2"/>
        <v>17.5</v>
      </c>
      <c r="AD38" s="29">
        <f t="shared" si="2"/>
        <v>12.5</v>
      </c>
      <c r="AE38" s="29">
        <f t="shared" si="2"/>
        <v>21</v>
      </c>
      <c r="AF38" s="29">
        <f t="shared" si="2"/>
        <v>17</v>
      </c>
      <c r="AG38" s="29">
        <f t="shared" si="2"/>
        <v>16.5</v>
      </c>
      <c r="AH38" s="29">
        <f t="shared" si="2"/>
        <v>15.5</v>
      </c>
      <c r="AI38" s="29">
        <f aca="true" t="shared" si="3" ref="AI38:BP38">SUBTOTAL(109,AI3:AI37)/2</f>
        <v>6.5</v>
      </c>
      <c r="AJ38" s="29">
        <f t="shared" si="3"/>
        <v>6</v>
      </c>
      <c r="AK38" s="29">
        <f t="shared" si="3"/>
        <v>14</v>
      </c>
      <c r="AL38" s="29">
        <f t="shared" si="3"/>
        <v>10</v>
      </c>
      <c r="AM38" s="29">
        <f t="shared" si="3"/>
        <v>13.5</v>
      </c>
      <c r="AN38" s="29">
        <f t="shared" si="3"/>
        <v>15</v>
      </c>
      <c r="AO38" s="29">
        <f t="shared" si="3"/>
        <v>16.5</v>
      </c>
      <c r="AP38" s="29">
        <f t="shared" si="3"/>
        <v>15</v>
      </c>
      <c r="AQ38" s="29">
        <f t="shared" si="3"/>
        <v>0</v>
      </c>
      <c r="AR38" s="29">
        <f t="shared" si="3"/>
        <v>0</v>
      </c>
      <c r="AS38" s="29">
        <f t="shared" si="3"/>
        <v>0</v>
      </c>
      <c r="AT38" s="29">
        <f t="shared" si="3"/>
        <v>0</v>
      </c>
      <c r="AU38" s="29">
        <f t="shared" si="3"/>
        <v>0</v>
      </c>
      <c r="AV38" s="29">
        <f t="shared" si="3"/>
        <v>0</v>
      </c>
      <c r="AW38" s="56">
        <f t="shared" si="3"/>
        <v>0</v>
      </c>
      <c r="AX38" s="56">
        <f t="shared" si="3"/>
        <v>0</v>
      </c>
      <c r="AY38" s="56">
        <f t="shared" si="3"/>
        <v>0</v>
      </c>
      <c r="AZ38" s="56">
        <f t="shared" si="3"/>
        <v>0</v>
      </c>
      <c r="BA38" s="56">
        <f t="shared" si="3"/>
        <v>0</v>
      </c>
      <c r="BB38" s="56">
        <f t="shared" si="3"/>
        <v>0</v>
      </c>
      <c r="BC38" s="56">
        <f t="shared" si="3"/>
        <v>0</v>
      </c>
      <c r="BD38" s="56">
        <f t="shared" si="3"/>
        <v>0</v>
      </c>
      <c r="BE38" s="56">
        <f t="shared" si="3"/>
        <v>0</v>
      </c>
      <c r="BF38" s="56">
        <f t="shared" si="3"/>
        <v>0</v>
      </c>
      <c r="BG38" s="56">
        <f t="shared" si="3"/>
        <v>0</v>
      </c>
      <c r="BH38" s="29">
        <f t="shared" si="3"/>
        <v>0</v>
      </c>
      <c r="BI38" s="29">
        <f t="shared" si="3"/>
        <v>0</v>
      </c>
      <c r="BJ38" s="29">
        <f t="shared" si="3"/>
        <v>0</v>
      </c>
      <c r="BK38" s="29">
        <f t="shared" si="3"/>
        <v>0</v>
      </c>
      <c r="BL38" s="29">
        <f t="shared" si="3"/>
        <v>0</v>
      </c>
      <c r="BM38" s="29">
        <f t="shared" si="3"/>
        <v>0</v>
      </c>
      <c r="BN38" s="29">
        <f t="shared" si="3"/>
        <v>0</v>
      </c>
      <c r="BO38" s="29">
        <f t="shared" si="3"/>
        <v>0</v>
      </c>
      <c r="BP38" s="29">
        <f t="shared" si="3"/>
        <v>0</v>
      </c>
      <c r="BR38" s="30">
        <f>SUBTOTAL(101,BR3:BR37)</f>
        <v>0.3317857142857142</v>
      </c>
    </row>
    <row r="41" ht="15.75" thickBot="1"/>
    <row r="42" spans="2:18" ht="15.75" thickBot="1">
      <c r="B42" s="2" t="s">
        <v>20</v>
      </c>
      <c r="C42" s="34">
        <f>AVERAGE(C38:AP38)</f>
        <v>11.6125</v>
      </c>
      <c r="D42" s="3" t="s">
        <v>21</v>
      </c>
      <c r="E42" s="3"/>
      <c r="F42" s="33"/>
      <c r="H42" t="s">
        <v>0</v>
      </c>
      <c r="I42" t="s">
        <v>61</v>
      </c>
      <c r="K42" t="s">
        <v>0</v>
      </c>
      <c r="L42" t="s">
        <v>29</v>
      </c>
      <c r="N42" t="s">
        <v>0</v>
      </c>
      <c r="O42" t="s">
        <v>107</v>
      </c>
      <c r="Q42" t="s">
        <v>0</v>
      </c>
      <c r="R42" t="s">
        <v>159</v>
      </c>
    </row>
    <row r="43" spans="8:31" ht="15.75" thickBot="1">
      <c r="H43" t="s">
        <v>63</v>
      </c>
      <c r="I43" s="38">
        <f>20/20</f>
        <v>1</v>
      </c>
      <c r="J43" s="38"/>
      <c r="K43" t="s">
        <v>11</v>
      </c>
      <c r="L43" s="38">
        <f>14/14</f>
        <v>1</v>
      </c>
      <c r="N43" t="s">
        <v>77</v>
      </c>
      <c r="O43" s="38">
        <f>18/18</f>
        <v>1</v>
      </c>
      <c r="Q43" t="s">
        <v>1</v>
      </c>
      <c r="R43" s="38">
        <f>14/16</f>
        <v>0.875</v>
      </c>
      <c r="W43" s="38"/>
      <c r="Z43" s="38"/>
      <c r="AC43" s="38"/>
      <c r="AE43" s="38"/>
    </row>
    <row r="44" spans="2:31" ht="15.75" thickBot="1">
      <c r="B44" s="35" t="s">
        <v>43</v>
      </c>
      <c r="C44" s="36">
        <f>AVERAGE(C38:L38)</f>
        <v>7.85</v>
      </c>
      <c r="D44" s="2" t="s">
        <v>28</v>
      </c>
      <c r="E44" s="37"/>
      <c r="F44" s="20"/>
      <c r="H44" t="s">
        <v>11</v>
      </c>
      <c r="I44" s="38">
        <f>20/20</f>
        <v>1</v>
      </c>
      <c r="J44" s="38"/>
      <c r="K44" t="s">
        <v>7</v>
      </c>
      <c r="L44" s="38">
        <f>13/14</f>
        <v>0.9285714285714286</v>
      </c>
      <c r="N44" t="s">
        <v>1</v>
      </c>
      <c r="O44" s="38">
        <f>18/18</f>
        <v>1</v>
      </c>
      <c r="Q44" t="s">
        <v>18</v>
      </c>
      <c r="R44" s="38">
        <f>14/16</f>
        <v>0.875</v>
      </c>
      <c r="W44" s="38"/>
      <c r="Z44" s="38"/>
      <c r="AC44" s="38"/>
      <c r="AE44" s="38"/>
    </row>
    <row r="45" spans="2:31" ht="15.75" thickBot="1">
      <c r="B45" s="35" t="s">
        <v>66</v>
      </c>
      <c r="C45" s="36">
        <f>AVERAGE(M38:S38)</f>
        <v>11.642857142857142</v>
      </c>
      <c r="D45" s="2" t="s">
        <v>28</v>
      </c>
      <c r="E45" s="37"/>
      <c r="F45" s="20"/>
      <c r="H45" t="s">
        <v>62</v>
      </c>
      <c r="I45" s="38">
        <f>16/20</f>
        <v>0.8</v>
      </c>
      <c r="J45" s="38"/>
      <c r="K45" t="s">
        <v>14</v>
      </c>
      <c r="L45" s="38">
        <f>12/14</f>
        <v>0.8571428571428571</v>
      </c>
      <c r="N45" t="s">
        <v>89</v>
      </c>
      <c r="O45" s="38">
        <f>16/18</f>
        <v>0.8888888888888888</v>
      </c>
      <c r="Q45" t="s">
        <v>10</v>
      </c>
      <c r="R45" s="38">
        <f>12/16</f>
        <v>0.75</v>
      </c>
      <c r="W45" s="38"/>
      <c r="Z45" s="38"/>
      <c r="AC45" s="38"/>
      <c r="AE45" s="38"/>
    </row>
    <row r="46" spans="2:31" ht="15.75" thickBot="1">
      <c r="B46" s="35" t="s">
        <v>108</v>
      </c>
      <c r="C46" s="36">
        <f>AVERAGE(T38:AB38)</f>
        <v>12</v>
      </c>
      <c r="D46" s="2" t="s">
        <v>28</v>
      </c>
      <c r="E46" s="37"/>
      <c r="F46" s="20"/>
      <c r="H46" t="s">
        <v>7</v>
      </c>
      <c r="I46" s="38">
        <f>16/20</f>
        <v>0.8</v>
      </c>
      <c r="J46" s="38"/>
      <c r="K46" t="s">
        <v>63</v>
      </c>
      <c r="L46" s="38">
        <f>10/14</f>
        <v>0.7142857142857143</v>
      </c>
      <c r="N46" t="s">
        <v>11</v>
      </c>
      <c r="O46" s="38">
        <f>14/18</f>
        <v>0.7777777777777778</v>
      </c>
      <c r="Q46" t="s">
        <v>63</v>
      </c>
      <c r="R46" s="38">
        <f>12/16</f>
        <v>0.75</v>
      </c>
      <c r="W46" s="38"/>
      <c r="Z46" s="38"/>
      <c r="AC46" s="38"/>
      <c r="AE46" s="38"/>
    </row>
    <row r="47" spans="2:31" ht="15.75" thickBot="1">
      <c r="B47" s="35" t="s">
        <v>23</v>
      </c>
      <c r="C47" s="36">
        <f>AVERAGE(AC38:AJ38)</f>
        <v>14.0625</v>
      </c>
      <c r="D47" s="2" t="s">
        <v>28</v>
      </c>
      <c r="E47" s="37"/>
      <c r="F47" s="20"/>
      <c r="H47" t="s">
        <v>14</v>
      </c>
      <c r="I47" s="38">
        <f>14/20</f>
        <v>0.7</v>
      </c>
      <c r="J47" s="38"/>
      <c r="K47" t="s">
        <v>62</v>
      </c>
      <c r="L47" s="38">
        <f>10/14</f>
        <v>0.7142857142857143</v>
      </c>
      <c r="N47" t="s">
        <v>62</v>
      </c>
      <c r="O47" s="38">
        <f>14/18</f>
        <v>0.7777777777777778</v>
      </c>
      <c r="Q47" t="s">
        <v>4</v>
      </c>
      <c r="R47" s="38">
        <f>12/16</f>
        <v>0.75</v>
      </c>
      <c r="W47" s="38"/>
      <c r="Z47" s="38"/>
      <c r="AC47" s="38"/>
      <c r="AE47" s="38"/>
    </row>
    <row r="48" spans="2:31" ht="15.75" thickBot="1">
      <c r="B48" s="35" t="s">
        <v>24</v>
      </c>
      <c r="C48" s="36">
        <f>AVERAGE(AK38:AP38)</f>
        <v>14</v>
      </c>
      <c r="D48" s="2" t="s">
        <v>28</v>
      </c>
      <c r="E48" s="37"/>
      <c r="F48" s="20"/>
      <c r="H48" t="s">
        <v>18</v>
      </c>
      <c r="I48" s="38">
        <f>12/20</f>
        <v>0.6</v>
      </c>
      <c r="J48" s="38"/>
      <c r="K48" t="s">
        <v>77</v>
      </c>
      <c r="L48" s="38">
        <f>10/14</f>
        <v>0.7142857142857143</v>
      </c>
      <c r="N48" t="s">
        <v>14</v>
      </c>
      <c r="O48" s="38">
        <f>11/18</f>
        <v>0.6111111111111112</v>
      </c>
      <c r="Q48" t="s">
        <v>22</v>
      </c>
      <c r="R48" s="38">
        <f>12/16</f>
        <v>0.75</v>
      </c>
      <c r="W48" s="38"/>
      <c r="Z48" s="38"/>
      <c r="AC48" s="38"/>
      <c r="AE48" s="38"/>
    </row>
    <row r="49" spans="2:31" ht="15.75" thickBot="1">
      <c r="B49" s="35" t="s">
        <v>25</v>
      </c>
      <c r="C49" s="36">
        <f>AVERAGE(AT38:AY38)</f>
        <v>0</v>
      </c>
      <c r="D49" s="2" t="s">
        <v>28</v>
      </c>
      <c r="E49" s="37"/>
      <c r="F49" s="20"/>
      <c r="H49" t="s">
        <v>5</v>
      </c>
      <c r="I49" s="38">
        <f>10/20</f>
        <v>0.5</v>
      </c>
      <c r="J49" s="38"/>
      <c r="K49" t="s">
        <v>76</v>
      </c>
      <c r="L49" s="38">
        <f>10/14</f>
        <v>0.7142857142857143</v>
      </c>
      <c r="N49" t="s">
        <v>18</v>
      </c>
      <c r="O49" s="38">
        <f>10/18</f>
        <v>0.5555555555555556</v>
      </c>
      <c r="Q49" t="s">
        <v>89</v>
      </c>
      <c r="R49" s="38">
        <f>11/16</f>
        <v>0.6875</v>
      </c>
      <c r="W49" s="38"/>
      <c r="Z49" s="38"/>
      <c r="AC49" s="38"/>
      <c r="AE49" s="38"/>
    </row>
    <row r="50" spans="1:31" ht="15.75" thickBot="1">
      <c r="A50" s="20"/>
      <c r="B50" s="35" t="s">
        <v>26</v>
      </c>
      <c r="C50" s="36">
        <f>AVERAGE(AZ38:BH38)</f>
        <v>0</v>
      </c>
      <c r="D50" s="2" t="s">
        <v>28</v>
      </c>
      <c r="E50" s="37"/>
      <c r="F50" s="20"/>
      <c r="H50" t="s">
        <v>3</v>
      </c>
      <c r="I50" s="38">
        <f>8/20</f>
        <v>0.4</v>
      </c>
      <c r="J50" s="38"/>
      <c r="K50" t="s">
        <v>1</v>
      </c>
      <c r="L50" s="38">
        <f>8/14</f>
        <v>0.5714285714285714</v>
      </c>
      <c r="N50" t="s">
        <v>13</v>
      </c>
      <c r="O50" s="38">
        <f>10/18</f>
        <v>0.5555555555555556</v>
      </c>
      <c r="Q50" t="s">
        <v>7</v>
      </c>
      <c r="R50" s="38">
        <f>11/16</f>
        <v>0.6875</v>
      </c>
      <c r="W50" s="38"/>
      <c r="Z50" s="38"/>
      <c r="AC50" s="38"/>
      <c r="AE50" s="38"/>
    </row>
    <row r="51" spans="2:31" ht="15.75" thickBot="1">
      <c r="B51" s="35" t="s">
        <v>27</v>
      </c>
      <c r="C51" s="36">
        <f>AVERAGE(BI38:BP38)</f>
        <v>0</v>
      </c>
      <c r="D51" s="35" t="s">
        <v>28</v>
      </c>
      <c r="F51" s="20"/>
      <c r="H51" t="s">
        <v>10</v>
      </c>
      <c r="I51" s="38">
        <f>8/20</f>
        <v>0.4</v>
      </c>
      <c r="J51" s="38"/>
      <c r="K51" t="s">
        <v>18</v>
      </c>
      <c r="L51" s="38">
        <f>6/14</f>
        <v>0.42857142857142855</v>
      </c>
      <c r="N51" t="s">
        <v>10</v>
      </c>
      <c r="O51" s="38">
        <f>9/18</f>
        <v>0.5</v>
      </c>
      <c r="Q51" t="s">
        <v>88</v>
      </c>
      <c r="R51" s="38">
        <f>10/16</f>
        <v>0.625</v>
      </c>
      <c r="W51" s="38"/>
      <c r="Z51" s="38"/>
      <c r="AC51" s="38"/>
      <c r="AE51" s="38"/>
    </row>
    <row r="52" spans="2:31" ht="15.75" thickBot="1">
      <c r="B52" s="35" t="s">
        <v>32</v>
      </c>
      <c r="C52" s="36">
        <v>0</v>
      </c>
      <c r="D52" s="35" t="s">
        <v>28</v>
      </c>
      <c r="H52" t="s">
        <v>1</v>
      </c>
      <c r="I52" s="38">
        <f>8/20</f>
        <v>0.4</v>
      </c>
      <c r="J52" s="38"/>
      <c r="K52" t="s">
        <v>8</v>
      </c>
      <c r="L52" s="38">
        <f>6/14</f>
        <v>0.42857142857142855</v>
      </c>
      <c r="N52" t="s">
        <v>63</v>
      </c>
      <c r="O52" s="38">
        <f aca="true" t="shared" si="4" ref="O52:O57">8/18</f>
        <v>0.4444444444444444</v>
      </c>
      <c r="Q52" t="s">
        <v>2</v>
      </c>
      <c r="R52" s="38">
        <f>10/16</f>
        <v>0.625</v>
      </c>
      <c r="W52" s="38"/>
      <c r="Z52" s="38"/>
      <c r="AC52" s="38"/>
      <c r="AE52" s="38"/>
    </row>
    <row r="53" spans="8:31" ht="15">
      <c r="H53" t="s">
        <v>8</v>
      </c>
      <c r="I53" s="38">
        <f>6/20</f>
        <v>0.3</v>
      </c>
      <c r="J53" s="38"/>
      <c r="K53" t="s">
        <v>89</v>
      </c>
      <c r="L53" s="38">
        <f>6/14</f>
        <v>0.42857142857142855</v>
      </c>
      <c r="N53" t="s">
        <v>19</v>
      </c>
      <c r="O53" s="38">
        <f t="shared" si="4"/>
        <v>0.4444444444444444</v>
      </c>
      <c r="Q53" t="s">
        <v>3</v>
      </c>
      <c r="R53" s="38">
        <f>10/16</f>
        <v>0.625</v>
      </c>
      <c r="W53" s="38"/>
      <c r="Z53" s="38"/>
      <c r="AC53" s="38"/>
      <c r="AE53" s="38"/>
    </row>
    <row r="54" spans="8:31" ht="15">
      <c r="H54" t="s">
        <v>31</v>
      </c>
      <c r="I54" s="38">
        <f>5/20</f>
        <v>0.25</v>
      </c>
      <c r="J54" s="38"/>
      <c r="K54" t="s">
        <v>12</v>
      </c>
      <c r="L54" s="38">
        <f>6/14</f>
        <v>0.42857142857142855</v>
      </c>
      <c r="N54" t="s">
        <v>86</v>
      </c>
      <c r="O54" s="38">
        <f t="shared" si="4"/>
        <v>0.4444444444444444</v>
      </c>
      <c r="Q54" t="s">
        <v>11</v>
      </c>
      <c r="R54" s="38">
        <f>9/16</f>
        <v>0.5625</v>
      </c>
      <c r="W54" s="38"/>
      <c r="Z54" s="38"/>
      <c r="AC54" s="38"/>
      <c r="AE54" s="38"/>
    </row>
    <row r="55" spans="8:31" ht="15">
      <c r="H55" t="s">
        <v>6</v>
      </c>
      <c r="I55" s="38">
        <f>4/20</f>
        <v>0.2</v>
      </c>
      <c r="J55" s="38"/>
      <c r="K55" t="s">
        <v>19</v>
      </c>
      <c r="L55" s="38">
        <f>6/14</f>
        <v>0.42857142857142855</v>
      </c>
      <c r="N55" t="s">
        <v>87</v>
      </c>
      <c r="O55" s="38">
        <f t="shared" si="4"/>
        <v>0.4444444444444444</v>
      </c>
      <c r="Q55" t="s">
        <v>14</v>
      </c>
      <c r="R55" s="38">
        <f>9/16</f>
        <v>0.5625</v>
      </c>
      <c r="W55" s="38"/>
      <c r="Z55" s="38"/>
      <c r="AC55" s="38"/>
      <c r="AE55" s="38"/>
    </row>
    <row r="56" spans="8:31" ht="15">
      <c r="H56" t="s">
        <v>2</v>
      </c>
      <c r="I56" s="38">
        <f>4/20</f>
        <v>0.2</v>
      </c>
      <c r="J56" s="38"/>
      <c r="K56" t="s">
        <v>3</v>
      </c>
      <c r="L56" s="38">
        <f aca="true" t="shared" si="5" ref="L56:L63">4/14</f>
        <v>0.2857142857142857</v>
      </c>
      <c r="N56" t="s">
        <v>88</v>
      </c>
      <c r="O56" s="38">
        <f t="shared" si="4"/>
        <v>0.4444444444444444</v>
      </c>
      <c r="Q56" t="s">
        <v>77</v>
      </c>
      <c r="R56" s="38">
        <f>8/16</f>
        <v>0.5</v>
      </c>
      <c r="W56" s="38"/>
      <c r="Z56" s="38"/>
      <c r="AC56" s="38"/>
      <c r="AE56" s="38"/>
    </row>
    <row r="57" spans="8:31" ht="15">
      <c r="H57" t="s">
        <v>13</v>
      </c>
      <c r="I57" s="38">
        <f>2/20</f>
        <v>0.1</v>
      </c>
      <c r="J57" s="38"/>
      <c r="K57" t="s">
        <v>10</v>
      </c>
      <c r="L57" s="38">
        <f t="shared" si="5"/>
        <v>0.2857142857142857</v>
      </c>
      <c r="N57" t="s">
        <v>98</v>
      </c>
      <c r="O57" s="38">
        <f t="shared" si="4"/>
        <v>0.4444444444444444</v>
      </c>
      <c r="Q57" t="s">
        <v>62</v>
      </c>
      <c r="R57" s="38">
        <f>8/16</f>
        <v>0.5</v>
      </c>
      <c r="W57" s="38"/>
      <c r="Z57" s="38"/>
      <c r="AC57" s="38"/>
      <c r="AE57" s="38"/>
    </row>
    <row r="58" spans="8:31" ht="15">
      <c r="H58" t="s">
        <v>58</v>
      </c>
      <c r="I58" s="38">
        <f>2/20</f>
        <v>0.1</v>
      </c>
      <c r="J58" s="38"/>
      <c r="K58" t="s">
        <v>6</v>
      </c>
      <c r="L58" s="38">
        <f t="shared" si="5"/>
        <v>0.2857142857142857</v>
      </c>
      <c r="N58" t="s">
        <v>4</v>
      </c>
      <c r="O58" s="38">
        <f>6/18</f>
        <v>0.3333333333333333</v>
      </c>
      <c r="Q58" t="s">
        <v>13</v>
      </c>
      <c r="R58" s="38">
        <f>8/16</f>
        <v>0.5</v>
      </c>
      <c r="W58" s="38"/>
      <c r="Z58" s="38"/>
      <c r="AC58" s="38"/>
      <c r="AE58" s="38"/>
    </row>
    <row r="59" spans="8:31" ht="15">
      <c r="H59" t="s">
        <v>22</v>
      </c>
      <c r="I59" s="38">
        <f>2/20</f>
        <v>0.1</v>
      </c>
      <c r="J59" s="38"/>
      <c r="K59" t="s">
        <v>22</v>
      </c>
      <c r="L59" s="38">
        <f t="shared" si="5"/>
        <v>0.2857142857142857</v>
      </c>
      <c r="N59" t="s">
        <v>8</v>
      </c>
      <c r="O59" s="38">
        <f>5/18</f>
        <v>0.2777777777777778</v>
      </c>
      <c r="Q59" t="s">
        <v>5</v>
      </c>
      <c r="R59" s="38">
        <f>8/16</f>
        <v>0.5</v>
      </c>
      <c r="W59" s="38"/>
      <c r="Z59" s="38"/>
      <c r="AC59" s="38"/>
      <c r="AE59" s="38"/>
    </row>
    <row r="60" spans="8:31" ht="15">
      <c r="H60" t="s">
        <v>4</v>
      </c>
      <c r="I60" s="38">
        <f>0/20</f>
        <v>0</v>
      </c>
      <c r="J60" s="38"/>
      <c r="K60" t="s">
        <v>58</v>
      </c>
      <c r="L60" s="38">
        <f t="shared" si="5"/>
        <v>0.2857142857142857</v>
      </c>
      <c r="N60" t="s">
        <v>12</v>
      </c>
      <c r="O60" s="38">
        <f>4/18</f>
        <v>0.2222222222222222</v>
      </c>
      <c r="Q60" t="s">
        <v>123</v>
      </c>
      <c r="R60" s="38">
        <f>8/16</f>
        <v>0.5</v>
      </c>
      <c r="W60" s="38"/>
      <c r="Z60" s="38"/>
      <c r="AC60" s="38"/>
      <c r="AE60" s="38"/>
    </row>
    <row r="61" spans="8:31" ht="15">
      <c r="H61" t="s">
        <v>12</v>
      </c>
      <c r="I61" s="38">
        <f>0/20</f>
        <v>0</v>
      </c>
      <c r="J61" s="38"/>
      <c r="K61" t="s">
        <v>86</v>
      </c>
      <c r="L61" s="38">
        <f t="shared" si="5"/>
        <v>0.2857142857142857</v>
      </c>
      <c r="N61" t="s">
        <v>3</v>
      </c>
      <c r="O61" s="38">
        <f>4/18</f>
        <v>0.2222222222222222</v>
      </c>
      <c r="Q61" t="s">
        <v>122</v>
      </c>
      <c r="R61" s="38">
        <f>8/16</f>
        <v>0.5</v>
      </c>
      <c r="W61" s="38"/>
      <c r="Z61" s="38"/>
      <c r="AC61" s="38"/>
      <c r="AE61" s="38"/>
    </row>
    <row r="62" spans="8:31" ht="15">
      <c r="H62" t="s">
        <v>9</v>
      </c>
      <c r="I62" s="38">
        <f>0/20</f>
        <v>0</v>
      </c>
      <c r="J62" s="38"/>
      <c r="K62" t="s">
        <v>87</v>
      </c>
      <c r="L62" s="38">
        <f t="shared" si="5"/>
        <v>0.2857142857142857</v>
      </c>
      <c r="N62" t="s">
        <v>22</v>
      </c>
      <c r="O62" s="38">
        <f>4/18</f>
        <v>0.2222222222222222</v>
      </c>
      <c r="Q62" t="s">
        <v>8</v>
      </c>
      <c r="R62" s="38">
        <f>6/16</f>
        <v>0.375</v>
      </c>
      <c r="W62" s="38"/>
      <c r="Z62" s="38"/>
      <c r="AC62" s="38"/>
      <c r="AE62" s="38"/>
    </row>
    <row r="63" spans="8:31" ht="15">
      <c r="H63" t="s">
        <v>17</v>
      </c>
      <c r="I63" s="38">
        <f>0/20</f>
        <v>0</v>
      </c>
      <c r="J63" s="38"/>
      <c r="K63" t="s">
        <v>88</v>
      </c>
      <c r="L63" s="38">
        <f t="shared" si="5"/>
        <v>0.2857142857142857</v>
      </c>
      <c r="N63" t="s">
        <v>2</v>
      </c>
      <c r="O63" s="38">
        <f>4/18</f>
        <v>0.2222222222222222</v>
      </c>
      <c r="Q63" t="s">
        <v>12</v>
      </c>
      <c r="R63" s="38">
        <f>6/16</f>
        <v>0.375</v>
      </c>
      <c r="W63" s="38"/>
      <c r="Z63" s="38"/>
      <c r="AC63" s="38"/>
      <c r="AE63" s="38"/>
    </row>
    <row r="64" spans="8:31" ht="15">
      <c r="H64" s="20"/>
      <c r="I64" s="39">
        <f>SUBTOTAL(101,I43:I63)</f>
        <v>0.3738095238095238</v>
      </c>
      <c r="J64" s="38"/>
      <c r="K64" t="s">
        <v>13</v>
      </c>
      <c r="L64" s="38">
        <f>2/14</f>
        <v>0.14285714285714285</v>
      </c>
      <c r="N64" t="s">
        <v>5</v>
      </c>
      <c r="O64" s="38">
        <f>4/18</f>
        <v>0.2222222222222222</v>
      </c>
      <c r="Q64" t="s">
        <v>160</v>
      </c>
      <c r="R64" s="38">
        <f>6/16</f>
        <v>0.375</v>
      </c>
      <c r="W64" s="38"/>
      <c r="Z64" s="38"/>
      <c r="AC64" s="38"/>
      <c r="AE64" s="38"/>
    </row>
    <row r="65" spans="10:31" ht="15">
      <c r="J65" s="38"/>
      <c r="K65" t="s">
        <v>2</v>
      </c>
      <c r="L65" s="38">
        <f>2/14</f>
        <v>0.14285714285714285</v>
      </c>
      <c r="N65" t="s">
        <v>7</v>
      </c>
      <c r="O65" s="38">
        <f>3/18</f>
        <v>0.16666666666666666</v>
      </c>
      <c r="Q65" t="s">
        <v>86</v>
      </c>
      <c r="R65" s="38">
        <f>4/16</f>
        <v>0.25</v>
      </c>
      <c r="W65" s="38"/>
      <c r="Z65" s="38"/>
      <c r="AC65" s="38"/>
      <c r="AE65" s="38"/>
    </row>
    <row r="66" spans="10:31" ht="15">
      <c r="J66" s="38"/>
      <c r="K66" t="s">
        <v>31</v>
      </c>
      <c r="L66" s="38">
        <f>2/14</f>
        <v>0.14285714285714285</v>
      </c>
      <c r="N66" t="s">
        <v>76</v>
      </c>
      <c r="O66" s="38">
        <f>2/18</f>
        <v>0.1111111111111111</v>
      </c>
      <c r="Q66" t="s">
        <v>17</v>
      </c>
      <c r="R66" s="38">
        <f>4/16</f>
        <v>0.25</v>
      </c>
      <c r="W66" s="38"/>
      <c r="Z66" s="38"/>
      <c r="AC66" s="38"/>
      <c r="AE66" s="38"/>
    </row>
    <row r="67" spans="10:31" ht="15">
      <c r="J67" s="39"/>
      <c r="K67" t="s">
        <v>90</v>
      </c>
      <c r="L67" s="38">
        <f>2/14</f>
        <v>0.14285714285714285</v>
      </c>
      <c r="N67" t="s">
        <v>17</v>
      </c>
      <c r="O67" s="38">
        <f>2/18</f>
        <v>0.1111111111111111</v>
      </c>
      <c r="Q67" t="s">
        <v>87</v>
      </c>
      <c r="R67" s="38">
        <f>2/16</f>
        <v>0.125</v>
      </c>
      <c r="V67" s="20"/>
      <c r="W67" s="39"/>
      <c r="Y67" s="20"/>
      <c r="Z67" s="39"/>
      <c r="AB67" s="20"/>
      <c r="AC67" s="39"/>
      <c r="AD67" s="20"/>
      <c r="AE67" s="39"/>
    </row>
    <row r="68" spans="11:18" ht="15">
      <c r="K68" t="s">
        <v>98</v>
      </c>
      <c r="L68" s="38">
        <f>2/14</f>
        <v>0.14285714285714285</v>
      </c>
      <c r="N68" t="s">
        <v>6</v>
      </c>
      <c r="O68" s="38">
        <f>0/18</f>
        <v>0</v>
      </c>
      <c r="Q68" t="s">
        <v>6</v>
      </c>
      <c r="R68" s="38">
        <f>2/16</f>
        <v>0.125</v>
      </c>
    </row>
    <row r="69" spans="11:18" ht="15">
      <c r="K69" t="s">
        <v>4</v>
      </c>
      <c r="L69" s="38">
        <f>0/14</f>
        <v>0</v>
      </c>
      <c r="N69" t="s">
        <v>58</v>
      </c>
      <c r="O69" s="38">
        <f>0/18</f>
        <v>0</v>
      </c>
      <c r="Q69" t="s">
        <v>76</v>
      </c>
      <c r="R69" s="38">
        <f>1/16</f>
        <v>0.0625</v>
      </c>
    </row>
    <row r="70" spans="11:18" ht="15">
      <c r="K70" t="s">
        <v>5</v>
      </c>
      <c r="L70" s="38">
        <f>0/14</f>
        <v>0</v>
      </c>
      <c r="N70" t="s">
        <v>31</v>
      </c>
      <c r="O70" s="38">
        <f>0/18</f>
        <v>0</v>
      </c>
      <c r="Q70" t="s">
        <v>19</v>
      </c>
      <c r="R70" s="38">
        <f>0/16</f>
        <v>0</v>
      </c>
    </row>
    <row r="71" spans="11:18" ht="15">
      <c r="K71" t="s">
        <v>9</v>
      </c>
      <c r="L71" s="38">
        <f>0/14</f>
        <v>0</v>
      </c>
      <c r="N71" t="s">
        <v>90</v>
      </c>
      <c r="O71" s="38">
        <f>0/18</f>
        <v>0</v>
      </c>
      <c r="Q71" s="20"/>
      <c r="R71" s="39">
        <f>SUBTOTAL(101,R43:R70)</f>
        <v>0.5022321428571429</v>
      </c>
    </row>
    <row r="72" spans="11:15" ht="15">
      <c r="K72" t="s">
        <v>17</v>
      </c>
      <c r="L72" s="38">
        <f>0/14</f>
        <v>0</v>
      </c>
      <c r="N72" t="s">
        <v>9</v>
      </c>
      <c r="O72" s="38">
        <f>0/18</f>
        <v>0</v>
      </c>
    </row>
    <row r="73" spans="11:15" ht="15">
      <c r="K73" s="20"/>
      <c r="L73" s="39">
        <f>SUBTOTAL(101,L43:L72)</f>
        <v>0.3785714285714287</v>
      </c>
      <c r="N73" s="20"/>
      <c r="O73" s="39">
        <f>SUBTOTAL(101,O43:O72)</f>
        <v>0.38148148148148137</v>
      </c>
    </row>
  </sheetData>
  <sheetProtection/>
  <conditionalFormatting sqref="C3:BP37">
    <cfRule type="colorScale" priority="14" dxfId="1">
      <colorScale>
        <cfvo type="num" val="0"/>
        <cfvo type="num" val="1"/>
        <cfvo type="num" val="2"/>
        <color rgb="FFFF0000"/>
        <color rgb="FFFFEB84"/>
        <color rgb="FF63BE7B"/>
      </colorScale>
    </cfRule>
  </conditionalFormatting>
  <conditionalFormatting sqref="C38:BP38">
    <cfRule type="dataBar" priority="13" dxfId="1">
      <dataBar>
        <cfvo type="num" val="0"/>
        <cfvo type="num" val="22"/>
        <color theme="1"/>
      </dataBar>
      <extLst>
        <ext xmlns:x14="http://schemas.microsoft.com/office/spreadsheetml/2009/9/main" uri="{B025F937-C7B1-47D3-B67F-A62EFF666E3E}">
          <x14:id>{c4386edc-db9f-4631-b8e7-813d06a96bf8}</x14:id>
        </ext>
      </extLst>
    </cfRule>
  </conditionalFormatting>
  <conditionalFormatting sqref="BR3:BR37">
    <cfRule type="iconSet" priority="59" dxfId="1">
      <iconSet iconSet="3Symbols2">
        <cfvo type="percent" val="0"/>
        <cfvo type="percent" val="33"/>
        <cfvo type="percent" val="55"/>
      </iconSet>
    </cfRule>
    <cfRule type="iconSet" priority="60" dxfId="1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BR3:BR37">
    <cfRule type="iconSet" priority="61" dxfId="1">
      <iconSet iconSet="3Symbols2">
        <cfvo type="percent" val="0"/>
        <cfvo type="percent" val="33"/>
        <cfvo type="percent" val="65"/>
      </iconSet>
    </cfRule>
  </conditionalFormatting>
  <printOptions/>
  <pageMargins left="0.7" right="0.7" top="0.75" bottom="0.75" header="0.3" footer="0.3"/>
  <pageSetup horizontalDpi="600" verticalDpi="600" orientation="portrait" paperSize="9" r:id="rId2"/>
  <tableParts>
    <tablePart r:id="rId1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4386edc-db9f-4631-b8e7-813d06a96bf8}">
            <x14:dataBar minLength="0" maxLength="100" gradient="0">
              <x14:cfvo type="num">
                <xm:f>0</xm:f>
              </x14:cfvo>
              <x14:cfvo type="num">
                <xm:f>22</xm:f>
              </x14:cfvo>
              <x14:negativeFillColor rgb="FFFF0000"/>
              <x14:axisColor rgb="FF000000"/>
            </x14:dataBar>
            <x14:dxf/>
          </x14:cfRule>
          <xm:sqref>C38:BP38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B40"/>
  <sheetViews>
    <sheetView zoomScalePageLayoutView="0" workbookViewId="0" topLeftCell="A1">
      <selection activeCell="A8" sqref="A8"/>
    </sheetView>
  </sheetViews>
  <sheetFormatPr defaultColWidth="9.140625" defaultRowHeight="15"/>
  <cols>
    <col min="1" max="1" width="14.140625" style="0" customWidth="1"/>
    <col min="2" max="2" width="6.140625" style="0" customWidth="1"/>
    <col min="6" max="6" width="11.28125" style="0" customWidth="1"/>
    <col min="7" max="7" width="6.140625" style="0" customWidth="1"/>
  </cols>
  <sheetData>
    <row r="1" ht="15">
      <c r="A1" s="1" t="s">
        <v>65</v>
      </c>
    </row>
    <row r="3" ht="15">
      <c r="A3" s="48" t="s">
        <v>64</v>
      </c>
    </row>
    <row r="4" spans="1:2" ht="15">
      <c r="A4" s="48" t="s">
        <v>0</v>
      </c>
      <c r="B4" t="s">
        <v>15</v>
      </c>
    </row>
    <row r="5" spans="1:2" ht="15">
      <c r="A5" t="s">
        <v>11</v>
      </c>
      <c r="B5" s="38">
        <v>0.775</v>
      </c>
    </row>
    <row r="6" spans="1:2" ht="15">
      <c r="A6" t="s">
        <v>30</v>
      </c>
      <c r="B6" s="38">
        <v>0.725</v>
      </c>
    </row>
    <row r="7" spans="1:2" ht="15">
      <c r="A7" t="s">
        <v>1</v>
      </c>
      <c r="B7" s="38">
        <v>0.7</v>
      </c>
    </row>
    <row r="8" spans="1:2" ht="15">
      <c r="A8" t="s">
        <v>18</v>
      </c>
      <c r="B8" s="38">
        <v>0.675</v>
      </c>
    </row>
    <row r="9" spans="1:2" ht="15">
      <c r="A9" t="s">
        <v>7</v>
      </c>
      <c r="B9" s="38">
        <v>0.6625</v>
      </c>
    </row>
    <row r="10" spans="1:2" ht="15">
      <c r="A10" t="s">
        <v>62</v>
      </c>
      <c r="B10" s="38">
        <v>0.65</v>
      </c>
    </row>
    <row r="11" spans="1:2" ht="15">
      <c r="A11" t="s">
        <v>77</v>
      </c>
      <c r="B11" s="38">
        <v>0.6</v>
      </c>
    </row>
    <row r="12" spans="1:2" ht="15">
      <c r="A12" t="s">
        <v>14</v>
      </c>
      <c r="B12" s="38">
        <v>0.6</v>
      </c>
    </row>
    <row r="13" spans="1:2" ht="15">
      <c r="A13" t="s">
        <v>89</v>
      </c>
      <c r="B13" s="38">
        <v>0.5625</v>
      </c>
    </row>
    <row r="14" spans="1:2" ht="15">
      <c r="A14" t="s">
        <v>3</v>
      </c>
      <c r="B14" s="38">
        <v>0.475</v>
      </c>
    </row>
    <row r="15" spans="1:2" ht="15">
      <c r="A15" t="s">
        <v>10</v>
      </c>
      <c r="B15" s="38">
        <v>0.4625</v>
      </c>
    </row>
    <row r="16" spans="1:2" ht="15">
      <c r="A16" t="s">
        <v>8</v>
      </c>
      <c r="B16" s="38">
        <v>0.3875</v>
      </c>
    </row>
    <row r="17" spans="1:2" ht="15">
      <c r="A17" t="s">
        <v>13</v>
      </c>
      <c r="B17" s="38">
        <v>0.375</v>
      </c>
    </row>
    <row r="18" spans="1:2" ht="15">
      <c r="A18" t="s">
        <v>5</v>
      </c>
      <c r="B18" s="38">
        <v>0.375</v>
      </c>
    </row>
    <row r="19" spans="1:2" ht="15">
      <c r="A19" t="s">
        <v>2</v>
      </c>
      <c r="B19" s="38">
        <v>0.35</v>
      </c>
    </row>
    <row r="20" spans="1:2" ht="15">
      <c r="A20" t="s">
        <v>4</v>
      </c>
      <c r="B20" s="38">
        <v>0.35</v>
      </c>
    </row>
    <row r="21" spans="1:2" ht="15">
      <c r="A21" t="s">
        <v>22</v>
      </c>
      <c r="B21" s="38">
        <v>0.325</v>
      </c>
    </row>
    <row r="22" spans="1:2" ht="15">
      <c r="A22" t="s">
        <v>88</v>
      </c>
      <c r="B22" s="38">
        <v>0.3</v>
      </c>
    </row>
    <row r="23" spans="1:2" ht="15">
      <c r="A23" t="s">
        <v>123</v>
      </c>
      <c r="B23" s="38">
        <v>0.225</v>
      </c>
    </row>
    <row r="24" spans="1:2" ht="15">
      <c r="A24" t="s">
        <v>86</v>
      </c>
      <c r="B24" s="38">
        <v>0.225</v>
      </c>
    </row>
    <row r="25" spans="1:2" ht="15">
      <c r="A25" t="s">
        <v>12</v>
      </c>
      <c r="B25" s="38">
        <v>0.225</v>
      </c>
    </row>
    <row r="26" spans="1:2" ht="15">
      <c r="A26" t="s">
        <v>122</v>
      </c>
      <c r="B26" s="38">
        <v>0.225</v>
      </c>
    </row>
    <row r="27" spans="1:2" ht="15">
      <c r="A27" t="s">
        <v>76</v>
      </c>
      <c r="B27" s="38">
        <v>0.2</v>
      </c>
    </row>
    <row r="28" spans="1:2" ht="15">
      <c r="A28" t="s">
        <v>87</v>
      </c>
      <c r="B28" s="38">
        <v>0.2</v>
      </c>
    </row>
    <row r="29" spans="1:2" ht="15">
      <c r="A29" t="s">
        <v>80</v>
      </c>
      <c r="B29" s="38">
        <v>0.175</v>
      </c>
    </row>
    <row r="30" spans="1:2" ht="15">
      <c r="A30" t="s">
        <v>109</v>
      </c>
      <c r="B30" s="38">
        <v>0.15</v>
      </c>
    </row>
    <row r="31" spans="1:2" ht="15">
      <c r="A31" t="s">
        <v>6</v>
      </c>
      <c r="B31" s="38">
        <v>0.15</v>
      </c>
    </row>
    <row r="32" spans="1:2" ht="15">
      <c r="A32" t="s">
        <v>96</v>
      </c>
      <c r="B32" s="38">
        <v>0.125</v>
      </c>
    </row>
    <row r="33" spans="1:2" ht="15">
      <c r="A33" t="s">
        <v>31</v>
      </c>
      <c r="B33" s="38">
        <v>0.0875</v>
      </c>
    </row>
    <row r="34" spans="1:2" ht="15">
      <c r="A34" t="s">
        <v>17</v>
      </c>
      <c r="B34" s="38">
        <v>0.075</v>
      </c>
    </row>
    <row r="35" spans="1:2" ht="15">
      <c r="A35" t="s">
        <v>58</v>
      </c>
      <c r="B35" s="38">
        <v>0.075</v>
      </c>
    </row>
    <row r="36" spans="1:2" ht="15">
      <c r="A36" t="s">
        <v>130</v>
      </c>
      <c r="B36" s="38">
        <v>0.05</v>
      </c>
    </row>
    <row r="37" spans="1:2" ht="15">
      <c r="A37" t="s">
        <v>129</v>
      </c>
      <c r="B37" s="38">
        <v>0.025</v>
      </c>
    </row>
    <row r="38" spans="1:2" ht="15">
      <c r="A38" t="s">
        <v>111</v>
      </c>
      <c r="B38" s="38">
        <v>0.025</v>
      </c>
    </row>
    <row r="39" spans="1:2" ht="15">
      <c r="A39" t="s">
        <v>90</v>
      </c>
      <c r="B39" s="38">
        <v>0.025</v>
      </c>
    </row>
    <row r="40" spans="1:2" ht="15">
      <c r="A40" t="s">
        <v>15</v>
      </c>
      <c r="B40" s="38">
        <v>0.3317857142857143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</dc:creator>
  <cp:keywords/>
  <dc:description/>
  <cp:lastModifiedBy>David</cp:lastModifiedBy>
  <cp:lastPrinted>2010-09-30T18:03:12Z</cp:lastPrinted>
  <dcterms:created xsi:type="dcterms:W3CDTF">2009-01-12T15:03:12Z</dcterms:created>
  <dcterms:modified xsi:type="dcterms:W3CDTF">2010-11-20T13:39:56Z</dcterms:modified>
  <cp:category/>
  <cp:version/>
  <cp:contentType/>
  <cp:contentStatus/>
</cp:coreProperties>
</file>