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oa\Desktop\"/>
    </mc:Choice>
  </mc:AlternateContent>
  <bookViews>
    <workbookView xWindow="-120" yWindow="-120" windowWidth="29040" windowHeight="1584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6" i="1" l="1"/>
  <c r="J32" i="1"/>
  <c r="D52" i="1" l="1"/>
  <c r="C52" i="1"/>
  <c r="B52" i="1"/>
  <c r="J33" i="1"/>
  <c r="E31" i="1"/>
  <c r="J30" i="1" s="1"/>
  <c r="E30" i="1"/>
  <c r="J31" i="1" s="1"/>
  <c r="J29" i="1"/>
  <c r="E28" i="1"/>
  <c r="J28" i="1" s="1"/>
  <c r="J27" i="1"/>
  <c r="Q25" i="1"/>
  <c r="N25" i="1"/>
  <c r="K25" i="1"/>
  <c r="H25" i="1"/>
  <c r="E25" i="1"/>
  <c r="C25" i="1"/>
  <c r="A25" i="1"/>
  <c r="T23" i="1"/>
  <c r="S23" i="1"/>
  <c r="M18" i="1"/>
  <c r="J18" i="1"/>
  <c r="J16" i="1"/>
  <c r="S15" i="1"/>
  <c r="Q15" i="1"/>
  <c r="N15" i="1"/>
  <c r="E15" i="1"/>
  <c r="C15" i="1"/>
  <c r="G25" i="1" l="1"/>
  <c r="R25" i="1"/>
  <c r="M16" i="1"/>
  <c r="P16" i="1"/>
  <c r="P20" i="1" s="1"/>
  <c r="T24" i="1"/>
  <c r="S24" i="1" s="1"/>
  <c r="J17" i="1"/>
  <c r="J20" i="1" s="1"/>
  <c r="S20" i="1"/>
  <c r="U15" i="1"/>
  <c r="M17" i="1"/>
  <c r="T21" i="1"/>
  <c r="S21" i="1" s="1"/>
  <c r="S18" i="1"/>
  <c r="S19" i="1"/>
  <c r="G15" i="1"/>
  <c r="S17" i="1"/>
  <c r="S22" i="1"/>
  <c r="J34" i="1"/>
  <c r="S26" i="1" l="1"/>
  <c r="S28" i="1" s="1"/>
  <c r="M28" i="1" s="1"/>
  <c r="M34" i="1" s="1"/>
  <c r="M20" i="1"/>
</calcChain>
</file>

<file path=xl/sharedStrings.xml><?xml version="1.0" encoding="utf-8"?>
<sst xmlns="http://schemas.openxmlformats.org/spreadsheetml/2006/main" count="116" uniqueCount="94">
  <si>
    <t>10 st 4-bäddshytt</t>
  </si>
  <si>
    <t>3 dubbelrum, Tallink Spa</t>
  </si>
  <si>
    <t>2 familjerum (4-bädd)</t>
  </si>
  <si>
    <t>Kattis &amp; Patrik Götemar</t>
  </si>
  <si>
    <t>Danne &amp; Maria Kollander</t>
  </si>
  <si>
    <t>Tomas &amp; Ingela Martinsson</t>
  </si>
  <si>
    <t>Ida &amp; Ledare Peter Hübner</t>
  </si>
  <si>
    <t>Linnea &amp; Roger Hjelm</t>
  </si>
  <si>
    <t>Roine &amp; Ulrika Oberer, lillebror</t>
  </si>
  <si>
    <t>Ledare, Anders, Daniel och Pontus</t>
  </si>
  <si>
    <t>Ledare Clara Carlsson, Alva, Tindra, Jenny Röder Förälder</t>
  </si>
  <si>
    <t>Jimmy, Gustav, Erik, Lucas T</t>
  </si>
  <si>
    <t>Anton, Melker, Jonathan, Leo</t>
  </si>
  <si>
    <t>Linus, Max B, Max W, Jack</t>
  </si>
  <si>
    <t>Liam, Johnny, Martin, Colin</t>
  </si>
  <si>
    <t>Hugo, Lukas L, Marcus, Dante</t>
  </si>
  <si>
    <t>Barre, Nilas, Edvin, Simon</t>
  </si>
  <si>
    <t>Torgny &amp; Monica Tångring</t>
  </si>
  <si>
    <t>Torgny &amp; Monica Tångring, Eric Johansson &amp; Micke Karlsson</t>
  </si>
  <si>
    <t>Erika &amp; Jonas Löfberg</t>
  </si>
  <si>
    <t>Jenny &amp; Jörgen Gustafsson</t>
  </si>
  <si>
    <t>Jenny &amp; Jörgen Gustafsson, Alex Ullberg &amp; pojkvän</t>
  </si>
  <si>
    <t>Jennie, Magnus &amp; Flora Engzell (17)</t>
  </si>
  <si>
    <t>Camilla &amp; Tuva Lundberg &amp; Malin Estelli</t>
  </si>
  <si>
    <t xml:space="preserve"> 25 dubbelrum</t>
  </si>
  <si>
    <t>Alex Ullberg &amp; pojkvän</t>
  </si>
  <si>
    <t>Eric Johansson &amp; Micke Karlsson</t>
  </si>
  <si>
    <t>Boa &amp; Magdalen</t>
  </si>
  <si>
    <t>Mia &amp; Ylva</t>
  </si>
  <si>
    <t>Boa, Magdalena, Mia, Ylva</t>
  </si>
  <si>
    <t>Jimmy, Gustav,</t>
  </si>
  <si>
    <t xml:space="preserve"> Erik, Lucas T</t>
  </si>
  <si>
    <t xml:space="preserve">Anton, Melker, </t>
  </si>
  <si>
    <t>Jonathan, Leo</t>
  </si>
  <si>
    <t xml:space="preserve">Linus, Max B, </t>
  </si>
  <si>
    <t>Max W, Jack</t>
  </si>
  <si>
    <t>Liam, Johnny,</t>
  </si>
  <si>
    <t xml:space="preserve">Barre, Nilas, </t>
  </si>
  <si>
    <t>Edvin, Simon</t>
  </si>
  <si>
    <t>6 st 2-bäddshytt</t>
  </si>
  <si>
    <t>4 st 3-bäddshytt</t>
  </si>
  <si>
    <t>Antal</t>
  </si>
  <si>
    <t>Att betala</t>
  </si>
  <si>
    <t>2 familjerum (4-bädd), Tallink Spa</t>
  </si>
  <si>
    <t>Camilla &amp; Tuva Lundberg</t>
  </si>
  <si>
    <t xml:space="preserve"> &amp; Malin Estelli</t>
  </si>
  <si>
    <t>kr/st</t>
  </si>
  <si>
    <t>Laget betalar</t>
  </si>
  <si>
    <t>Lagavgift</t>
  </si>
  <si>
    <t>Jenny R</t>
  </si>
  <si>
    <t>Deltagarkort</t>
  </si>
  <si>
    <t>Tot medresenärer</t>
  </si>
  <si>
    <t>Avbeställninsskydd</t>
  </si>
  <si>
    <t>Avbest.skydd</t>
  </si>
  <si>
    <t>Helpension</t>
  </si>
  <si>
    <t>Buss T/R</t>
  </si>
  <si>
    <t>Buss T/R, Axelsson</t>
  </si>
  <si>
    <t>Ledare</t>
  </si>
  <si>
    <t>Vuxna</t>
  </si>
  <si>
    <t>Ungdom</t>
  </si>
  <si>
    <t>Pris</t>
  </si>
  <si>
    <t>Spelare</t>
  </si>
  <si>
    <t>Dubbelrum inkl dubbelhytt, Tallink spa</t>
  </si>
  <si>
    <t>Tot alla</t>
  </si>
  <si>
    <t>Dubbelrum inkl fyrbäddshytt</t>
  </si>
  <si>
    <t>Fel i ett av dubbelrum 1 ungdom, Alex</t>
  </si>
  <si>
    <t>Familjerum inkl trippelhytt</t>
  </si>
  <si>
    <t>Dubbelrum inkl fyrbäddshytt,</t>
  </si>
  <si>
    <t>Dubbelrum inkl dubbelhytt</t>
  </si>
  <si>
    <t>Familjerum inkl trippelhytt, Tallink Spa</t>
  </si>
  <si>
    <t xml:space="preserve">Fel en till ungdom </t>
  </si>
  <si>
    <t>Fel bara fyra vuxna</t>
  </si>
  <si>
    <t>Marcus, Lukas L</t>
  </si>
  <si>
    <t>Hugo, Dante</t>
  </si>
  <si>
    <t>Jenny Röder bet 5 474</t>
  </si>
  <si>
    <t>Klockan</t>
  </si>
  <si>
    <t>Dit 18/5</t>
  </si>
  <si>
    <t>Framme Värtahamnen</t>
  </si>
  <si>
    <t>Båten avgår</t>
  </si>
  <si>
    <t>Framme Helsingfors</t>
  </si>
  <si>
    <t>Åker från Helsingfors</t>
  </si>
  <si>
    <t>Framme Tallinn</t>
  </si>
  <si>
    <t>Båten avgår från Tallinn</t>
  </si>
  <si>
    <t>Båten anländer Värtahamnen</t>
  </si>
  <si>
    <t>Hemma Tillbergasporthall</t>
  </si>
  <si>
    <t>Buss från Värtahamnen</t>
  </si>
  <si>
    <t>Buss från Tillbergasporthall</t>
  </si>
  <si>
    <t>Martin, Colin</t>
  </si>
  <si>
    <t>Hem 22-23/5</t>
  </si>
  <si>
    <t>Alva, Tindra,</t>
  </si>
  <si>
    <t>Ledare Clara Carlsson, Jenny Röder Förälder</t>
  </si>
  <si>
    <t>Tot laget bet</t>
  </si>
  <si>
    <t>Jennie, Magnus &amp; Flora Engzell (16)</t>
  </si>
  <si>
    <t>Laget står för Peters kostnader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</si>
</sst>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2" fontId="0" fillId="0" borderId="0" xfId="0" applyNumberFormat="1"/>
    <xf numFmtId="2" fontId="0" fillId="0" borderId="0" xfId="0" applyNumberFormat="1" applyBorder="1"/>
    <xf numFmtId="0" fontId="0" fillId="0" borderId="4" xfId="0" applyBorder="1" applyAlignment="1">
      <alignment wrapText="1"/>
    </xf>
    <xf numFmtId="0" fontId="0" fillId="2" borderId="0" xfId="0" applyFill="1" applyAlignment="1">
      <alignment wrapText="1"/>
    </xf>
    <xf numFmtId="0" fontId="0" fillId="3" borderId="0" xfId="0" applyFill="1" applyAlignment="1">
      <alignment wrapText="1"/>
    </xf>
    <xf numFmtId="0" fontId="0" fillId="0" borderId="3" xfId="0" applyBorder="1" applyAlignment="1">
      <alignment wrapText="1"/>
    </xf>
    <xf numFmtId="0" fontId="0" fillId="4" borderId="0" xfId="0" applyFill="1" applyAlignment="1">
      <alignment wrapText="1"/>
    </xf>
    <xf numFmtId="0" fontId="0" fillId="5" borderId="0" xfId="0" applyFill="1" applyAlignment="1">
      <alignment wrapText="1"/>
    </xf>
    <xf numFmtId="3" fontId="0" fillId="0" borderId="3" xfId="0" applyNumberFormat="1" applyBorder="1" applyAlignment="1">
      <alignment wrapText="1"/>
    </xf>
    <xf numFmtId="0" fontId="0" fillId="6" borderId="0" xfId="0" applyFill="1" applyAlignment="1">
      <alignment wrapText="1"/>
    </xf>
    <xf numFmtId="3" fontId="0" fillId="0" borderId="0" xfId="0" applyNumberFormat="1" applyAlignment="1">
      <alignment wrapText="1"/>
    </xf>
    <xf numFmtId="3" fontId="0" fillId="0" borderId="3" xfId="0" applyNumberFormat="1" applyBorder="1"/>
    <xf numFmtId="3" fontId="0" fillId="0" borderId="0" xfId="0" applyNumberFormat="1"/>
    <xf numFmtId="1" fontId="0" fillId="0" borderId="0" xfId="0" applyNumberFormat="1" applyAlignment="1">
      <alignment wrapText="1"/>
    </xf>
    <xf numFmtId="0" fontId="0" fillId="3" borderId="1" xfId="0" applyFill="1" applyBorder="1" applyAlignment="1">
      <alignment wrapText="1"/>
    </xf>
    <xf numFmtId="3" fontId="0" fillId="0" borderId="1" xfId="0" applyNumberFormat="1" applyBorder="1"/>
    <xf numFmtId="3" fontId="0" fillId="0" borderId="1" xfId="0" applyNumberFormat="1" applyBorder="1" applyAlignment="1">
      <alignment wrapText="1"/>
    </xf>
    <xf numFmtId="1" fontId="0" fillId="0" borderId="0" xfId="0" applyNumberFormat="1"/>
    <xf numFmtId="3" fontId="0" fillId="0" borderId="4" xfId="0" applyNumberFormat="1" applyBorder="1"/>
    <xf numFmtId="3" fontId="1" fillId="0" borderId="3" xfId="0" applyNumberFormat="1" applyFont="1" applyBorder="1"/>
    <xf numFmtId="0" fontId="1" fillId="7" borderId="0" xfId="0" applyFont="1" applyFill="1"/>
    <xf numFmtId="3" fontId="1" fillId="7" borderId="3" xfId="0" applyNumberFormat="1" applyFont="1" applyFill="1" applyBorder="1"/>
    <xf numFmtId="0" fontId="0" fillId="0" borderId="0" xfId="0" applyFill="1" applyAlignment="1">
      <alignment wrapText="1"/>
    </xf>
    <xf numFmtId="0" fontId="0" fillId="0" borderId="0" xfId="0" applyFill="1"/>
    <xf numFmtId="0" fontId="0" fillId="0" borderId="3" xfId="0" applyFill="1" applyBorder="1" applyAlignment="1">
      <alignment wrapText="1"/>
    </xf>
    <xf numFmtId="16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tabSelected="1" topLeftCell="G9" workbookViewId="0">
      <selection activeCell="T17" sqref="T17"/>
    </sheetView>
  </sheetViews>
  <sheetFormatPr defaultRowHeight="14.4" x14ac:dyDescent="0.3"/>
  <cols>
    <col min="2" max="2" width="16.33203125" customWidth="1"/>
    <col min="4" max="4" width="15.109375" bestFit="1" customWidth="1"/>
    <col min="6" max="6" width="17.77734375" customWidth="1"/>
    <col min="7" max="7" width="8.88671875" style="6"/>
    <col min="9" max="9" width="16.33203125" customWidth="1"/>
    <col min="10" max="10" width="16.33203125" style="6" customWidth="1"/>
    <col min="11" max="12" width="16.33203125" customWidth="1"/>
    <col min="13" max="13" width="16.33203125" style="6" customWidth="1"/>
    <col min="15" max="15" width="20.44140625" bestFit="1" customWidth="1"/>
    <col min="16" max="16" width="20.44140625" style="6" customWidth="1"/>
    <col min="18" max="18" width="13.44140625" bestFit="1" customWidth="1"/>
    <col min="19" max="20" width="13.44140625" customWidth="1"/>
    <col min="21" max="21" width="11.21875" customWidth="1"/>
  </cols>
  <sheetData>
    <row r="1" spans="1:21" x14ac:dyDescent="0.3">
      <c r="B1" t="s">
        <v>76</v>
      </c>
      <c r="C1" t="s">
        <v>75</v>
      </c>
      <c r="F1" s="35">
        <v>45065</v>
      </c>
      <c r="G1" s="9" t="s">
        <v>75</v>
      </c>
      <c r="J1" t="s">
        <v>88</v>
      </c>
      <c r="K1" s="9" t="s">
        <v>75</v>
      </c>
      <c r="M1" s="9"/>
    </row>
    <row r="2" spans="1:21" ht="28.8" x14ac:dyDescent="0.3">
      <c r="B2" s="1" t="s">
        <v>86</v>
      </c>
      <c r="C2" s="10">
        <v>14.15</v>
      </c>
      <c r="F2" s="1" t="s">
        <v>79</v>
      </c>
      <c r="G2" s="11">
        <v>10.3</v>
      </c>
      <c r="J2" s="1" t="s">
        <v>82</v>
      </c>
      <c r="K2" s="11">
        <v>18</v>
      </c>
      <c r="M2" s="9"/>
    </row>
    <row r="3" spans="1:21" ht="28.8" x14ac:dyDescent="0.3">
      <c r="B3" s="1" t="s">
        <v>77</v>
      </c>
      <c r="C3" s="10">
        <v>15.39</v>
      </c>
      <c r="F3" s="1" t="s">
        <v>80</v>
      </c>
      <c r="G3" s="11">
        <v>13.3</v>
      </c>
      <c r="J3" s="1" t="s">
        <v>83</v>
      </c>
      <c r="K3" s="11">
        <v>10.3</v>
      </c>
      <c r="M3" s="9"/>
    </row>
    <row r="4" spans="1:21" x14ac:dyDescent="0.3">
      <c r="B4" t="s">
        <v>78</v>
      </c>
      <c r="C4" s="10">
        <v>16.45</v>
      </c>
      <c r="F4" t="s">
        <v>81</v>
      </c>
      <c r="G4" s="11">
        <v>15.3</v>
      </c>
      <c r="J4" t="s">
        <v>85</v>
      </c>
      <c r="K4" s="11">
        <v>10.45</v>
      </c>
      <c r="M4" s="9"/>
    </row>
    <row r="5" spans="1:21" ht="28.8" x14ac:dyDescent="0.3">
      <c r="G5" s="9"/>
      <c r="J5" s="1" t="s">
        <v>84</v>
      </c>
      <c r="K5" s="11">
        <v>12.08</v>
      </c>
      <c r="M5" s="9"/>
    </row>
    <row r="6" spans="1:21" x14ac:dyDescent="0.3">
      <c r="G6" s="9"/>
      <c r="J6" s="9"/>
      <c r="M6" s="9"/>
      <c r="P6" s="9"/>
    </row>
    <row r="7" spans="1:21" ht="29.4" thickBot="1" x14ac:dyDescent="0.35">
      <c r="A7" s="2"/>
      <c r="B7" s="2" t="s">
        <v>39</v>
      </c>
      <c r="C7" s="2"/>
      <c r="D7" s="2" t="s">
        <v>40</v>
      </c>
      <c r="E7" s="2"/>
      <c r="F7" s="2" t="s">
        <v>0</v>
      </c>
      <c r="G7" s="7"/>
      <c r="H7" s="2" t="s">
        <v>41</v>
      </c>
      <c r="I7" s="3" t="s">
        <v>1</v>
      </c>
      <c r="J7" s="12" t="s">
        <v>42</v>
      </c>
      <c r="K7" s="3" t="s">
        <v>41</v>
      </c>
      <c r="L7" s="3" t="s">
        <v>43</v>
      </c>
      <c r="M7" s="12" t="s">
        <v>42</v>
      </c>
      <c r="N7" s="2" t="s">
        <v>41</v>
      </c>
      <c r="O7" s="3" t="s">
        <v>2</v>
      </c>
      <c r="P7" s="12" t="s">
        <v>42</v>
      </c>
      <c r="Q7" s="2"/>
      <c r="R7" s="2" t="s">
        <v>24</v>
      </c>
      <c r="S7" s="2"/>
      <c r="T7" s="2"/>
      <c r="U7" s="2"/>
    </row>
    <row r="8" spans="1:21" ht="57.6" x14ac:dyDescent="0.3">
      <c r="C8">
        <v>3</v>
      </c>
      <c r="D8" s="13" t="s">
        <v>9</v>
      </c>
      <c r="E8">
        <v>4</v>
      </c>
      <c r="F8" s="14" t="s">
        <v>10</v>
      </c>
      <c r="I8" s="1"/>
      <c r="J8" s="15"/>
      <c r="K8" s="1"/>
      <c r="L8" s="1"/>
      <c r="M8" s="15"/>
      <c r="N8">
        <v>3</v>
      </c>
      <c r="O8" s="13" t="s">
        <v>9</v>
      </c>
      <c r="P8" s="15"/>
      <c r="Q8">
        <v>2</v>
      </c>
      <c r="R8" s="14" t="s">
        <v>90</v>
      </c>
      <c r="S8" s="1">
        <v>2</v>
      </c>
      <c r="T8" s="1" t="s">
        <v>34</v>
      </c>
      <c r="U8" s="14" t="s">
        <v>74</v>
      </c>
    </row>
    <row r="9" spans="1:21" ht="28.8" x14ac:dyDescent="0.3">
      <c r="E9">
        <v>4</v>
      </c>
      <c r="F9" s="1" t="s">
        <v>11</v>
      </c>
      <c r="I9" s="1"/>
      <c r="J9" s="15"/>
      <c r="K9" s="1"/>
      <c r="L9" s="1"/>
      <c r="M9" s="15"/>
      <c r="O9" s="1"/>
      <c r="P9" s="15"/>
      <c r="Q9">
        <v>2</v>
      </c>
      <c r="R9" s="1" t="s">
        <v>30</v>
      </c>
      <c r="S9" s="1">
        <v>2</v>
      </c>
      <c r="T9" s="1" t="s">
        <v>36</v>
      </c>
    </row>
    <row r="10" spans="1:21" ht="28.8" x14ac:dyDescent="0.3">
      <c r="E10">
        <v>4</v>
      </c>
      <c r="F10" s="1" t="s">
        <v>12</v>
      </c>
      <c r="I10" s="1"/>
      <c r="J10" s="15"/>
      <c r="K10" s="1"/>
      <c r="L10" s="1"/>
      <c r="M10" s="15"/>
      <c r="O10" s="1"/>
      <c r="P10" s="15"/>
      <c r="Q10">
        <v>2</v>
      </c>
      <c r="R10" s="1" t="s">
        <v>32</v>
      </c>
      <c r="S10" s="1">
        <v>2</v>
      </c>
      <c r="T10" s="1" t="s">
        <v>73</v>
      </c>
    </row>
    <row r="11" spans="1:21" ht="28.8" x14ac:dyDescent="0.3">
      <c r="E11">
        <v>4</v>
      </c>
      <c r="F11" s="1" t="s">
        <v>13</v>
      </c>
      <c r="I11" s="1"/>
      <c r="J11" s="15"/>
      <c r="K11" s="1"/>
      <c r="L11" s="1"/>
      <c r="M11" s="15"/>
      <c r="O11" s="1"/>
      <c r="P11" s="15"/>
      <c r="Q11">
        <v>2</v>
      </c>
      <c r="R11" s="32" t="s">
        <v>89</v>
      </c>
      <c r="S11" s="1">
        <v>2</v>
      </c>
      <c r="T11" s="1" t="s">
        <v>35</v>
      </c>
    </row>
    <row r="12" spans="1:21" ht="28.8" x14ac:dyDescent="0.3">
      <c r="E12">
        <v>4</v>
      </c>
      <c r="F12" s="1" t="s">
        <v>14</v>
      </c>
      <c r="I12" s="1"/>
      <c r="J12" s="15"/>
      <c r="K12" s="1"/>
      <c r="L12" s="1"/>
      <c r="M12" s="15"/>
      <c r="O12" s="1"/>
      <c r="P12" s="15"/>
      <c r="Q12">
        <v>2</v>
      </c>
      <c r="R12" s="1" t="s">
        <v>31</v>
      </c>
      <c r="S12" s="1">
        <v>2</v>
      </c>
      <c r="T12" s="1" t="s">
        <v>87</v>
      </c>
    </row>
    <row r="13" spans="1:21" ht="28.8" x14ac:dyDescent="0.3">
      <c r="E13">
        <v>4</v>
      </c>
      <c r="F13" s="1" t="s">
        <v>15</v>
      </c>
      <c r="I13" s="1"/>
      <c r="J13" s="15"/>
      <c r="K13" s="1"/>
      <c r="L13" s="1"/>
      <c r="M13" s="15"/>
      <c r="O13" s="1"/>
      <c r="P13" s="15"/>
      <c r="Q13">
        <v>2</v>
      </c>
      <c r="R13" s="1" t="s">
        <v>33</v>
      </c>
      <c r="S13" s="1">
        <v>2</v>
      </c>
      <c r="T13" s="1" t="s">
        <v>72</v>
      </c>
    </row>
    <row r="14" spans="1:21" ht="29.4" thickBot="1" x14ac:dyDescent="0.35">
      <c r="A14" s="2"/>
      <c r="B14" s="2"/>
      <c r="C14" s="2"/>
      <c r="D14" s="2"/>
      <c r="E14" s="2">
        <v>4</v>
      </c>
      <c r="F14" s="3" t="s">
        <v>16</v>
      </c>
      <c r="G14" s="7"/>
      <c r="H14" s="2"/>
      <c r="I14" s="2"/>
      <c r="J14" s="7"/>
      <c r="K14" s="2"/>
      <c r="L14" s="2"/>
      <c r="M14" s="7"/>
      <c r="N14" s="2"/>
      <c r="O14" s="2"/>
      <c r="P14" s="7"/>
      <c r="Q14" s="2">
        <v>2</v>
      </c>
      <c r="R14" s="3" t="s">
        <v>38</v>
      </c>
      <c r="S14" s="3">
        <v>2</v>
      </c>
      <c r="T14" s="3" t="s">
        <v>37</v>
      </c>
      <c r="U14" s="2"/>
    </row>
    <row r="15" spans="1:21" ht="15" thickBot="1" x14ac:dyDescent="0.35">
      <c r="A15" s="4"/>
      <c r="B15" s="4"/>
      <c r="C15" s="4">
        <f>SUM(C8:C14)</f>
        <v>3</v>
      </c>
      <c r="D15" s="4"/>
      <c r="E15" s="4">
        <f>SUM(E8:E14)</f>
        <v>28</v>
      </c>
      <c r="F15" s="5"/>
      <c r="G15" s="8">
        <f>SUM(C15:F15)</f>
        <v>31</v>
      </c>
      <c r="H15" s="4"/>
      <c r="I15" s="4"/>
      <c r="J15" s="8"/>
      <c r="K15" s="4"/>
      <c r="L15" s="4"/>
      <c r="M15" s="8"/>
      <c r="N15" s="4">
        <f>SUM(N8:N14)</f>
        <v>3</v>
      </c>
      <c r="O15" s="4"/>
      <c r="P15" s="8"/>
      <c r="Q15" s="4">
        <f>SUM(Q8:Q14)</f>
        <v>14</v>
      </c>
      <c r="R15" s="5"/>
      <c r="S15" s="3">
        <f>SUM(S8:S14)</f>
        <v>14</v>
      </c>
      <c r="T15" s="3"/>
      <c r="U15" s="2">
        <f>SUM(I15:T15)</f>
        <v>31</v>
      </c>
    </row>
    <row r="16" spans="1:21" ht="43.2" x14ac:dyDescent="0.3">
      <c r="A16">
        <v>2</v>
      </c>
      <c r="B16" s="16" t="s">
        <v>3</v>
      </c>
      <c r="C16">
        <v>3</v>
      </c>
      <c r="D16" s="17" t="s">
        <v>8</v>
      </c>
      <c r="E16">
        <v>4</v>
      </c>
      <c r="F16" s="14" t="s">
        <v>29</v>
      </c>
      <c r="H16">
        <v>2</v>
      </c>
      <c r="I16" s="16" t="s">
        <v>3</v>
      </c>
      <c r="J16" s="18">
        <f>(E34+E31)*H16+(E29*2)</f>
        <v>12437.125</v>
      </c>
      <c r="K16" s="1">
        <v>3</v>
      </c>
      <c r="L16" s="17" t="s">
        <v>8</v>
      </c>
      <c r="M16" s="18">
        <f>(E48*2)+E46+(E31*K16)+(E29*3)</f>
        <v>15600.6875</v>
      </c>
      <c r="N16">
        <v>3</v>
      </c>
      <c r="O16" s="13" t="s">
        <v>92</v>
      </c>
      <c r="P16" s="18">
        <f>E40+(E38*2)+(E31*3)+(E29*3)</f>
        <v>15540.6875</v>
      </c>
      <c r="Q16">
        <v>2</v>
      </c>
      <c r="R16" s="19" t="s">
        <v>6</v>
      </c>
      <c r="S16" s="20">
        <f>(E44+E31+E29)</f>
        <v>5973.5625</v>
      </c>
      <c r="T16" s="1" t="s">
        <v>93</v>
      </c>
    </row>
    <row r="17" spans="1:21" ht="57.6" x14ac:dyDescent="0.3">
      <c r="A17">
        <v>2</v>
      </c>
      <c r="B17" s="16" t="s">
        <v>4</v>
      </c>
      <c r="C17">
        <v>3</v>
      </c>
      <c r="D17" s="13" t="s">
        <v>22</v>
      </c>
      <c r="E17">
        <v>4</v>
      </c>
      <c r="F17" s="14" t="s">
        <v>18</v>
      </c>
      <c r="H17">
        <v>2</v>
      </c>
      <c r="I17" s="16" t="s">
        <v>4</v>
      </c>
      <c r="J17" s="18">
        <f>(E34+E31)*H17+(E29*2)</f>
        <v>12437.125</v>
      </c>
      <c r="K17" s="1">
        <v>2</v>
      </c>
      <c r="L17" s="17" t="s">
        <v>44</v>
      </c>
      <c r="M17" s="18">
        <f>E48+E46+(E31*2)+(E29*2)</f>
        <v>10087.125</v>
      </c>
      <c r="Q17">
        <v>2</v>
      </c>
      <c r="R17" s="19" t="s">
        <v>7</v>
      </c>
      <c r="S17" s="20">
        <f>(E44+E31+E29)*2</f>
        <v>11947.125</v>
      </c>
      <c r="T17" s="1"/>
    </row>
    <row r="18" spans="1:21" ht="43.2" x14ac:dyDescent="0.3">
      <c r="A18">
        <v>2</v>
      </c>
      <c r="B18" s="16" t="s">
        <v>5</v>
      </c>
      <c r="C18">
        <v>3</v>
      </c>
      <c r="D18" s="17" t="s">
        <v>23</v>
      </c>
      <c r="E18">
        <v>4</v>
      </c>
      <c r="F18" s="14" t="s">
        <v>21</v>
      </c>
      <c r="H18">
        <v>2</v>
      </c>
      <c r="I18" s="16" t="s">
        <v>5</v>
      </c>
      <c r="J18" s="18">
        <f>(E34+E31)*H18+(E29*2)</f>
        <v>12437.125</v>
      </c>
      <c r="K18" s="1">
        <v>1</v>
      </c>
      <c r="L18" s="17" t="s">
        <v>45</v>
      </c>
      <c r="M18" s="18">
        <f>E48+E31+E29</f>
        <v>5513.5625</v>
      </c>
      <c r="Q18">
        <v>2</v>
      </c>
      <c r="R18" s="14" t="s">
        <v>20</v>
      </c>
      <c r="S18" s="20">
        <f>(E36+E31+E29)*2</f>
        <v>10947.125</v>
      </c>
      <c r="T18" s="1"/>
    </row>
    <row r="19" spans="1:21" ht="29.4" thickBot="1" x14ac:dyDescent="0.35">
      <c r="A19">
        <v>2</v>
      </c>
      <c r="B19" s="19" t="s">
        <v>6</v>
      </c>
      <c r="F19" s="1"/>
      <c r="J19" s="7"/>
      <c r="M19" s="7"/>
      <c r="P19" s="7"/>
      <c r="Q19">
        <v>2</v>
      </c>
      <c r="R19" s="14" t="s">
        <v>25</v>
      </c>
      <c r="S19" s="20">
        <f>E36+E42+(E31+E29)*2</f>
        <v>9787.125</v>
      </c>
      <c r="T19" s="1"/>
    </row>
    <row r="20" spans="1:21" ht="43.2" x14ac:dyDescent="0.3">
      <c r="A20">
        <v>2</v>
      </c>
      <c r="B20" s="19" t="s">
        <v>7</v>
      </c>
      <c r="J20" s="21">
        <f>SUM(J16:J19)</f>
        <v>37311.375</v>
      </c>
      <c r="M20" s="21">
        <f>SUM(M16:M19)</f>
        <v>31201.375</v>
      </c>
      <c r="P20" s="21">
        <f>SUM(P16:P19)</f>
        <v>15540.6875</v>
      </c>
      <c r="Q20">
        <v>2</v>
      </c>
      <c r="R20" s="14" t="s">
        <v>17</v>
      </c>
      <c r="S20" s="20">
        <f>(E36+E31+E29)*2</f>
        <v>10947.125</v>
      </c>
      <c r="T20" s="1"/>
    </row>
    <row r="21" spans="1:21" ht="43.2" x14ac:dyDescent="0.3">
      <c r="A21">
        <v>2</v>
      </c>
      <c r="B21" s="19" t="s">
        <v>19</v>
      </c>
      <c r="Q21">
        <v>2</v>
      </c>
      <c r="R21" s="14" t="s">
        <v>26</v>
      </c>
      <c r="S21" s="22">
        <f>T21*2</f>
        <v>10947.125</v>
      </c>
      <c r="T21" s="20">
        <f>E36+E31+E29</f>
        <v>5473.5625</v>
      </c>
      <c r="U21" s="23" t="s">
        <v>46</v>
      </c>
    </row>
    <row r="22" spans="1:21" ht="28.8" x14ac:dyDescent="0.3">
      <c r="Q22">
        <v>2</v>
      </c>
      <c r="R22" s="19" t="s">
        <v>19</v>
      </c>
      <c r="S22" s="20">
        <f>(E44+E31+E29)*2</f>
        <v>11947.125</v>
      </c>
      <c r="T22" s="1"/>
    </row>
    <row r="23" spans="1:21" ht="28.8" x14ac:dyDescent="0.3">
      <c r="Q23">
        <v>2</v>
      </c>
      <c r="R23" s="14" t="s">
        <v>27</v>
      </c>
      <c r="S23" s="22">
        <f>T23*2</f>
        <v>10947.125</v>
      </c>
      <c r="T23" s="20">
        <f>(E36+E31+E29)</f>
        <v>5473.5625</v>
      </c>
      <c r="U23" s="1" t="s">
        <v>46</v>
      </c>
    </row>
    <row r="24" spans="1:21" ht="15" thickBot="1" x14ac:dyDescent="0.35">
      <c r="A24" s="2"/>
      <c r="B24" s="2"/>
      <c r="C24" s="2"/>
      <c r="D24" s="2"/>
      <c r="E24" s="2"/>
      <c r="F24" s="2"/>
      <c r="G24" s="7"/>
      <c r="H24" s="2"/>
      <c r="I24" s="2"/>
      <c r="J24" s="7"/>
      <c r="K24" s="2"/>
      <c r="L24" s="2"/>
      <c r="M24" s="7"/>
      <c r="N24" s="2"/>
      <c r="O24" s="2"/>
      <c r="P24" s="7"/>
      <c r="Q24" s="2">
        <v>2</v>
      </c>
      <c r="R24" s="24" t="s">
        <v>28</v>
      </c>
      <c r="S24" s="25">
        <f>T24*2</f>
        <v>10947.125</v>
      </c>
      <c r="T24" s="26">
        <f>E36+E31+E29</f>
        <v>5473.5625</v>
      </c>
      <c r="U24" s="3" t="s">
        <v>46</v>
      </c>
    </row>
    <row r="25" spans="1:21" x14ac:dyDescent="0.3">
      <c r="A25">
        <f>SUM(A16:A24)</f>
        <v>12</v>
      </c>
      <c r="C25">
        <f>SUM(C16:C24)</f>
        <v>9</v>
      </c>
      <c r="E25">
        <f>SUM(E16:E24)</f>
        <v>12</v>
      </c>
      <c r="G25" s="6">
        <f>SUM(A25:F25)</f>
        <v>33</v>
      </c>
      <c r="H25">
        <f>SUM(H16:H24)</f>
        <v>6</v>
      </c>
      <c r="K25">
        <f>SUM(K16:K24)</f>
        <v>6</v>
      </c>
      <c r="N25">
        <f>SUM(N16:N24)</f>
        <v>3</v>
      </c>
      <c r="Q25">
        <f>SUM(Q16:Q24)</f>
        <v>18</v>
      </c>
      <c r="R25">
        <f>SUM(H25:Q25)</f>
        <v>33</v>
      </c>
    </row>
    <row r="26" spans="1:21" x14ac:dyDescent="0.3">
      <c r="J26" s="6" t="s">
        <v>47</v>
      </c>
      <c r="S26" s="22">
        <f>SUM(S16:S25)</f>
        <v>94390.5625</v>
      </c>
    </row>
    <row r="27" spans="1:21" ht="15" thickBot="1" x14ac:dyDescent="0.35">
      <c r="B27" t="s">
        <v>48</v>
      </c>
      <c r="C27">
        <v>2</v>
      </c>
      <c r="D27">
        <v>2895</v>
      </c>
      <c r="I27" t="s">
        <v>48</v>
      </c>
      <c r="J27" s="21">
        <f>D27</f>
        <v>2895</v>
      </c>
      <c r="R27" t="s">
        <v>49</v>
      </c>
      <c r="S27" s="2">
        <v>5474</v>
      </c>
    </row>
    <row r="28" spans="1:21" x14ac:dyDescent="0.3">
      <c r="B28" t="s">
        <v>50</v>
      </c>
      <c r="C28">
        <v>31</v>
      </c>
      <c r="D28">
        <v>550</v>
      </c>
      <c r="E28">
        <f>D28*C28</f>
        <v>17050</v>
      </c>
      <c r="I28" t="s">
        <v>50</v>
      </c>
      <c r="J28" s="6">
        <f>E28</f>
        <v>17050</v>
      </c>
      <c r="L28" s="36" t="s">
        <v>51</v>
      </c>
      <c r="M28" s="29">
        <f>J20+M20+P20+S28</f>
        <v>183918</v>
      </c>
      <c r="S28" s="22">
        <f>SUM(S26:S27)</f>
        <v>99864.5625</v>
      </c>
    </row>
    <row r="29" spans="1:21" x14ac:dyDescent="0.3">
      <c r="B29" t="s">
        <v>52</v>
      </c>
      <c r="C29">
        <v>64</v>
      </c>
      <c r="E29">
        <v>195</v>
      </c>
      <c r="I29" t="s">
        <v>53</v>
      </c>
      <c r="J29" s="21">
        <f>E29*31</f>
        <v>6045</v>
      </c>
    </row>
    <row r="30" spans="1:21" x14ac:dyDescent="0.3">
      <c r="B30" t="s">
        <v>54</v>
      </c>
      <c r="C30">
        <v>31</v>
      </c>
      <c r="D30">
        <v>400</v>
      </c>
      <c r="E30">
        <f>D30*C30</f>
        <v>12400</v>
      </c>
      <c r="I30" t="s">
        <v>55</v>
      </c>
      <c r="J30" s="21">
        <f>E31*31</f>
        <v>7085.4375</v>
      </c>
    </row>
    <row r="31" spans="1:21" x14ac:dyDescent="0.3">
      <c r="B31" s="1" t="s">
        <v>56</v>
      </c>
      <c r="C31">
        <v>64</v>
      </c>
      <c r="D31">
        <v>14628</v>
      </c>
      <c r="E31" s="27">
        <f>D31/C31</f>
        <v>228.5625</v>
      </c>
      <c r="F31" t="s">
        <v>46</v>
      </c>
      <c r="I31" t="s">
        <v>54</v>
      </c>
      <c r="J31" s="6">
        <f>E30</f>
        <v>12400</v>
      </c>
    </row>
    <row r="32" spans="1:21" x14ac:dyDescent="0.3">
      <c r="I32" t="s">
        <v>57</v>
      </c>
      <c r="J32" s="21">
        <f>(E38*3)+E36+E44</f>
        <v>25870</v>
      </c>
    </row>
    <row r="33" spans="2:13" ht="15" thickBot="1" x14ac:dyDescent="0.35">
      <c r="B33" s="2"/>
      <c r="C33" s="2" t="s">
        <v>58</v>
      </c>
      <c r="D33" s="2" t="s">
        <v>59</v>
      </c>
      <c r="E33" s="2" t="s">
        <v>60</v>
      </c>
      <c r="I33" t="s">
        <v>61</v>
      </c>
      <c r="J33" s="28">
        <f>E42*D42</f>
        <v>101140</v>
      </c>
    </row>
    <row r="34" spans="2:13" ht="43.2" x14ac:dyDescent="0.3">
      <c r="B34" s="16" t="s">
        <v>62</v>
      </c>
      <c r="C34">
        <v>6</v>
      </c>
      <c r="E34">
        <v>5795</v>
      </c>
      <c r="I34" s="36" t="s">
        <v>91</v>
      </c>
      <c r="J34" s="29">
        <f>SUM(J27:J33)</f>
        <v>172485.4375</v>
      </c>
      <c r="L34" s="30" t="s">
        <v>63</v>
      </c>
      <c r="M34" s="31">
        <f>J34+M28</f>
        <v>356403.4375</v>
      </c>
    </row>
    <row r="36" spans="2:13" ht="43.2" x14ac:dyDescent="0.3">
      <c r="B36" s="14" t="s">
        <v>64</v>
      </c>
      <c r="C36">
        <v>14</v>
      </c>
      <c r="E36">
        <v>5050</v>
      </c>
      <c r="F36" s="1" t="s">
        <v>65</v>
      </c>
    </row>
    <row r="38" spans="2:13" ht="28.8" x14ac:dyDescent="0.3">
      <c r="B38" s="13" t="s">
        <v>66</v>
      </c>
      <c r="C38">
        <v>5</v>
      </c>
      <c r="E38">
        <v>5090</v>
      </c>
    </row>
    <row r="40" spans="2:13" ht="28.8" x14ac:dyDescent="0.3">
      <c r="B40" s="13" t="s">
        <v>66</v>
      </c>
      <c r="D40">
        <v>1</v>
      </c>
      <c r="E40">
        <v>4090</v>
      </c>
      <c r="I40" s="1"/>
      <c r="J40" s="15"/>
      <c r="K40" s="1"/>
      <c r="L40" s="1"/>
      <c r="M40" s="15"/>
    </row>
    <row r="42" spans="2:13" ht="28.8" x14ac:dyDescent="0.3">
      <c r="B42" s="32" t="s">
        <v>67</v>
      </c>
      <c r="C42" s="33"/>
      <c r="D42" s="33">
        <v>26</v>
      </c>
      <c r="E42" s="33">
        <v>3890</v>
      </c>
    </row>
    <row r="43" spans="2:13" x14ac:dyDescent="0.3">
      <c r="B43" s="32"/>
      <c r="C43" s="33"/>
      <c r="D43" s="33"/>
      <c r="E43" s="33"/>
    </row>
    <row r="44" spans="2:13" ht="28.8" x14ac:dyDescent="0.3">
      <c r="B44" s="19" t="s">
        <v>68</v>
      </c>
      <c r="C44" s="33">
        <v>6</v>
      </c>
      <c r="D44" s="33"/>
      <c r="E44" s="33">
        <v>5550</v>
      </c>
      <c r="I44" s="32"/>
      <c r="J44" s="34"/>
      <c r="K44" s="32"/>
      <c r="L44" s="32"/>
      <c r="M44" s="34"/>
    </row>
    <row r="46" spans="2:13" ht="43.2" x14ac:dyDescent="0.3">
      <c r="B46" s="17" t="s">
        <v>69</v>
      </c>
      <c r="D46">
        <v>1</v>
      </c>
      <c r="E46">
        <v>4150</v>
      </c>
      <c r="F46" t="s">
        <v>70</v>
      </c>
      <c r="I46" s="1"/>
      <c r="J46" s="15"/>
      <c r="K46" s="1"/>
      <c r="L46" s="1"/>
      <c r="M46" s="15"/>
    </row>
    <row r="48" spans="2:13" ht="43.2" x14ac:dyDescent="0.3">
      <c r="B48" s="17" t="s">
        <v>69</v>
      </c>
      <c r="C48">
        <v>5</v>
      </c>
      <c r="E48">
        <v>5090</v>
      </c>
      <c r="F48" t="s">
        <v>71</v>
      </c>
      <c r="I48" s="1"/>
      <c r="J48" s="15"/>
      <c r="K48" s="1"/>
      <c r="L48" s="1"/>
      <c r="M48" s="15"/>
    </row>
    <row r="51" spans="2:4" ht="15" thickBot="1" x14ac:dyDescent="0.35">
      <c r="C51" s="2"/>
      <c r="D51" s="2"/>
    </row>
    <row r="52" spans="2:4" x14ac:dyDescent="0.3">
      <c r="B52">
        <f>C52+D52</f>
        <v>64</v>
      </c>
      <c r="C52">
        <f>SUM(C34:C51)</f>
        <v>36</v>
      </c>
      <c r="D52">
        <f>SUM(D34:D51)</f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Boa Hawerman</dc:creator>
  <cp:lastModifiedBy>Boa</cp:lastModifiedBy>
  <dcterms:created xsi:type="dcterms:W3CDTF">2023-04-28T07:56:17Z</dcterms:created>
  <dcterms:modified xsi:type="dcterms:W3CDTF">2023-05-01T18:34:15Z</dcterms:modified>
</cp:coreProperties>
</file>