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630" windowHeight="6840" tabRatio="641" activeTab="1"/>
  </bookViews>
  <sheets>
    <sheet name="Målskytt" sheetId="1" r:id="rId1"/>
    <sheet name="Assist" sheetId="2" r:id="rId2"/>
    <sheet name="Poängliga" sheetId="3" r:id="rId3"/>
    <sheet name="spelade" sheetId="4" r:id="rId4"/>
    <sheet name="Utvisn" sheetId="5" r:id="rId5"/>
    <sheet name="Mål typ gjorda" sheetId="6" r:id="rId6"/>
    <sheet name="Mål typ Insläppta" sheetId="7" r:id="rId7"/>
    <sheet name="Matchresultat" sheetId="8" r:id="rId8"/>
    <sheet name="Resultat serien" sheetId="9" r:id="rId9"/>
    <sheet name="Resultat Cuper" sheetId="10" r:id="rId10"/>
    <sheet name="Statistik" sheetId="11" r:id="rId11"/>
  </sheets>
  <definedNames/>
  <calcPr fullCalcOnLoad="1"/>
</workbook>
</file>

<file path=xl/sharedStrings.xml><?xml version="1.0" encoding="utf-8"?>
<sst xmlns="http://schemas.openxmlformats.org/spreadsheetml/2006/main" count="721" uniqueCount="217">
  <si>
    <t>5-3</t>
  </si>
  <si>
    <t>Resultat</t>
  </si>
  <si>
    <t>Halvtid</t>
  </si>
  <si>
    <t>13-5</t>
  </si>
  <si>
    <t>3-4</t>
  </si>
  <si>
    <t>Summa</t>
  </si>
  <si>
    <t>Nr</t>
  </si>
  <si>
    <t>(3-3) (2-0)</t>
  </si>
  <si>
    <t xml:space="preserve">Summa </t>
  </si>
  <si>
    <t>(0-1) (3-3)</t>
  </si>
  <si>
    <t>(5-3) (8-2)</t>
  </si>
  <si>
    <t>H Hörna</t>
  </si>
  <si>
    <t>V Hörna</t>
  </si>
  <si>
    <t>Frislag punkt</t>
  </si>
  <si>
    <t>Frislag övrigt</t>
  </si>
  <si>
    <t>Straff</t>
  </si>
  <si>
    <t>Skott</t>
  </si>
  <si>
    <t>Spelmål</t>
  </si>
  <si>
    <t>Friläge</t>
  </si>
  <si>
    <t>Retur</t>
  </si>
  <si>
    <t>Snitt</t>
  </si>
  <si>
    <t>Assist</t>
  </si>
  <si>
    <t>Mål</t>
  </si>
  <si>
    <t>Procent</t>
  </si>
  <si>
    <t>Motståndare</t>
  </si>
  <si>
    <t>Hemma/borta</t>
  </si>
  <si>
    <t>1:a halvlek</t>
  </si>
  <si>
    <t>2:a halvlek</t>
  </si>
  <si>
    <t>Slutresultat</t>
  </si>
  <si>
    <t>Målskytte</t>
  </si>
  <si>
    <t>Genomåkn</t>
  </si>
  <si>
    <t>Spel/skott/retur</t>
  </si>
  <si>
    <t>Friläge/genomåkn</t>
  </si>
  <si>
    <t>Fasta situationer</t>
  </si>
  <si>
    <t>Övrigt</t>
  </si>
  <si>
    <t>% av tot</t>
  </si>
  <si>
    <t>% av serie</t>
  </si>
  <si>
    <t>Totalt</t>
  </si>
  <si>
    <t>Snitt/match</t>
  </si>
  <si>
    <t>Missad straff</t>
  </si>
  <si>
    <t>Vunna</t>
  </si>
  <si>
    <t>Oavgjorda</t>
  </si>
  <si>
    <t>Förluster</t>
  </si>
  <si>
    <t xml:space="preserve">Poängliga </t>
  </si>
  <si>
    <t>Hörnor</t>
  </si>
  <si>
    <t>i mål</t>
  </si>
  <si>
    <t>Ant åskådare</t>
  </si>
  <si>
    <t xml:space="preserve">Höger </t>
  </si>
  <si>
    <t>Vänster</t>
  </si>
  <si>
    <t>Summa Insläppta</t>
  </si>
  <si>
    <t>Summa gjorda</t>
  </si>
  <si>
    <t>Mv</t>
  </si>
  <si>
    <t>Yh</t>
  </si>
  <si>
    <t>Mf</t>
  </si>
  <si>
    <t>Forw</t>
  </si>
  <si>
    <t>Back/lib</t>
  </si>
  <si>
    <t>B/L</t>
  </si>
  <si>
    <t>Rasmus Eriksson</t>
  </si>
  <si>
    <t>Simon Lindh</t>
  </si>
  <si>
    <t>Robin Andersson</t>
  </si>
  <si>
    <t>Niklas Engström</t>
  </si>
  <si>
    <t>Robin Nywertz</t>
  </si>
  <si>
    <t>Måns Engström</t>
  </si>
  <si>
    <t>Markus Nyström</t>
  </si>
  <si>
    <t>Andy Westh</t>
  </si>
  <si>
    <t>Mathias Nylén</t>
  </si>
  <si>
    <t>Theo Borglund</t>
  </si>
  <si>
    <t>Hannes Jönsson</t>
  </si>
  <si>
    <t>Fredrik Ohlsson</t>
  </si>
  <si>
    <t>Björn Normannseth</t>
  </si>
  <si>
    <t>Markus Eriksson</t>
  </si>
  <si>
    <t>Marcus Komperud</t>
  </si>
  <si>
    <t>Albin Kadin</t>
  </si>
  <si>
    <t>LAIK</t>
  </si>
  <si>
    <t>SAIK</t>
  </si>
  <si>
    <t>Emrik Lundin-Frisk</t>
  </si>
  <si>
    <t>Utvissningar</t>
  </si>
  <si>
    <t>not</t>
  </si>
  <si>
    <t>Självmål</t>
  </si>
  <si>
    <t>0-12</t>
  </si>
  <si>
    <t>13-25</t>
  </si>
  <si>
    <t>38-50</t>
  </si>
  <si>
    <t>övertid</t>
  </si>
  <si>
    <t>25-37</t>
  </si>
  <si>
    <t>Falu BS</t>
  </si>
  <si>
    <t>Robin</t>
  </si>
  <si>
    <t>årets 100</t>
  </si>
  <si>
    <t>mål</t>
  </si>
  <si>
    <t>6-1 målet</t>
  </si>
  <si>
    <t>mv</t>
  </si>
  <si>
    <t>Patrik Thuner</t>
  </si>
  <si>
    <t>Patrik Tuner</t>
  </si>
  <si>
    <t>100:de seriemålet</t>
  </si>
  <si>
    <t>8-0 målet</t>
  </si>
  <si>
    <t>Säs 07-08</t>
  </si>
  <si>
    <t>Säs 06-07</t>
  </si>
  <si>
    <t>Säs 05-06</t>
  </si>
  <si>
    <t>Seriespel 11 manna</t>
  </si>
  <si>
    <t xml:space="preserve">Ant </t>
  </si>
  <si>
    <t xml:space="preserve"> oavgjort</t>
  </si>
  <si>
    <t>Förlust</t>
  </si>
  <si>
    <t>gjorda</t>
  </si>
  <si>
    <t>poäng</t>
  </si>
  <si>
    <t>Diff</t>
  </si>
  <si>
    <t>Säs 08-09</t>
  </si>
  <si>
    <t>Säs 09-10</t>
  </si>
  <si>
    <t>Säs 10-11</t>
  </si>
  <si>
    <t>P12</t>
  </si>
  <si>
    <t>P13</t>
  </si>
  <si>
    <t>P14</t>
  </si>
  <si>
    <t>P15</t>
  </si>
  <si>
    <t>P16</t>
  </si>
  <si>
    <t>P17</t>
  </si>
  <si>
    <t>P19</t>
  </si>
  <si>
    <t>Tabell plac</t>
  </si>
  <si>
    <t>Lagets 200:de seriemål kom mot Finspåmg borta säs 07-08 det var TB:s 4-0 mål som gjordes av Robin Andersson matchen slutade 16-2</t>
  </si>
  <si>
    <t>Säsongen 07-08:s 100:de mål gjordes av Simon Lindh i borta matchen mot Derby det var 8-0 målet i matchen som slutade 9-0</t>
  </si>
  <si>
    <t>100:de insläppta seriemålet kom mot ÖSK i bortamatchen säs 07-08 det var ÖSK:s första mäl i matchen och första av fyra</t>
  </si>
  <si>
    <t>Max Öhman</t>
  </si>
  <si>
    <t>Jesper Öhman</t>
  </si>
  <si>
    <t>Hemma Vänskap</t>
  </si>
  <si>
    <t>7-8</t>
  </si>
  <si>
    <t>4-4</t>
  </si>
  <si>
    <t>Edsbyn</t>
  </si>
  <si>
    <t>8-4</t>
  </si>
  <si>
    <t>6-3</t>
  </si>
  <si>
    <t>14-7</t>
  </si>
  <si>
    <t>4-1</t>
  </si>
  <si>
    <t>4-0</t>
  </si>
  <si>
    <t>8-1</t>
  </si>
  <si>
    <t>Anton Hansson</t>
  </si>
  <si>
    <t>Tim Nilsson</t>
  </si>
  <si>
    <t>Mårten Engström</t>
  </si>
  <si>
    <t>Markus Slättenhäll</t>
  </si>
  <si>
    <t>Fredrik Eriksson</t>
  </si>
  <si>
    <t>Gillis Wissing</t>
  </si>
  <si>
    <t>Anton Nyström</t>
  </si>
  <si>
    <t>12-1</t>
  </si>
  <si>
    <t>KVBS</t>
  </si>
  <si>
    <t>RBK cup</t>
  </si>
  <si>
    <t>2-1</t>
  </si>
  <si>
    <t>6-1</t>
  </si>
  <si>
    <t>Kampparit</t>
  </si>
  <si>
    <t>20-30</t>
  </si>
  <si>
    <t>30-40</t>
  </si>
  <si>
    <t>0-10</t>
  </si>
  <si>
    <t>2-0</t>
  </si>
  <si>
    <t>6-0</t>
  </si>
  <si>
    <t>IFK Kungälv</t>
  </si>
  <si>
    <t>0-4</t>
  </si>
  <si>
    <t>1-0</t>
  </si>
  <si>
    <t>1-4</t>
  </si>
  <si>
    <t>0-2</t>
  </si>
  <si>
    <t>0-0</t>
  </si>
  <si>
    <t>Kungälv</t>
  </si>
  <si>
    <t>Derby</t>
  </si>
  <si>
    <t>Borta</t>
  </si>
  <si>
    <t>1-2</t>
  </si>
  <si>
    <t>1-6</t>
  </si>
  <si>
    <t>24-35</t>
  </si>
  <si>
    <t>12-24</t>
  </si>
  <si>
    <t>35-47</t>
  </si>
  <si>
    <t>47-59</t>
  </si>
  <si>
    <t>59-70</t>
  </si>
  <si>
    <t>Åtvidaberg</t>
  </si>
  <si>
    <t xml:space="preserve">Hemma  </t>
  </si>
  <si>
    <t>2-2</t>
  </si>
  <si>
    <t>5-2</t>
  </si>
  <si>
    <t>7-4</t>
  </si>
  <si>
    <t>ÅBK</t>
  </si>
  <si>
    <t>Åbk</t>
  </si>
  <si>
    <t>Bollnäs</t>
  </si>
  <si>
    <t>Motala</t>
  </si>
  <si>
    <t>VSK</t>
  </si>
  <si>
    <t>IFK Motala</t>
  </si>
  <si>
    <t>Lilla Allsvenskan</t>
  </si>
  <si>
    <t>3-2</t>
  </si>
  <si>
    <t>3-1</t>
  </si>
  <si>
    <t>0-1</t>
  </si>
  <si>
    <t>3-0</t>
  </si>
  <si>
    <t>1-1</t>
  </si>
  <si>
    <t>ÖSK</t>
  </si>
  <si>
    <t>Hemma</t>
  </si>
  <si>
    <t>4-3</t>
  </si>
  <si>
    <t>Anton Juhlén</t>
  </si>
  <si>
    <t>2-5</t>
  </si>
  <si>
    <t>6-9</t>
  </si>
  <si>
    <t>Gustavsberg</t>
  </si>
  <si>
    <t>Hammarby</t>
  </si>
  <si>
    <t>strul</t>
  </si>
  <si>
    <t>5-5</t>
  </si>
  <si>
    <t>2-3</t>
  </si>
  <si>
    <t>4-5</t>
  </si>
  <si>
    <t>G-berg</t>
  </si>
  <si>
    <t>7-1</t>
  </si>
  <si>
    <t>5-0</t>
  </si>
  <si>
    <t>Örebro</t>
  </si>
  <si>
    <t>HIF</t>
  </si>
  <si>
    <t>Emil Juhlén</t>
  </si>
  <si>
    <t>Thomas Hellbom</t>
  </si>
  <si>
    <t>0-6</t>
  </si>
  <si>
    <t>1-12</t>
  </si>
  <si>
    <t>5-1</t>
  </si>
  <si>
    <t>WO</t>
  </si>
  <si>
    <t>7-2</t>
  </si>
  <si>
    <t>11-1</t>
  </si>
  <si>
    <t>19-5</t>
  </si>
  <si>
    <t xml:space="preserve">Hammarby </t>
  </si>
  <si>
    <t>5-4</t>
  </si>
  <si>
    <t>4-2</t>
  </si>
  <si>
    <t>Final ABB</t>
  </si>
  <si>
    <t>2:a målet var 100:e Robin genomåkning</t>
  </si>
  <si>
    <t>1-3</t>
  </si>
  <si>
    <t>2-7</t>
  </si>
  <si>
    <t>insläppta</t>
  </si>
  <si>
    <t>Lagets 300:de seriemål kom mot Gustavsberg borta säs 08-09 det var TB:s 12:e mål som gjordes av matchen slutade 19-5</t>
  </si>
  <si>
    <t>Serien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</si>
</sst>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10" xfId="0" applyNumberFormat="1" applyBorder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9" fontId="1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1" fillId="0" borderId="1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9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9" fontId="0" fillId="0" borderId="12" xfId="0" applyNumberForma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8" xfId="0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6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1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16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Målens tillkomst i matcherna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1"/>
          <c:w val="0.91175"/>
          <c:h val="0.699"/>
        </c:manualLayout>
      </c:layout>
      <c:lineChart>
        <c:grouping val="standard"/>
        <c:varyColors val="0"/>
        <c:ser>
          <c:idx val="0"/>
          <c:order val="0"/>
          <c:tx>
            <c:strRef>
              <c:f>'Resultat serien'!$B$23</c:f>
              <c:strCache>
                <c:ptCount val="1"/>
                <c:pt idx="0">
                  <c:v>Summa gjorda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'Resultat serien'!$C$22:$H$22</c:f>
              <c:strCache/>
            </c:strRef>
          </c:cat>
          <c:val>
            <c:numRef>
              <c:f>'Resultat serien'!$C$23:$H$23</c:f>
              <c:numCache/>
            </c:numRef>
          </c:val>
          <c:smooth val="0"/>
        </c:ser>
        <c:ser>
          <c:idx val="1"/>
          <c:order val="1"/>
          <c:tx>
            <c:strRef>
              <c:f>'Resultat serien'!$B$24</c:f>
              <c:strCache>
                <c:ptCount val="1"/>
                <c:pt idx="0">
                  <c:v>Summa Insläppta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'Resultat serien'!$C$22:$H$22</c:f>
              <c:strCache/>
            </c:strRef>
          </c:cat>
          <c:val>
            <c:numRef>
              <c:f>'Resultat serien'!$C$24:$H$24</c:f>
              <c:numCache/>
            </c:numRef>
          </c:val>
          <c:smooth val="0"/>
        </c:ser>
        <c:marker val="1"/>
        <c:axId val="14084448"/>
        <c:axId val="59651169"/>
      </c:lineChart>
      <c:catAx>
        <c:axId val="14084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minut intervall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51169"/>
        <c:crosses val="autoZero"/>
        <c:auto val="1"/>
        <c:lblOffset val="100"/>
        <c:tickLblSkip val="1"/>
        <c:noMultiLvlLbl val="0"/>
      </c:catAx>
      <c:valAx>
        <c:axId val="59651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8444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45"/>
          <c:y val="0.9215"/>
          <c:w val="0.54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Målens tillkomst i matcherna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1"/>
          <c:w val="0.91175"/>
          <c:h val="0.699"/>
        </c:manualLayout>
      </c:layout>
      <c:lineChart>
        <c:grouping val="standard"/>
        <c:varyColors val="0"/>
        <c:ser>
          <c:idx val="0"/>
          <c:order val="0"/>
          <c:tx>
            <c:strRef>
              <c:f>'Resultat Cuper'!$B$21</c:f>
              <c:strCache>
                <c:ptCount val="1"/>
                <c:pt idx="0">
                  <c:v>Summa gjorda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'Resultat Cuper'!$C$20:$H$20</c:f>
              <c:strCache/>
            </c:strRef>
          </c:cat>
          <c:val>
            <c:numRef>
              <c:f>'Resultat Cuper'!$C$21:$H$21</c:f>
              <c:numCache/>
            </c:numRef>
          </c:val>
          <c:smooth val="0"/>
        </c:ser>
        <c:ser>
          <c:idx val="1"/>
          <c:order val="1"/>
          <c:tx>
            <c:strRef>
              <c:f>'Resultat Cuper'!$B$22</c:f>
              <c:strCache>
                <c:ptCount val="1"/>
                <c:pt idx="0">
                  <c:v>Summa Insläppta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'Resultat Cuper'!$C$20:$H$20</c:f>
              <c:strCache/>
            </c:strRef>
          </c:cat>
          <c:val>
            <c:numRef>
              <c:f>'Resultat Cuper'!$C$22:$H$22</c:f>
              <c:numCache/>
            </c:numRef>
          </c:val>
          <c:smooth val="0"/>
        </c:ser>
        <c:marker val="1"/>
        <c:axId val="67098474"/>
        <c:axId val="67015355"/>
      </c:lineChart>
      <c:catAx>
        <c:axId val="67098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minut intervall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5355"/>
        <c:crosses val="autoZero"/>
        <c:auto val="1"/>
        <c:lblOffset val="100"/>
        <c:tickLblSkip val="1"/>
        <c:noMultiLvlLbl val="0"/>
      </c:catAx>
      <c:valAx>
        <c:axId val="67015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9847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45"/>
          <c:y val="0.9215"/>
          <c:w val="0.54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25</xdr:row>
      <xdr:rowOff>0</xdr:rowOff>
    </xdr:from>
    <xdr:to>
      <xdr:col>8</xdr:col>
      <xdr:colOff>600075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600075" y="4048125"/>
        <a:ext cx="54768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23</xdr:row>
      <xdr:rowOff>0</xdr:rowOff>
    </xdr:from>
    <xdr:to>
      <xdr:col>8</xdr:col>
      <xdr:colOff>600075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600075" y="3724275"/>
        <a:ext cx="54768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4"/>
  <sheetViews>
    <sheetView zoomScale="115" zoomScaleNormal="115" zoomScalePageLayoutView="0" workbookViewId="0" topLeftCell="A1">
      <pane xSplit="2" topLeftCell="S1" activePane="topRight" state="frozen"/>
      <selection pane="topLeft" activeCell="A1" sqref="A1"/>
      <selection pane="topRight" activeCell="AQ25" sqref="AQ25"/>
    </sheetView>
  </sheetViews>
  <sheetFormatPr defaultColWidth="9.140625" defaultRowHeight="12.75"/>
  <cols>
    <col min="1" max="1" width="3.00390625" style="0" bestFit="1" customWidth="1"/>
    <col min="2" max="2" width="18.140625" style="0" bestFit="1" customWidth="1"/>
    <col min="3" max="3" width="9.7109375" style="0" customWidth="1"/>
    <col min="4" max="7" width="9.00390625" style="0" customWidth="1"/>
    <col min="8" max="8" width="10.421875" style="0" customWidth="1"/>
    <col min="9" max="11" width="9.00390625" style="0" customWidth="1"/>
    <col min="12" max="12" width="9.7109375" style="0" customWidth="1"/>
    <col min="13" max="22" width="9.00390625" style="0" customWidth="1"/>
    <col min="23" max="23" width="10.8515625" style="0" bestFit="1" customWidth="1"/>
    <col min="24" max="29" width="9.00390625" style="0" customWidth="1"/>
    <col min="30" max="30" width="9.00390625" style="56" customWidth="1"/>
    <col min="31" max="37" width="9.00390625" style="0" customWidth="1"/>
    <col min="38" max="38" width="8.57421875" style="14" customWidth="1"/>
    <col min="39" max="39" width="11.8515625" style="15" bestFit="1" customWidth="1"/>
    <col min="40" max="40" width="8.00390625" style="0" hidden="1" customWidth="1"/>
    <col min="41" max="41" width="10.28125" style="0" hidden="1" customWidth="1"/>
    <col min="42" max="42" width="10.28125" style="0" bestFit="1" customWidth="1"/>
  </cols>
  <sheetData>
    <row r="1" spans="1:43" s="1" customFormat="1" ht="12.75">
      <c r="A1" s="5"/>
      <c r="B1" s="5" t="s">
        <v>29</v>
      </c>
      <c r="C1" s="5" t="s">
        <v>73</v>
      </c>
      <c r="D1" s="5" t="s">
        <v>123</v>
      </c>
      <c r="E1" s="5" t="s">
        <v>74</v>
      </c>
      <c r="F1" s="5" t="s">
        <v>84</v>
      </c>
      <c r="G1" s="5" t="s">
        <v>138</v>
      </c>
      <c r="H1" s="5" t="s">
        <v>142</v>
      </c>
      <c r="I1" s="5" t="s">
        <v>73</v>
      </c>
      <c r="J1" s="5" t="s">
        <v>154</v>
      </c>
      <c r="K1" s="5" t="s">
        <v>73</v>
      </c>
      <c r="L1" s="5" t="s">
        <v>155</v>
      </c>
      <c r="M1" s="5" t="s">
        <v>169</v>
      </c>
      <c r="N1" s="5" t="s">
        <v>138</v>
      </c>
      <c r="O1" s="5" t="s">
        <v>171</v>
      </c>
      <c r="P1" s="5" t="s">
        <v>172</v>
      </c>
      <c r="Q1" s="5" t="s">
        <v>173</v>
      </c>
      <c r="R1" s="5" t="s">
        <v>138</v>
      </c>
      <c r="S1" s="5" t="s">
        <v>138</v>
      </c>
      <c r="T1" s="5" t="s">
        <v>181</v>
      </c>
      <c r="U1" s="5" t="s">
        <v>172</v>
      </c>
      <c r="V1" s="5" t="s">
        <v>193</v>
      </c>
      <c r="W1" s="5" t="s">
        <v>188</v>
      </c>
      <c r="X1" s="5" t="s">
        <v>155</v>
      </c>
      <c r="Y1" s="5" t="s">
        <v>172</v>
      </c>
      <c r="Z1" s="5" t="s">
        <v>196</v>
      </c>
      <c r="AA1" s="5" t="s">
        <v>138</v>
      </c>
      <c r="AB1" s="5" t="s">
        <v>169</v>
      </c>
      <c r="AC1" s="5" t="s">
        <v>197</v>
      </c>
      <c r="AD1" s="5" t="s">
        <v>193</v>
      </c>
      <c r="AE1" s="5" t="s">
        <v>193</v>
      </c>
      <c r="AF1" s="5" t="s">
        <v>188</v>
      </c>
      <c r="AG1" s="5" t="s">
        <v>188</v>
      </c>
      <c r="AH1" s="5" t="s">
        <v>138</v>
      </c>
      <c r="AI1" s="5" t="s">
        <v>138</v>
      </c>
      <c r="AJ1" s="5" t="s">
        <v>172</v>
      </c>
      <c r="AK1" s="5"/>
      <c r="AL1" s="8" t="s">
        <v>8</v>
      </c>
      <c r="AM1" s="10" t="s">
        <v>20</v>
      </c>
      <c r="AN1" s="5" t="s">
        <v>35</v>
      </c>
      <c r="AO1" s="5" t="s">
        <v>36</v>
      </c>
      <c r="AP1" s="1" t="s">
        <v>35</v>
      </c>
      <c r="AQ1" s="1" t="s">
        <v>216</v>
      </c>
    </row>
    <row r="2" spans="1:41" s="1" customFormat="1" ht="12.75" hidden="1">
      <c r="A2" s="5" t="s">
        <v>6</v>
      </c>
      <c r="B2" s="5" t="s">
        <v>1</v>
      </c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5"/>
      <c r="AE2" s="4"/>
      <c r="AF2" s="4"/>
      <c r="AG2" s="4"/>
      <c r="AH2" s="4"/>
      <c r="AI2" s="4"/>
      <c r="AJ2" s="4"/>
      <c r="AK2" s="4" t="s">
        <v>3</v>
      </c>
      <c r="AL2" s="8"/>
      <c r="AM2" s="11"/>
      <c r="AN2" s="5"/>
      <c r="AO2" s="5"/>
    </row>
    <row r="3" spans="1:41" ht="12.75" hidden="1">
      <c r="A3" s="2"/>
      <c r="B3" s="2" t="s">
        <v>2</v>
      </c>
      <c r="C3" s="3" t="s">
        <v>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55"/>
      <c r="AE3" s="3"/>
      <c r="AF3" s="3"/>
      <c r="AG3" s="3"/>
      <c r="AH3" s="3"/>
      <c r="AI3" s="3"/>
      <c r="AJ3" s="3"/>
      <c r="AK3" s="3" t="s">
        <v>10</v>
      </c>
      <c r="AL3" s="12"/>
      <c r="AM3" s="13"/>
      <c r="AN3" s="2"/>
      <c r="AO3" s="2"/>
    </row>
    <row r="4" spans="1:43" ht="12.75">
      <c r="A4" s="2">
        <v>30</v>
      </c>
      <c r="B4" s="2" t="s">
        <v>57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54"/>
      <c r="AE4" s="2"/>
      <c r="AF4" s="2"/>
      <c r="AG4" s="2"/>
      <c r="AH4" s="2"/>
      <c r="AI4" s="2"/>
      <c r="AJ4" s="2"/>
      <c r="AK4" s="2"/>
      <c r="AL4" s="12">
        <f aca="true" t="shared" si="0" ref="AL4:AL24">SUM(C4:AK4)</f>
        <v>0</v>
      </c>
      <c r="AM4" s="13">
        <f>AL4/spelade!AK4</f>
        <v>0</v>
      </c>
      <c r="AN4" s="16">
        <f>AL4/AL24</f>
        <v>0</v>
      </c>
      <c r="AO4" s="16" t="e">
        <f>#REF!/#REF!</f>
        <v>#REF!</v>
      </c>
      <c r="AP4" s="16">
        <f>AL4/AL24</f>
        <v>0</v>
      </c>
      <c r="AQ4" s="2">
        <f aca="true" t="shared" si="1" ref="AQ4:AQ21">SUM(L4:AJ4)-SUM(N4:R4)</f>
        <v>0</v>
      </c>
    </row>
    <row r="5" spans="1:43" ht="12.75">
      <c r="A5" s="2">
        <v>44</v>
      </c>
      <c r="B5" s="2" t="s">
        <v>118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54"/>
      <c r="AE5" s="2">
        <v>2</v>
      </c>
      <c r="AF5" s="2"/>
      <c r="AG5" s="2"/>
      <c r="AH5" s="2">
        <v>1</v>
      </c>
      <c r="AI5" s="2"/>
      <c r="AJ5" s="2"/>
      <c r="AK5" s="2"/>
      <c r="AL5" s="12">
        <f t="shared" si="0"/>
        <v>3</v>
      </c>
      <c r="AM5" s="13">
        <f>AL5/spelade!AK6</f>
        <v>0.16666666666666666</v>
      </c>
      <c r="AN5" s="16"/>
      <c r="AO5" s="16"/>
      <c r="AP5" s="16">
        <f>AL5/AL24</f>
        <v>0.017857142857142856</v>
      </c>
      <c r="AQ5" s="2">
        <f t="shared" si="1"/>
        <v>3</v>
      </c>
    </row>
    <row r="6" spans="1:43" ht="12.75">
      <c r="A6" s="6">
        <v>47</v>
      </c>
      <c r="B6" s="6" t="s">
        <v>61</v>
      </c>
      <c r="C6" s="2">
        <v>2</v>
      </c>
      <c r="D6" s="2"/>
      <c r="E6" s="2"/>
      <c r="F6" s="2">
        <v>2</v>
      </c>
      <c r="G6" s="2"/>
      <c r="H6" s="2"/>
      <c r="I6" s="2"/>
      <c r="J6" s="2"/>
      <c r="K6" s="2"/>
      <c r="L6" s="2"/>
      <c r="M6" s="2">
        <v>2</v>
      </c>
      <c r="N6" s="2"/>
      <c r="O6" s="2">
        <v>1</v>
      </c>
      <c r="P6" s="2"/>
      <c r="Q6" s="2">
        <v>1</v>
      </c>
      <c r="R6" s="2">
        <v>2</v>
      </c>
      <c r="S6" s="2"/>
      <c r="T6" s="2">
        <v>2</v>
      </c>
      <c r="U6" s="2"/>
      <c r="V6" s="2"/>
      <c r="W6" s="2"/>
      <c r="X6" s="2"/>
      <c r="Y6" s="2"/>
      <c r="Z6" s="2"/>
      <c r="AA6" s="2"/>
      <c r="AB6" s="2">
        <v>1</v>
      </c>
      <c r="AC6" s="2"/>
      <c r="AD6" s="54"/>
      <c r="AE6" s="2">
        <v>2</v>
      </c>
      <c r="AF6" s="2"/>
      <c r="AG6" s="2">
        <v>1</v>
      </c>
      <c r="AH6" s="2"/>
      <c r="AI6" s="2">
        <v>1</v>
      </c>
      <c r="AJ6" s="2"/>
      <c r="AK6" s="2"/>
      <c r="AL6" s="12">
        <f t="shared" si="0"/>
        <v>17</v>
      </c>
      <c r="AM6" s="13">
        <f>AL6/spelade!AK6</f>
        <v>0.9444444444444444</v>
      </c>
      <c r="AN6" s="16">
        <f>AL6/AL15</f>
        <v>4.25</v>
      </c>
      <c r="AO6" s="16" t="e">
        <f>#REF!/#REF!</f>
        <v>#REF!</v>
      </c>
      <c r="AP6" s="16">
        <f>AL6/AL24</f>
        <v>0.10119047619047619</v>
      </c>
      <c r="AQ6" s="2">
        <f t="shared" si="1"/>
        <v>9</v>
      </c>
    </row>
    <row r="7" spans="1:43" ht="12.75">
      <c r="A7" s="2">
        <v>53</v>
      </c>
      <c r="B7" s="2" t="s">
        <v>62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54"/>
      <c r="AE7" s="2"/>
      <c r="AF7" s="2"/>
      <c r="AG7" s="2"/>
      <c r="AH7" s="2"/>
      <c r="AI7" s="2"/>
      <c r="AJ7" s="2"/>
      <c r="AK7" s="2"/>
      <c r="AL7" s="12">
        <f t="shared" si="0"/>
        <v>0</v>
      </c>
      <c r="AM7" s="13">
        <f>AL7/spelade!AK7</f>
        <v>0</v>
      </c>
      <c r="AN7" s="16">
        <f>AL7/AL24</f>
        <v>0</v>
      </c>
      <c r="AO7" s="16" t="e">
        <f>#REF!/#REF!</f>
        <v>#REF!</v>
      </c>
      <c r="AP7" s="16">
        <f>AL7/AL24</f>
        <v>0</v>
      </c>
      <c r="AQ7" s="2">
        <f t="shared" si="1"/>
        <v>0</v>
      </c>
    </row>
    <row r="8" spans="1:43" ht="12.75">
      <c r="A8" s="2">
        <v>54</v>
      </c>
      <c r="B8" s="2" t="s">
        <v>63</v>
      </c>
      <c r="C8" s="2"/>
      <c r="D8" s="2">
        <v>1</v>
      </c>
      <c r="E8" s="2"/>
      <c r="F8" s="2"/>
      <c r="G8" s="2">
        <v>2</v>
      </c>
      <c r="H8" s="2"/>
      <c r="I8" s="2"/>
      <c r="J8" s="2"/>
      <c r="K8" s="2"/>
      <c r="L8" s="2"/>
      <c r="M8" s="2">
        <v>2</v>
      </c>
      <c r="N8" s="2"/>
      <c r="O8" s="2"/>
      <c r="P8" s="2"/>
      <c r="Q8" s="2"/>
      <c r="R8" s="2"/>
      <c r="S8" s="2">
        <v>1</v>
      </c>
      <c r="T8" s="2"/>
      <c r="U8" s="2"/>
      <c r="V8" s="2"/>
      <c r="W8" s="2"/>
      <c r="X8" s="2"/>
      <c r="Y8" s="2"/>
      <c r="Z8" s="2"/>
      <c r="AA8" s="2"/>
      <c r="AB8" s="2"/>
      <c r="AC8" s="2"/>
      <c r="AD8" s="54"/>
      <c r="AE8" s="2"/>
      <c r="AF8" s="2"/>
      <c r="AG8" s="2"/>
      <c r="AH8" s="2"/>
      <c r="AI8" s="2">
        <v>1</v>
      </c>
      <c r="AJ8" s="2"/>
      <c r="AK8" s="2"/>
      <c r="AL8" s="12">
        <f t="shared" si="0"/>
        <v>7</v>
      </c>
      <c r="AM8" s="13">
        <f>AL8/spelade!AK8</f>
        <v>0.21875</v>
      </c>
      <c r="AN8" s="16">
        <f>AL8/AL24</f>
        <v>0.041666666666666664</v>
      </c>
      <c r="AO8" s="16" t="e">
        <f>#REF!/#REF!</f>
        <v>#REF!</v>
      </c>
      <c r="AP8" s="16">
        <f>AL8/AL24</f>
        <v>0.041666666666666664</v>
      </c>
      <c r="AQ8" s="2">
        <f t="shared" si="1"/>
        <v>4</v>
      </c>
    </row>
    <row r="9" spans="1:43" ht="12.75">
      <c r="A9" s="2">
        <v>55</v>
      </c>
      <c r="B9" s="2" t="s">
        <v>64</v>
      </c>
      <c r="C9" s="2"/>
      <c r="D9" s="2"/>
      <c r="E9" s="2"/>
      <c r="F9" s="2"/>
      <c r="G9" s="2"/>
      <c r="H9" s="2"/>
      <c r="I9" s="2"/>
      <c r="J9" s="2">
        <v>1</v>
      </c>
      <c r="K9" s="2"/>
      <c r="L9" s="2"/>
      <c r="M9" s="2"/>
      <c r="N9" s="2"/>
      <c r="O9" s="2">
        <v>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54"/>
      <c r="AE9" s="2"/>
      <c r="AF9" s="2"/>
      <c r="AG9" s="2"/>
      <c r="AH9" s="2"/>
      <c r="AI9" s="2"/>
      <c r="AJ9" s="2"/>
      <c r="AK9" s="2"/>
      <c r="AL9" s="12">
        <f t="shared" si="0"/>
        <v>2</v>
      </c>
      <c r="AM9" s="13">
        <f>AL9/spelade!AK9</f>
        <v>0.125</v>
      </c>
      <c r="AN9" s="16">
        <f>AL9/AL24</f>
        <v>0.011904761904761904</v>
      </c>
      <c r="AO9" s="16" t="e">
        <f>#REF!/#REF!</f>
        <v>#REF!</v>
      </c>
      <c r="AP9" s="16">
        <f>AL9/AL24</f>
        <v>0.011904761904761904</v>
      </c>
      <c r="AQ9" s="2">
        <f t="shared" si="1"/>
        <v>0</v>
      </c>
    </row>
    <row r="10" spans="1:43" ht="12.75">
      <c r="A10" s="2">
        <v>56</v>
      </c>
      <c r="B10" s="2" t="s">
        <v>65</v>
      </c>
      <c r="C10" s="2"/>
      <c r="D10" s="2">
        <v>1</v>
      </c>
      <c r="E10" s="2"/>
      <c r="F10" s="2"/>
      <c r="G10" s="2"/>
      <c r="H10" s="2"/>
      <c r="I10" s="2"/>
      <c r="J10" s="2"/>
      <c r="K10" s="2"/>
      <c r="L10" s="2">
        <v>1</v>
      </c>
      <c r="M10" s="2">
        <v>1</v>
      </c>
      <c r="N10" s="2"/>
      <c r="O10" s="2">
        <v>1</v>
      </c>
      <c r="P10" s="2"/>
      <c r="Q10" s="2"/>
      <c r="R10" s="2"/>
      <c r="S10" s="2"/>
      <c r="T10" s="2"/>
      <c r="U10" s="2"/>
      <c r="V10" s="2"/>
      <c r="W10" s="2"/>
      <c r="X10" s="2">
        <v>1</v>
      </c>
      <c r="Y10" s="2"/>
      <c r="Z10" s="2"/>
      <c r="AA10" s="2"/>
      <c r="AB10" s="2"/>
      <c r="AC10" s="2"/>
      <c r="AD10" s="54"/>
      <c r="AE10" s="2"/>
      <c r="AF10" s="2"/>
      <c r="AG10" s="2"/>
      <c r="AH10" s="2"/>
      <c r="AI10" s="2"/>
      <c r="AJ10" s="2"/>
      <c r="AK10" s="2"/>
      <c r="AL10" s="12">
        <f t="shared" si="0"/>
        <v>5</v>
      </c>
      <c r="AM10" s="13">
        <f>AL10/spelade!AK10</f>
        <v>0.1724137931034483</v>
      </c>
      <c r="AN10" s="16">
        <f>AL10/AL24</f>
        <v>0.02976190476190476</v>
      </c>
      <c r="AO10" s="16" t="e">
        <f>#REF!/#REF!</f>
        <v>#REF!</v>
      </c>
      <c r="AP10" s="16">
        <f>AL10/AL24</f>
        <v>0.02976190476190476</v>
      </c>
      <c r="AQ10" s="2">
        <f t="shared" si="1"/>
        <v>3</v>
      </c>
    </row>
    <row r="11" spans="1:43" ht="12.75">
      <c r="A11" s="2">
        <v>57</v>
      </c>
      <c r="B11" s="2" t="s">
        <v>119</v>
      </c>
      <c r="C11" s="2"/>
      <c r="D11" s="2">
        <v>1</v>
      </c>
      <c r="E11" s="2"/>
      <c r="F11" s="2">
        <v>4</v>
      </c>
      <c r="G11" s="2"/>
      <c r="H11" s="2">
        <v>1</v>
      </c>
      <c r="I11" s="2"/>
      <c r="J11" s="2">
        <v>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54"/>
      <c r="AE11" s="2"/>
      <c r="AF11" s="2"/>
      <c r="AG11" s="2"/>
      <c r="AH11" s="2"/>
      <c r="AI11" s="2"/>
      <c r="AJ11" s="2"/>
      <c r="AK11" s="2"/>
      <c r="AL11" s="12">
        <f t="shared" si="0"/>
        <v>7</v>
      </c>
      <c r="AM11" s="13">
        <f>AL11/spelade!AK11</f>
        <v>1</v>
      </c>
      <c r="AN11" s="16">
        <f>AL11/AL29</f>
        <v>0.21212121212121213</v>
      </c>
      <c r="AO11" s="16" t="e">
        <f>#REF!/#REF!</f>
        <v>#REF!</v>
      </c>
      <c r="AP11" s="16">
        <f>AL11/AL24</f>
        <v>0.041666666666666664</v>
      </c>
      <c r="AQ11" s="2">
        <f t="shared" si="1"/>
        <v>0</v>
      </c>
    </row>
    <row r="12" spans="1:43" ht="12.75">
      <c r="A12" s="2">
        <v>58</v>
      </c>
      <c r="B12" s="2" t="s">
        <v>66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1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54"/>
      <c r="AE12" s="2"/>
      <c r="AF12" s="2"/>
      <c r="AG12" s="2"/>
      <c r="AH12" s="2"/>
      <c r="AI12" s="2"/>
      <c r="AJ12" s="2"/>
      <c r="AK12" s="2"/>
      <c r="AL12" s="12">
        <f t="shared" si="0"/>
        <v>1</v>
      </c>
      <c r="AM12" s="13">
        <f>AL12/spelade!AK12</f>
        <v>0.1111111111111111</v>
      </c>
      <c r="AN12" s="16">
        <f>AL12/AL24</f>
        <v>0.005952380952380952</v>
      </c>
      <c r="AO12" s="16" t="e">
        <f>#REF!/#REF!</f>
        <v>#REF!</v>
      </c>
      <c r="AP12" s="16">
        <f>AL12/AL24</f>
        <v>0.005952380952380952</v>
      </c>
      <c r="AQ12" s="2">
        <f t="shared" si="1"/>
        <v>0</v>
      </c>
    </row>
    <row r="13" spans="1:43" ht="12.75">
      <c r="A13" s="2">
        <v>60</v>
      </c>
      <c r="B13" s="2" t="s">
        <v>67</v>
      </c>
      <c r="C13" s="2"/>
      <c r="D13" s="2">
        <v>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54"/>
      <c r="AE13" s="2"/>
      <c r="AF13" s="2"/>
      <c r="AG13" s="2"/>
      <c r="AH13" s="2">
        <v>1</v>
      </c>
      <c r="AI13" s="2"/>
      <c r="AJ13" s="2"/>
      <c r="AK13" s="2"/>
      <c r="AL13" s="12">
        <f t="shared" si="0"/>
        <v>2</v>
      </c>
      <c r="AM13" s="13">
        <f>AL13/spelade!AK13</f>
        <v>0.08</v>
      </c>
      <c r="AN13" s="16">
        <f>AL13/AL24</f>
        <v>0.011904761904761904</v>
      </c>
      <c r="AO13" s="16" t="e">
        <f>#REF!/#REF!</f>
        <v>#REF!</v>
      </c>
      <c r="AP13" s="16">
        <f>AL13/AL24</f>
        <v>0.011904761904761904</v>
      </c>
      <c r="AQ13" s="2">
        <f t="shared" si="1"/>
        <v>1</v>
      </c>
    </row>
    <row r="14" spans="1:43" ht="12.75">
      <c r="A14" s="6">
        <v>62</v>
      </c>
      <c r="B14" s="2" t="s">
        <v>68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54"/>
      <c r="AE14" s="2"/>
      <c r="AF14" s="2"/>
      <c r="AG14" s="2"/>
      <c r="AH14" s="2"/>
      <c r="AI14" s="2"/>
      <c r="AJ14" s="2"/>
      <c r="AK14" s="2"/>
      <c r="AL14" s="12">
        <f t="shared" si="0"/>
        <v>0</v>
      </c>
      <c r="AM14" s="13">
        <f>AL14/spelade!AK14</f>
        <v>0</v>
      </c>
      <c r="AN14" s="16">
        <f>AL14/AL24</f>
        <v>0</v>
      </c>
      <c r="AO14" s="16" t="e">
        <f>#REF!/#REF!</f>
        <v>#REF!</v>
      </c>
      <c r="AP14" s="16">
        <f>AL14/AL24</f>
        <v>0</v>
      </c>
      <c r="AQ14" s="2">
        <f t="shared" si="1"/>
        <v>0</v>
      </c>
    </row>
    <row r="15" spans="1:43" ht="12.75">
      <c r="A15" s="2">
        <v>64</v>
      </c>
      <c r="B15" s="2" t="s">
        <v>69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v>1</v>
      </c>
      <c r="V15" s="2"/>
      <c r="W15" s="2"/>
      <c r="X15" s="2">
        <v>1</v>
      </c>
      <c r="Y15" s="2"/>
      <c r="Z15" s="2"/>
      <c r="AA15" s="2"/>
      <c r="AB15" s="2"/>
      <c r="AC15" s="2"/>
      <c r="AD15" s="54"/>
      <c r="AE15" s="2">
        <v>2</v>
      </c>
      <c r="AF15" s="2"/>
      <c r="AG15" s="2"/>
      <c r="AH15" s="2"/>
      <c r="AI15" s="2"/>
      <c r="AJ15" s="2"/>
      <c r="AK15" s="2"/>
      <c r="AL15" s="12">
        <f t="shared" si="0"/>
        <v>4</v>
      </c>
      <c r="AM15" s="13">
        <f>AL15/spelade!AK15</f>
        <v>0.13793103448275862</v>
      </c>
      <c r="AN15" s="16">
        <f>AL15/AL24</f>
        <v>0.023809523809523808</v>
      </c>
      <c r="AO15" s="16" t="e">
        <f>#REF!/#REF!</f>
        <v>#REF!</v>
      </c>
      <c r="AP15" s="16">
        <f>AL15/AL24</f>
        <v>0.023809523809523808</v>
      </c>
      <c r="AQ15" s="2">
        <f t="shared" si="1"/>
        <v>4</v>
      </c>
    </row>
    <row r="16" spans="1:43" ht="12.75">
      <c r="A16" s="2">
        <v>66</v>
      </c>
      <c r="B16" s="2" t="s">
        <v>70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>
        <v>1</v>
      </c>
      <c r="Y16" s="2"/>
      <c r="Z16" s="2"/>
      <c r="AA16" s="2"/>
      <c r="AB16" s="2"/>
      <c r="AC16" s="2"/>
      <c r="AD16" s="54"/>
      <c r="AE16" s="2"/>
      <c r="AF16" s="2"/>
      <c r="AG16" s="2"/>
      <c r="AH16" s="2"/>
      <c r="AI16" s="2"/>
      <c r="AJ16" s="2"/>
      <c r="AK16" s="2"/>
      <c r="AL16" s="12">
        <f t="shared" si="0"/>
        <v>1</v>
      </c>
      <c r="AM16" s="13">
        <f>AL16/spelade!AK16</f>
        <v>0.03571428571428571</v>
      </c>
      <c r="AN16" s="16">
        <f>AL16/AL24</f>
        <v>0.005952380952380952</v>
      </c>
      <c r="AO16" s="16" t="e">
        <f>#REF!/#REF!</f>
        <v>#REF!</v>
      </c>
      <c r="AP16" s="16">
        <f>AL16/AL24</f>
        <v>0.005952380952380952</v>
      </c>
      <c r="AQ16" s="2">
        <f t="shared" si="1"/>
        <v>1</v>
      </c>
    </row>
    <row r="17" spans="1:43" ht="12.75">
      <c r="A17" s="2">
        <v>70</v>
      </c>
      <c r="B17" s="6" t="s">
        <v>60</v>
      </c>
      <c r="C17" s="2"/>
      <c r="D17" s="2"/>
      <c r="E17" s="2"/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54"/>
      <c r="AE17" s="2">
        <v>1</v>
      </c>
      <c r="AF17" s="2"/>
      <c r="AG17" s="2"/>
      <c r="AH17" s="2"/>
      <c r="AI17" s="2"/>
      <c r="AJ17" s="2"/>
      <c r="AK17" s="2"/>
      <c r="AL17" s="12">
        <f t="shared" si="0"/>
        <v>2</v>
      </c>
      <c r="AM17" s="13">
        <f>AL17/spelade!AK17</f>
        <v>0.0625</v>
      </c>
      <c r="AN17" s="16" t="e">
        <f>AL17/#REF!</f>
        <v>#REF!</v>
      </c>
      <c r="AO17" s="16" t="e">
        <f>#REF!/#REF!</f>
        <v>#REF!</v>
      </c>
      <c r="AP17" s="16">
        <f>AL17/AL24</f>
        <v>0.011904761904761904</v>
      </c>
      <c r="AQ17" s="2">
        <f t="shared" si="1"/>
        <v>1</v>
      </c>
    </row>
    <row r="18" spans="1:43" ht="12.75">
      <c r="A18" s="2">
        <v>73</v>
      </c>
      <c r="B18" s="48" t="s">
        <v>71</v>
      </c>
      <c r="C18" s="2"/>
      <c r="D18" s="2"/>
      <c r="E18" s="2">
        <v>1</v>
      </c>
      <c r="F18" s="2"/>
      <c r="G18" s="2"/>
      <c r="H18" s="2">
        <v>1</v>
      </c>
      <c r="I18" s="2"/>
      <c r="J18" s="2"/>
      <c r="K18" s="2"/>
      <c r="L18" s="2"/>
      <c r="M18" s="2"/>
      <c r="N18" s="2">
        <v>1</v>
      </c>
      <c r="O18" s="2"/>
      <c r="P18" s="2"/>
      <c r="Q18" s="2">
        <v>1</v>
      </c>
      <c r="R18" s="2">
        <v>1</v>
      </c>
      <c r="S18" s="2">
        <v>1</v>
      </c>
      <c r="T18" s="2"/>
      <c r="U18" s="2"/>
      <c r="V18" s="2"/>
      <c r="W18" s="2"/>
      <c r="X18" s="2">
        <v>1</v>
      </c>
      <c r="Y18" s="2"/>
      <c r="Z18" s="2"/>
      <c r="AA18" s="2"/>
      <c r="AB18" s="2"/>
      <c r="AC18" s="2"/>
      <c r="AD18" s="54"/>
      <c r="AE18" s="2"/>
      <c r="AF18" s="2"/>
      <c r="AG18" s="2"/>
      <c r="AH18" s="2"/>
      <c r="AI18" s="2"/>
      <c r="AJ18" s="2"/>
      <c r="AK18" s="2"/>
      <c r="AL18" s="12">
        <f t="shared" si="0"/>
        <v>7</v>
      </c>
      <c r="AM18" s="13">
        <f>AL18/spelade!AK18</f>
        <v>0.35</v>
      </c>
      <c r="AN18" s="16"/>
      <c r="AO18" s="16"/>
      <c r="AP18" s="16">
        <f>AL18/AL24</f>
        <v>0.041666666666666664</v>
      </c>
      <c r="AQ18" s="2">
        <f t="shared" si="1"/>
        <v>2</v>
      </c>
    </row>
    <row r="19" spans="1:43" ht="12.75">
      <c r="A19" s="2">
        <v>74</v>
      </c>
      <c r="B19" s="6" t="s">
        <v>75</v>
      </c>
      <c r="C19" s="2"/>
      <c r="D19" s="2">
        <v>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1</v>
      </c>
      <c r="Y19" s="2"/>
      <c r="Z19" s="2"/>
      <c r="AA19" s="2">
        <v>1</v>
      </c>
      <c r="AB19" s="2"/>
      <c r="AC19" s="2">
        <v>1</v>
      </c>
      <c r="AD19" s="54"/>
      <c r="AE19" s="2">
        <v>1</v>
      </c>
      <c r="AF19" s="2"/>
      <c r="AG19" s="2"/>
      <c r="AH19" s="2"/>
      <c r="AI19" s="2"/>
      <c r="AJ19" s="2"/>
      <c r="AK19" s="2"/>
      <c r="AL19" s="12">
        <f t="shared" si="0"/>
        <v>5</v>
      </c>
      <c r="AM19" s="13">
        <f>AL19/spelade!AK19</f>
        <v>0.17857142857142858</v>
      </c>
      <c r="AN19" s="16"/>
      <c r="AO19" s="16"/>
      <c r="AP19" s="16">
        <f>AL19/AL24</f>
        <v>0.02976190476190476</v>
      </c>
      <c r="AQ19" s="2">
        <f t="shared" si="1"/>
        <v>4</v>
      </c>
    </row>
    <row r="20" spans="1:43" ht="12.75">
      <c r="A20" s="2">
        <v>76</v>
      </c>
      <c r="B20" s="57" t="s">
        <v>72</v>
      </c>
      <c r="C20" s="2">
        <v>1</v>
      </c>
      <c r="D20" s="2"/>
      <c r="E20" s="2">
        <v>1</v>
      </c>
      <c r="F20" s="2">
        <v>1</v>
      </c>
      <c r="G20" s="2">
        <v>1</v>
      </c>
      <c r="H20" s="2">
        <v>1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v>1</v>
      </c>
      <c r="Y20" s="2"/>
      <c r="Z20" s="2"/>
      <c r="AA20" s="2"/>
      <c r="AB20" s="2">
        <v>1</v>
      </c>
      <c r="AC20" s="2"/>
      <c r="AD20" s="54"/>
      <c r="AE20" s="2"/>
      <c r="AF20" s="2"/>
      <c r="AG20" s="2"/>
      <c r="AH20" s="2"/>
      <c r="AI20" s="2">
        <v>1</v>
      </c>
      <c r="AJ20" s="2"/>
      <c r="AK20" s="2"/>
      <c r="AL20" s="12">
        <f t="shared" si="0"/>
        <v>8</v>
      </c>
      <c r="AM20" s="13">
        <f>AL20/spelade!AK20</f>
        <v>0.25806451612903225</v>
      </c>
      <c r="AN20" s="16"/>
      <c r="AO20" s="16"/>
      <c r="AP20" s="16">
        <f>AL20/AL24</f>
        <v>0.047619047619047616</v>
      </c>
      <c r="AQ20" s="2">
        <f t="shared" si="1"/>
        <v>3</v>
      </c>
    </row>
    <row r="21" spans="1:43" ht="12.75">
      <c r="A21" s="2">
        <v>82</v>
      </c>
      <c r="B21" s="46" t="s">
        <v>58</v>
      </c>
      <c r="C21" s="2">
        <v>1</v>
      </c>
      <c r="D21" s="2">
        <v>3</v>
      </c>
      <c r="E21" s="2">
        <v>1</v>
      </c>
      <c r="F21" s="2"/>
      <c r="G21" s="2">
        <v>2</v>
      </c>
      <c r="H21" s="2">
        <v>1</v>
      </c>
      <c r="I21" s="2"/>
      <c r="J21" s="2">
        <v>1</v>
      </c>
      <c r="K21" s="2">
        <v>1</v>
      </c>
      <c r="L21" s="2"/>
      <c r="M21" s="2">
        <v>1</v>
      </c>
      <c r="N21" s="2"/>
      <c r="O21" s="2"/>
      <c r="P21" s="2"/>
      <c r="Q21" s="2"/>
      <c r="R21" s="2"/>
      <c r="S21" s="2">
        <v>1</v>
      </c>
      <c r="T21" s="2">
        <v>2</v>
      </c>
      <c r="U21" s="2">
        <v>1</v>
      </c>
      <c r="V21" s="2"/>
      <c r="W21" s="2"/>
      <c r="X21" s="2">
        <v>4</v>
      </c>
      <c r="Y21" s="2"/>
      <c r="Z21" s="2"/>
      <c r="AA21" s="2"/>
      <c r="AB21" s="2"/>
      <c r="AC21" s="2">
        <v>1</v>
      </c>
      <c r="AD21" s="54"/>
      <c r="AE21" s="2">
        <v>2</v>
      </c>
      <c r="AF21" s="2"/>
      <c r="AG21" s="2">
        <v>1</v>
      </c>
      <c r="AH21" s="2">
        <v>1</v>
      </c>
      <c r="AI21" s="2"/>
      <c r="AJ21" s="2"/>
      <c r="AK21" s="2"/>
      <c r="AL21" s="12">
        <f t="shared" si="0"/>
        <v>24</v>
      </c>
      <c r="AM21" s="13">
        <f>AL21/spelade!AK21</f>
        <v>0.8</v>
      </c>
      <c r="AN21" s="16" t="e">
        <f>AL21/AL31</f>
        <v>#DIV/0!</v>
      </c>
      <c r="AO21" s="16" t="e">
        <f>#REF!/#REF!</f>
        <v>#REF!</v>
      </c>
      <c r="AP21" s="16">
        <f>AL21/AL24</f>
        <v>0.14285714285714285</v>
      </c>
      <c r="AQ21" s="2">
        <f t="shared" si="1"/>
        <v>14</v>
      </c>
    </row>
    <row r="22" spans="1:43" ht="12.75">
      <c r="A22" s="2">
        <v>87</v>
      </c>
      <c r="B22" s="2" t="s">
        <v>59</v>
      </c>
      <c r="C22" s="2">
        <v>3</v>
      </c>
      <c r="D22" s="2">
        <v>6</v>
      </c>
      <c r="E22" s="2">
        <v>5</v>
      </c>
      <c r="F22" s="2">
        <v>3</v>
      </c>
      <c r="G22" s="2">
        <v>1</v>
      </c>
      <c r="H22" s="2">
        <v>2</v>
      </c>
      <c r="I22" s="2"/>
      <c r="J22" s="2">
        <v>1</v>
      </c>
      <c r="K22" s="2"/>
      <c r="L22" s="2"/>
      <c r="M22" s="2">
        <v>1</v>
      </c>
      <c r="N22" s="2"/>
      <c r="O22" s="2"/>
      <c r="P22" s="2">
        <v>1</v>
      </c>
      <c r="Q22" s="2"/>
      <c r="R22" s="2">
        <v>1</v>
      </c>
      <c r="S22" s="2">
        <v>5</v>
      </c>
      <c r="T22" s="2">
        <v>2</v>
      </c>
      <c r="U22" s="2">
        <v>3</v>
      </c>
      <c r="V22" s="2"/>
      <c r="W22" s="2">
        <v>4</v>
      </c>
      <c r="X22" s="2">
        <v>2</v>
      </c>
      <c r="Y22" s="2">
        <v>2</v>
      </c>
      <c r="Z22" s="2">
        <v>2</v>
      </c>
      <c r="AA22" s="2"/>
      <c r="AB22" s="2">
        <v>3</v>
      </c>
      <c r="AC22" s="2">
        <v>5</v>
      </c>
      <c r="AD22" s="54"/>
      <c r="AE22" s="2">
        <v>9</v>
      </c>
      <c r="AF22" s="2">
        <v>4</v>
      </c>
      <c r="AG22" s="2">
        <v>3</v>
      </c>
      <c r="AH22" s="2">
        <v>1</v>
      </c>
      <c r="AI22" s="2">
        <v>1</v>
      </c>
      <c r="AJ22" s="2">
        <v>2</v>
      </c>
      <c r="AK22" s="2"/>
      <c r="AL22" s="12">
        <f t="shared" si="0"/>
        <v>72</v>
      </c>
      <c r="AM22" s="13">
        <f>AL22/spelade!AK22</f>
        <v>2.25</v>
      </c>
      <c r="AN22" s="16">
        <f>AL22/AL24</f>
        <v>0.42857142857142855</v>
      </c>
      <c r="AO22" s="16" t="e">
        <f>#REF!/#REF!</f>
        <v>#REF!</v>
      </c>
      <c r="AP22" s="16">
        <f>AL22/AL24</f>
        <v>0.42857142857142855</v>
      </c>
      <c r="AQ22" s="2">
        <f>SUM(L22:AJ22)-SUM(N22:R22)</f>
        <v>49</v>
      </c>
    </row>
    <row r="23" spans="1:42" ht="12.75">
      <c r="A23" s="2"/>
      <c r="B23" s="2" t="s">
        <v>131</v>
      </c>
      <c r="C23" s="2"/>
      <c r="D23" s="2"/>
      <c r="E23" s="2"/>
      <c r="F23" s="2">
        <v>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54"/>
      <c r="AE23" s="2"/>
      <c r="AF23" s="2"/>
      <c r="AG23" s="2"/>
      <c r="AH23" s="2"/>
      <c r="AI23" s="2"/>
      <c r="AJ23" s="2"/>
      <c r="AK23" s="2"/>
      <c r="AL23" s="12"/>
      <c r="AM23" s="63"/>
      <c r="AN23" s="64"/>
      <c r="AO23" s="64"/>
      <c r="AP23" s="64"/>
    </row>
    <row r="24" spans="1:43" s="1" customFormat="1" ht="12.75">
      <c r="A24" s="5"/>
      <c r="B24" s="5" t="s">
        <v>5</v>
      </c>
      <c r="C24" s="5">
        <f aca="true" t="shared" si="2" ref="C24:AK24">SUM(C4:C22)</f>
        <v>7</v>
      </c>
      <c r="D24" s="5">
        <f t="shared" si="2"/>
        <v>14</v>
      </c>
      <c r="E24" s="5">
        <f t="shared" si="2"/>
        <v>8</v>
      </c>
      <c r="F24" s="5">
        <f>SUM(F4:F23)</f>
        <v>12</v>
      </c>
      <c r="G24" s="5">
        <f t="shared" si="2"/>
        <v>6</v>
      </c>
      <c r="H24" s="5">
        <f t="shared" si="2"/>
        <v>6</v>
      </c>
      <c r="I24" s="5">
        <f t="shared" si="2"/>
        <v>0</v>
      </c>
      <c r="J24" s="5">
        <f t="shared" si="2"/>
        <v>4</v>
      </c>
      <c r="K24" s="5">
        <f t="shared" si="2"/>
        <v>1</v>
      </c>
      <c r="L24" s="5">
        <f t="shared" si="2"/>
        <v>1</v>
      </c>
      <c r="M24" s="5">
        <f t="shared" si="2"/>
        <v>7</v>
      </c>
      <c r="N24" s="5">
        <f t="shared" si="2"/>
        <v>1</v>
      </c>
      <c r="O24" s="5">
        <f t="shared" si="2"/>
        <v>3</v>
      </c>
      <c r="P24" s="5">
        <f t="shared" si="2"/>
        <v>2</v>
      </c>
      <c r="Q24" s="5">
        <f t="shared" si="2"/>
        <v>2</v>
      </c>
      <c r="R24" s="5">
        <f t="shared" si="2"/>
        <v>4</v>
      </c>
      <c r="S24" s="5">
        <f t="shared" si="2"/>
        <v>8</v>
      </c>
      <c r="T24" s="5">
        <f t="shared" si="2"/>
        <v>6</v>
      </c>
      <c r="U24" s="5">
        <f t="shared" si="2"/>
        <v>5</v>
      </c>
      <c r="V24" s="5">
        <f t="shared" si="2"/>
        <v>0</v>
      </c>
      <c r="W24" s="5">
        <f t="shared" si="2"/>
        <v>4</v>
      </c>
      <c r="X24" s="5">
        <f t="shared" si="2"/>
        <v>12</v>
      </c>
      <c r="Y24" s="5">
        <f t="shared" si="2"/>
        <v>2</v>
      </c>
      <c r="Z24" s="5">
        <f>SUM(Z4:Z22)</f>
        <v>2</v>
      </c>
      <c r="AA24" s="5">
        <f>SUM(AA4:AA22)</f>
        <v>1</v>
      </c>
      <c r="AB24" s="5">
        <f t="shared" si="2"/>
        <v>5</v>
      </c>
      <c r="AC24" s="5">
        <f aca="true" t="shared" si="3" ref="AC24:AH24">SUM(AC4:AC22)</f>
        <v>7</v>
      </c>
      <c r="AD24" s="5">
        <f t="shared" si="3"/>
        <v>0</v>
      </c>
      <c r="AE24" s="5">
        <f t="shared" si="3"/>
        <v>19</v>
      </c>
      <c r="AF24" s="5">
        <f t="shared" si="3"/>
        <v>4</v>
      </c>
      <c r="AG24" s="5">
        <f t="shared" si="3"/>
        <v>5</v>
      </c>
      <c r="AH24" s="5">
        <f t="shared" si="3"/>
        <v>4</v>
      </c>
      <c r="AI24" s="5">
        <f t="shared" si="2"/>
        <v>4</v>
      </c>
      <c r="AJ24" s="5">
        <f t="shared" si="2"/>
        <v>2</v>
      </c>
      <c r="AK24" s="5">
        <f t="shared" si="2"/>
        <v>0</v>
      </c>
      <c r="AL24" s="8">
        <f t="shared" si="0"/>
        <v>168</v>
      </c>
      <c r="AM24" s="24"/>
      <c r="AQ24" s="1">
        <f>SUM(AQ4:AQ22)</f>
        <v>98</v>
      </c>
    </row>
    <row r="26" spans="2:39" ht="12.75">
      <c r="B26" s="2" t="s">
        <v>55</v>
      </c>
      <c r="C26" s="12">
        <f>C7+C13+C18+C19</f>
        <v>0</v>
      </c>
      <c r="D26" s="12">
        <f aca="true" t="shared" si="4" ref="D26:AL26">D7+D13+D18+D19</f>
        <v>2</v>
      </c>
      <c r="E26" s="12">
        <f t="shared" si="4"/>
        <v>1</v>
      </c>
      <c r="F26" s="12">
        <f t="shared" si="4"/>
        <v>0</v>
      </c>
      <c r="G26" s="12">
        <f t="shared" si="4"/>
        <v>0</v>
      </c>
      <c r="H26" s="12">
        <f t="shared" si="4"/>
        <v>1</v>
      </c>
      <c r="I26" s="12">
        <f t="shared" si="4"/>
        <v>0</v>
      </c>
      <c r="J26" s="12">
        <f t="shared" si="4"/>
        <v>0</v>
      </c>
      <c r="K26" s="12">
        <f t="shared" si="4"/>
        <v>0</v>
      </c>
      <c r="L26" s="12">
        <f t="shared" si="4"/>
        <v>0</v>
      </c>
      <c r="M26" s="12">
        <f t="shared" si="4"/>
        <v>0</v>
      </c>
      <c r="N26" s="12">
        <f t="shared" si="4"/>
        <v>1</v>
      </c>
      <c r="O26" s="12">
        <f t="shared" si="4"/>
        <v>0</v>
      </c>
      <c r="P26" s="12">
        <f t="shared" si="4"/>
        <v>0</v>
      </c>
      <c r="Q26" s="12">
        <f t="shared" si="4"/>
        <v>1</v>
      </c>
      <c r="R26" s="12">
        <f t="shared" si="4"/>
        <v>1</v>
      </c>
      <c r="S26" s="12">
        <f t="shared" si="4"/>
        <v>1</v>
      </c>
      <c r="T26" s="12">
        <f>T7+T13+T18+T19</f>
        <v>0</v>
      </c>
      <c r="U26" s="12">
        <f t="shared" si="4"/>
        <v>0</v>
      </c>
      <c r="V26" s="12">
        <f t="shared" si="4"/>
        <v>0</v>
      </c>
      <c r="W26" s="12">
        <f>W7+W13+W18+W19</f>
        <v>0</v>
      </c>
      <c r="X26" s="12">
        <f t="shared" si="4"/>
        <v>2</v>
      </c>
      <c r="Y26" s="12">
        <f t="shared" si="4"/>
        <v>0</v>
      </c>
      <c r="Z26" s="12">
        <f>Z7+Z13+Z18+Z19</f>
        <v>0</v>
      </c>
      <c r="AA26" s="12">
        <f>AA7+AA13+AA18+AA19</f>
        <v>1</v>
      </c>
      <c r="AB26" s="12">
        <f t="shared" si="4"/>
        <v>0</v>
      </c>
      <c r="AC26" s="12">
        <f aca="true" t="shared" si="5" ref="AC26:AH26">AC7+AC13+AC18+AC19</f>
        <v>1</v>
      </c>
      <c r="AD26" s="12">
        <f t="shared" si="5"/>
        <v>0</v>
      </c>
      <c r="AE26" s="12">
        <f t="shared" si="5"/>
        <v>1</v>
      </c>
      <c r="AF26" s="12">
        <f t="shared" si="5"/>
        <v>0</v>
      </c>
      <c r="AG26" s="12">
        <f t="shared" si="5"/>
        <v>0</v>
      </c>
      <c r="AH26" s="12">
        <f t="shared" si="5"/>
        <v>1</v>
      </c>
      <c r="AI26" s="12">
        <f t="shared" si="4"/>
        <v>0</v>
      </c>
      <c r="AJ26" s="12">
        <f t="shared" si="4"/>
        <v>0</v>
      </c>
      <c r="AK26" s="12">
        <f t="shared" si="4"/>
        <v>0</v>
      </c>
      <c r="AL26" s="12">
        <f t="shared" si="4"/>
        <v>14</v>
      </c>
      <c r="AM26" s="47">
        <f>AL26/AL24</f>
        <v>0.08333333333333333</v>
      </c>
    </row>
    <row r="27" spans="2:39" ht="12.75">
      <c r="B27" s="2" t="s">
        <v>52</v>
      </c>
      <c r="C27" s="12">
        <f>C8+C9+C21</f>
        <v>1</v>
      </c>
      <c r="D27" s="12">
        <f aca="true" t="shared" si="6" ref="D27:AL27">D8+D9+D21</f>
        <v>4</v>
      </c>
      <c r="E27" s="12">
        <f t="shared" si="6"/>
        <v>1</v>
      </c>
      <c r="F27" s="12">
        <f t="shared" si="6"/>
        <v>0</v>
      </c>
      <c r="G27" s="12">
        <f t="shared" si="6"/>
        <v>4</v>
      </c>
      <c r="H27" s="12">
        <f t="shared" si="6"/>
        <v>1</v>
      </c>
      <c r="I27" s="12">
        <f t="shared" si="6"/>
        <v>0</v>
      </c>
      <c r="J27" s="12">
        <f t="shared" si="6"/>
        <v>2</v>
      </c>
      <c r="K27" s="12">
        <f t="shared" si="6"/>
        <v>1</v>
      </c>
      <c r="L27" s="12">
        <f t="shared" si="6"/>
        <v>0</v>
      </c>
      <c r="M27" s="12">
        <f t="shared" si="6"/>
        <v>3</v>
      </c>
      <c r="N27" s="12">
        <f t="shared" si="6"/>
        <v>0</v>
      </c>
      <c r="O27" s="12">
        <f t="shared" si="6"/>
        <v>1</v>
      </c>
      <c r="P27" s="12">
        <f t="shared" si="6"/>
        <v>0</v>
      </c>
      <c r="Q27" s="12">
        <f t="shared" si="6"/>
        <v>0</v>
      </c>
      <c r="R27" s="12">
        <f t="shared" si="6"/>
        <v>0</v>
      </c>
      <c r="S27" s="12">
        <f t="shared" si="6"/>
        <v>2</v>
      </c>
      <c r="T27" s="12">
        <f>T8+T9+T21</f>
        <v>2</v>
      </c>
      <c r="U27" s="12">
        <f t="shared" si="6"/>
        <v>1</v>
      </c>
      <c r="V27" s="12">
        <f t="shared" si="6"/>
        <v>0</v>
      </c>
      <c r="W27" s="12">
        <f>W8+W9+W21</f>
        <v>0</v>
      </c>
      <c r="X27" s="12">
        <f t="shared" si="6"/>
        <v>4</v>
      </c>
      <c r="Y27" s="12">
        <f t="shared" si="6"/>
        <v>0</v>
      </c>
      <c r="Z27" s="12">
        <f>Z8+Z9+Z21</f>
        <v>0</v>
      </c>
      <c r="AA27" s="12">
        <f>AA8+AA9+AA21</f>
        <v>0</v>
      </c>
      <c r="AB27" s="12">
        <f t="shared" si="6"/>
        <v>0</v>
      </c>
      <c r="AC27" s="12">
        <f aca="true" t="shared" si="7" ref="AC27:AH27">AC8+AC9+AC21</f>
        <v>1</v>
      </c>
      <c r="AD27" s="12">
        <f t="shared" si="7"/>
        <v>0</v>
      </c>
      <c r="AE27" s="12">
        <f t="shared" si="7"/>
        <v>2</v>
      </c>
      <c r="AF27" s="12">
        <f t="shared" si="7"/>
        <v>0</v>
      </c>
      <c r="AG27" s="12">
        <f t="shared" si="7"/>
        <v>1</v>
      </c>
      <c r="AH27" s="12">
        <f t="shared" si="7"/>
        <v>1</v>
      </c>
      <c r="AI27" s="12">
        <f t="shared" si="6"/>
        <v>1</v>
      </c>
      <c r="AJ27" s="12">
        <f t="shared" si="6"/>
        <v>0</v>
      </c>
      <c r="AK27" s="12">
        <f t="shared" si="6"/>
        <v>0</v>
      </c>
      <c r="AL27" s="12">
        <f t="shared" si="6"/>
        <v>33</v>
      </c>
      <c r="AM27" s="47">
        <f>AL27/AL24</f>
        <v>0.19642857142857142</v>
      </c>
    </row>
    <row r="28" spans="2:39" ht="12.75">
      <c r="B28" s="2" t="s">
        <v>53</v>
      </c>
      <c r="C28" s="12">
        <f>C10+C11+C14+C16+C17+C22</f>
        <v>3</v>
      </c>
      <c r="D28" s="12">
        <f>D10+D11+D14+D16+D17+D22</f>
        <v>8</v>
      </c>
      <c r="E28" s="12">
        <f aca="true" t="shared" si="8" ref="E28:AL28">E10+E11+E14+E16+E17+E22</f>
        <v>5</v>
      </c>
      <c r="F28" s="12">
        <f t="shared" si="8"/>
        <v>8</v>
      </c>
      <c r="G28" s="12">
        <f t="shared" si="8"/>
        <v>1</v>
      </c>
      <c r="H28" s="12">
        <f t="shared" si="8"/>
        <v>3</v>
      </c>
      <c r="I28" s="12">
        <f t="shared" si="8"/>
        <v>0</v>
      </c>
      <c r="J28" s="12">
        <f t="shared" si="8"/>
        <v>2</v>
      </c>
      <c r="K28" s="12">
        <f t="shared" si="8"/>
        <v>0</v>
      </c>
      <c r="L28" s="12">
        <f t="shared" si="8"/>
        <v>1</v>
      </c>
      <c r="M28" s="12">
        <f t="shared" si="8"/>
        <v>2</v>
      </c>
      <c r="N28" s="12">
        <f t="shared" si="8"/>
        <v>0</v>
      </c>
      <c r="O28" s="12">
        <f t="shared" si="8"/>
        <v>1</v>
      </c>
      <c r="P28" s="12">
        <f t="shared" si="8"/>
        <v>1</v>
      </c>
      <c r="Q28" s="12">
        <f t="shared" si="8"/>
        <v>0</v>
      </c>
      <c r="R28" s="12">
        <f t="shared" si="8"/>
        <v>1</v>
      </c>
      <c r="S28" s="12">
        <f t="shared" si="8"/>
        <v>5</v>
      </c>
      <c r="T28" s="12">
        <f>T10+T11+T14+T16+T17+T22</f>
        <v>2</v>
      </c>
      <c r="U28" s="12">
        <f t="shared" si="8"/>
        <v>3</v>
      </c>
      <c r="V28" s="12">
        <f t="shared" si="8"/>
        <v>0</v>
      </c>
      <c r="W28" s="12">
        <f>W10+W11+W14+W16+W17+W22</f>
        <v>4</v>
      </c>
      <c r="X28" s="12">
        <f t="shared" si="8"/>
        <v>4</v>
      </c>
      <c r="Y28" s="12">
        <f t="shared" si="8"/>
        <v>2</v>
      </c>
      <c r="Z28" s="12">
        <f>Z10+Z11+Z14+Z16+Z17+Z22</f>
        <v>2</v>
      </c>
      <c r="AA28" s="12">
        <f>AA10+AA11+AA14+AA16+AA17+AA22</f>
        <v>0</v>
      </c>
      <c r="AB28" s="12">
        <f t="shared" si="8"/>
        <v>3</v>
      </c>
      <c r="AC28" s="12">
        <f aca="true" t="shared" si="9" ref="AC28:AH28">AC10+AC11+AC14+AC16+AC17+AC22</f>
        <v>5</v>
      </c>
      <c r="AD28" s="12">
        <f t="shared" si="9"/>
        <v>0</v>
      </c>
      <c r="AE28" s="12">
        <f t="shared" si="9"/>
        <v>10</v>
      </c>
      <c r="AF28" s="12">
        <f t="shared" si="9"/>
        <v>4</v>
      </c>
      <c r="AG28" s="12">
        <f t="shared" si="9"/>
        <v>3</v>
      </c>
      <c r="AH28" s="12">
        <f t="shared" si="9"/>
        <v>1</v>
      </c>
      <c r="AI28" s="12">
        <f t="shared" si="8"/>
        <v>1</v>
      </c>
      <c r="AJ28" s="12">
        <f t="shared" si="8"/>
        <v>2</v>
      </c>
      <c r="AK28" s="12">
        <f t="shared" si="8"/>
        <v>0</v>
      </c>
      <c r="AL28" s="12">
        <f t="shared" si="8"/>
        <v>87</v>
      </c>
      <c r="AM28" s="47">
        <f>AL28/AL24</f>
        <v>0.5178571428571429</v>
      </c>
    </row>
    <row r="29" spans="2:39" ht="12.75">
      <c r="B29" s="2" t="s">
        <v>54</v>
      </c>
      <c r="C29" s="12">
        <f>C6+C12+C15+C20</f>
        <v>3</v>
      </c>
      <c r="D29" s="12">
        <f aca="true" t="shared" si="10" ref="D29:AK29">D6+D12+D15+D20</f>
        <v>0</v>
      </c>
      <c r="E29" s="12">
        <f t="shared" si="10"/>
        <v>1</v>
      </c>
      <c r="F29" s="12">
        <f t="shared" si="10"/>
        <v>3</v>
      </c>
      <c r="G29" s="12">
        <f t="shared" si="10"/>
        <v>1</v>
      </c>
      <c r="H29" s="12">
        <f t="shared" si="10"/>
        <v>1</v>
      </c>
      <c r="I29" s="12">
        <f t="shared" si="10"/>
        <v>0</v>
      </c>
      <c r="J29" s="12">
        <f t="shared" si="10"/>
        <v>0</v>
      </c>
      <c r="K29" s="12">
        <f t="shared" si="10"/>
        <v>0</v>
      </c>
      <c r="L29" s="12">
        <f t="shared" si="10"/>
        <v>0</v>
      </c>
      <c r="M29" s="12">
        <f t="shared" si="10"/>
        <v>2</v>
      </c>
      <c r="N29" s="12">
        <f t="shared" si="10"/>
        <v>0</v>
      </c>
      <c r="O29" s="12">
        <f t="shared" si="10"/>
        <v>1</v>
      </c>
      <c r="P29" s="12">
        <f t="shared" si="10"/>
        <v>1</v>
      </c>
      <c r="Q29" s="12">
        <f t="shared" si="10"/>
        <v>1</v>
      </c>
      <c r="R29" s="12">
        <f t="shared" si="10"/>
        <v>2</v>
      </c>
      <c r="S29" s="12">
        <f t="shared" si="10"/>
        <v>0</v>
      </c>
      <c r="T29" s="12">
        <f>T6+T12+T15+T20</f>
        <v>2</v>
      </c>
      <c r="U29" s="12">
        <f t="shared" si="10"/>
        <v>1</v>
      </c>
      <c r="V29" s="12">
        <f t="shared" si="10"/>
        <v>0</v>
      </c>
      <c r="W29" s="12">
        <f>W6+W12+W15+W20+W4</f>
        <v>0</v>
      </c>
      <c r="X29" s="12">
        <f t="shared" si="10"/>
        <v>2</v>
      </c>
      <c r="Y29" s="12">
        <f t="shared" si="10"/>
        <v>0</v>
      </c>
      <c r="Z29" s="12">
        <f>Z6+Z12+Z15+Z20</f>
        <v>0</v>
      </c>
      <c r="AA29" s="12">
        <f>AA6+AA12+AA15+AA20</f>
        <v>0</v>
      </c>
      <c r="AB29" s="12">
        <f t="shared" si="10"/>
        <v>2</v>
      </c>
      <c r="AC29" s="12">
        <f aca="true" t="shared" si="11" ref="AC29:AH29">AC6+AC12+AC15+AC20</f>
        <v>0</v>
      </c>
      <c r="AD29" s="12">
        <f t="shared" si="11"/>
        <v>0</v>
      </c>
      <c r="AE29" s="12">
        <f t="shared" si="11"/>
        <v>4</v>
      </c>
      <c r="AF29" s="12">
        <f>AF6+AF12+AF15+AF20+AF5</f>
        <v>0</v>
      </c>
      <c r="AG29" s="12">
        <f>AG6+AG12+AG15+AG20+AG5</f>
        <v>1</v>
      </c>
      <c r="AH29" s="12">
        <f t="shared" si="11"/>
        <v>0</v>
      </c>
      <c r="AI29" s="12">
        <f t="shared" si="10"/>
        <v>2</v>
      </c>
      <c r="AJ29" s="12">
        <f t="shared" si="10"/>
        <v>0</v>
      </c>
      <c r="AK29" s="12">
        <f t="shared" si="10"/>
        <v>0</v>
      </c>
      <c r="AL29" s="12">
        <f>AL6+AL12+AL15+AL20+AL5+AL4</f>
        <v>33</v>
      </c>
      <c r="AM29" s="47">
        <f>AL29/AL24</f>
        <v>0.19642857142857142</v>
      </c>
    </row>
    <row r="31" spans="21:34" ht="12.75">
      <c r="U31" t="s">
        <v>85</v>
      </c>
      <c r="AH31" t="s">
        <v>92</v>
      </c>
    </row>
    <row r="32" spans="21:34" ht="12.75">
      <c r="U32" t="s">
        <v>86</v>
      </c>
      <c r="AH32" t="s">
        <v>58</v>
      </c>
    </row>
    <row r="33" spans="21:34" ht="12.75">
      <c r="U33" t="s">
        <v>87</v>
      </c>
      <c r="AH33" t="s">
        <v>93</v>
      </c>
    </row>
    <row r="34" ht="12.75">
      <c r="U34" s="53" t="s">
        <v>88</v>
      </c>
    </row>
  </sheetData>
  <sheetProtection/>
  <printOptions/>
  <pageMargins left="0.72" right="0.32" top="1" bottom="1" header="0.5" footer="0.5"/>
  <pageSetup horizontalDpi="600" verticalDpi="600" orientation="landscape" paperSize="9" r:id="rId1"/>
  <headerFooter alignWithMargins="0">
    <oddHeader>&amp;LVSK U19&amp;CMålskytt sammanställning&amp;R&amp;D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D16" sqref="D16"/>
    </sheetView>
  </sheetViews>
  <sheetFormatPr defaultColWidth="9.140625" defaultRowHeight="12.75"/>
  <cols>
    <col min="2" max="2" width="18.140625" style="0" bestFit="1" customWidth="1"/>
  </cols>
  <sheetData>
    <row r="1" spans="1:5" ht="12.75">
      <c r="A1" s="5"/>
      <c r="B1" s="5" t="s">
        <v>29</v>
      </c>
      <c r="C1" s="32" t="s">
        <v>26</v>
      </c>
      <c r="E1" s="32" t="s">
        <v>27</v>
      </c>
    </row>
    <row r="2" spans="1:8" ht="12.75">
      <c r="A2" s="5" t="s">
        <v>6</v>
      </c>
      <c r="B2" s="5"/>
      <c r="C2" s="5" t="s">
        <v>145</v>
      </c>
      <c r="D2" s="67">
        <v>39741</v>
      </c>
      <c r="E2" s="5" t="s">
        <v>143</v>
      </c>
      <c r="F2" s="5" t="s">
        <v>144</v>
      </c>
      <c r="G2" s="5" t="s">
        <v>82</v>
      </c>
      <c r="H2" s="5"/>
    </row>
    <row r="3" spans="1:9" ht="12.75">
      <c r="A3" s="6">
        <v>47</v>
      </c>
      <c r="B3" s="6" t="s">
        <v>61</v>
      </c>
      <c r="C3" s="12"/>
      <c r="D3" s="12">
        <v>1</v>
      </c>
      <c r="E3" s="12">
        <v>1</v>
      </c>
      <c r="F3" s="12">
        <v>1</v>
      </c>
      <c r="G3" s="12"/>
      <c r="H3" s="12"/>
      <c r="I3" s="5">
        <f aca="true" t="shared" si="0" ref="I3:I19">SUM(C3:H3)</f>
        <v>3</v>
      </c>
    </row>
    <row r="4" spans="1:9" ht="12.75">
      <c r="A4" s="2">
        <v>53</v>
      </c>
      <c r="B4" s="2" t="s">
        <v>62</v>
      </c>
      <c r="C4" s="12"/>
      <c r="D4" s="12"/>
      <c r="E4" s="12"/>
      <c r="F4" s="12"/>
      <c r="G4" s="12"/>
      <c r="H4" s="12"/>
      <c r="I4" s="5">
        <f t="shared" si="0"/>
        <v>0</v>
      </c>
    </row>
    <row r="5" spans="1:9" ht="12.75">
      <c r="A5" s="2">
        <v>54</v>
      </c>
      <c r="B5" s="2" t="s">
        <v>63</v>
      </c>
      <c r="C5" s="12"/>
      <c r="D5" s="12"/>
      <c r="E5" s="12"/>
      <c r="F5" s="12">
        <v>2</v>
      </c>
      <c r="G5" s="12"/>
      <c r="H5" s="12"/>
      <c r="I5" s="5">
        <f t="shared" si="0"/>
        <v>2</v>
      </c>
    </row>
    <row r="6" spans="1:9" ht="12.75">
      <c r="A6" s="2">
        <v>55</v>
      </c>
      <c r="B6" s="2" t="s">
        <v>64</v>
      </c>
      <c r="C6" s="12"/>
      <c r="D6" s="12"/>
      <c r="E6" s="12">
        <v>1</v>
      </c>
      <c r="F6" s="12">
        <v>1</v>
      </c>
      <c r="G6" s="12"/>
      <c r="H6" s="12"/>
      <c r="I6" s="5">
        <f t="shared" si="0"/>
        <v>2</v>
      </c>
    </row>
    <row r="7" spans="1:9" ht="12.75">
      <c r="A7" s="2">
        <v>56</v>
      </c>
      <c r="B7" s="2" t="s">
        <v>65</v>
      </c>
      <c r="C7" s="12"/>
      <c r="D7" s="12"/>
      <c r="E7" s="12"/>
      <c r="F7" s="12">
        <v>1</v>
      </c>
      <c r="G7" s="12"/>
      <c r="H7" s="12"/>
      <c r="I7" s="5">
        <f t="shared" si="0"/>
        <v>1</v>
      </c>
    </row>
    <row r="8" spans="1:9" ht="12.75">
      <c r="A8" s="2">
        <v>57</v>
      </c>
      <c r="B8" s="2" t="s">
        <v>119</v>
      </c>
      <c r="C8" s="12"/>
      <c r="D8" s="12">
        <v>2</v>
      </c>
      <c r="E8" s="12"/>
      <c r="F8" s="12"/>
      <c r="G8" s="12"/>
      <c r="H8" s="12"/>
      <c r="I8" s="5">
        <f t="shared" si="0"/>
        <v>2</v>
      </c>
    </row>
    <row r="9" spans="1:9" ht="12.75">
      <c r="A9" s="2">
        <v>58</v>
      </c>
      <c r="B9" s="2" t="s">
        <v>66</v>
      </c>
      <c r="C9" s="12">
        <v>1</v>
      </c>
      <c r="D9" s="12"/>
      <c r="E9" s="12"/>
      <c r="F9" s="12"/>
      <c r="G9" s="12"/>
      <c r="H9" s="12"/>
      <c r="I9" s="5">
        <f t="shared" si="0"/>
        <v>1</v>
      </c>
    </row>
    <row r="10" spans="1:9" ht="12.75">
      <c r="A10" s="2">
        <v>60</v>
      </c>
      <c r="B10" s="2" t="s">
        <v>67</v>
      </c>
      <c r="C10" s="12"/>
      <c r="D10" s="12">
        <v>1</v>
      </c>
      <c r="E10" s="12"/>
      <c r="F10" s="12"/>
      <c r="G10" s="12"/>
      <c r="H10" s="12"/>
      <c r="I10" s="5">
        <f t="shared" si="0"/>
        <v>1</v>
      </c>
    </row>
    <row r="11" spans="1:9" ht="12.75">
      <c r="A11" s="6">
        <v>62</v>
      </c>
      <c r="B11" s="2" t="s">
        <v>68</v>
      </c>
      <c r="C11" s="12"/>
      <c r="D11" s="12"/>
      <c r="E11" s="12"/>
      <c r="F11" s="12"/>
      <c r="G11" s="12"/>
      <c r="H11" s="12"/>
      <c r="I11" s="5">
        <f t="shared" si="0"/>
        <v>0</v>
      </c>
    </row>
    <row r="12" spans="1:9" ht="12.75">
      <c r="A12" s="2">
        <v>64</v>
      </c>
      <c r="B12" s="2" t="s">
        <v>69</v>
      </c>
      <c r="C12" s="12"/>
      <c r="D12" s="12"/>
      <c r="E12" s="12"/>
      <c r="F12" s="12"/>
      <c r="G12" s="12"/>
      <c r="H12" s="12"/>
      <c r="I12" s="5">
        <f t="shared" si="0"/>
        <v>0</v>
      </c>
    </row>
    <row r="13" spans="1:9" ht="12.75">
      <c r="A13" s="2">
        <v>66</v>
      </c>
      <c r="B13" s="2" t="s">
        <v>70</v>
      </c>
      <c r="C13" s="12"/>
      <c r="D13" s="12"/>
      <c r="E13" s="12"/>
      <c r="F13" s="12"/>
      <c r="G13" s="12"/>
      <c r="H13" s="12"/>
      <c r="I13" s="5">
        <f t="shared" si="0"/>
        <v>0</v>
      </c>
    </row>
    <row r="14" spans="1:9" ht="12.75">
      <c r="A14" s="2">
        <v>70</v>
      </c>
      <c r="B14" s="6" t="s">
        <v>60</v>
      </c>
      <c r="C14" s="12"/>
      <c r="D14" s="12"/>
      <c r="E14" s="12"/>
      <c r="F14" s="12"/>
      <c r="G14" s="12"/>
      <c r="H14" s="12"/>
      <c r="I14" s="5">
        <f t="shared" si="0"/>
        <v>0</v>
      </c>
    </row>
    <row r="15" spans="1:9" ht="12.75">
      <c r="A15" s="2">
        <v>73</v>
      </c>
      <c r="B15" s="6" t="s">
        <v>71</v>
      </c>
      <c r="C15" s="12">
        <v>1</v>
      </c>
      <c r="D15" s="12">
        <v>3</v>
      </c>
      <c r="E15" s="12"/>
      <c r="F15" s="12"/>
      <c r="G15" s="12"/>
      <c r="H15" s="12"/>
      <c r="I15" s="5">
        <f t="shared" si="0"/>
        <v>4</v>
      </c>
    </row>
    <row r="16" spans="1:9" ht="12.75">
      <c r="A16" s="2">
        <v>74</v>
      </c>
      <c r="B16" s="6" t="s">
        <v>75</v>
      </c>
      <c r="C16" s="12"/>
      <c r="D16" s="12"/>
      <c r="E16" s="12"/>
      <c r="F16" s="12"/>
      <c r="G16" s="12"/>
      <c r="H16" s="12"/>
      <c r="I16" s="5">
        <f t="shared" si="0"/>
        <v>0</v>
      </c>
    </row>
    <row r="17" spans="1:9" ht="12.75">
      <c r="A17" s="2">
        <v>76</v>
      </c>
      <c r="B17" s="6" t="s">
        <v>72</v>
      </c>
      <c r="C17" s="12"/>
      <c r="D17" s="12"/>
      <c r="E17" s="12">
        <v>1</v>
      </c>
      <c r="F17" s="12">
        <v>2</v>
      </c>
      <c r="G17" s="12"/>
      <c r="H17" s="12"/>
      <c r="I17" s="5">
        <f t="shared" si="0"/>
        <v>3</v>
      </c>
    </row>
    <row r="18" spans="1:9" ht="12.75">
      <c r="A18" s="2">
        <v>82</v>
      </c>
      <c r="B18" s="2" t="s">
        <v>58</v>
      </c>
      <c r="C18" s="12"/>
      <c r="D18" s="12">
        <v>1</v>
      </c>
      <c r="E18" s="12">
        <v>3</v>
      </c>
      <c r="F18" s="12"/>
      <c r="G18" s="12"/>
      <c r="H18" s="12"/>
      <c r="I18" s="5">
        <f t="shared" si="0"/>
        <v>4</v>
      </c>
    </row>
    <row r="19" spans="1:9" ht="12.75">
      <c r="A19" s="2">
        <v>87</v>
      </c>
      <c r="B19" s="2" t="s">
        <v>59</v>
      </c>
      <c r="C19" s="12">
        <v>4</v>
      </c>
      <c r="D19" s="12">
        <v>2</v>
      </c>
      <c r="E19" s="12"/>
      <c r="F19" s="12">
        <v>1</v>
      </c>
      <c r="G19" s="12"/>
      <c r="H19" s="12"/>
      <c r="I19" s="5">
        <f t="shared" si="0"/>
        <v>7</v>
      </c>
    </row>
    <row r="20" spans="1:9" ht="12.75">
      <c r="A20" s="2"/>
      <c r="B20" s="2"/>
      <c r="C20" s="5" t="s">
        <v>79</v>
      </c>
      <c r="D20" s="5" t="s">
        <v>80</v>
      </c>
      <c r="E20" s="5" t="s">
        <v>83</v>
      </c>
      <c r="F20" s="5" t="s">
        <v>81</v>
      </c>
      <c r="G20" s="5" t="s">
        <v>82</v>
      </c>
      <c r="H20" s="5"/>
      <c r="I20" s="5"/>
    </row>
    <row r="21" spans="1:9" ht="12.75">
      <c r="A21" s="5"/>
      <c r="B21" s="5" t="s">
        <v>50</v>
      </c>
      <c r="C21" s="12">
        <f>SUM(C3:C19)</f>
        <v>6</v>
      </c>
      <c r="D21" s="12">
        <f>SUM(D3:D19)</f>
        <v>10</v>
      </c>
      <c r="E21" s="12">
        <f>SUM(E3:E19)</f>
        <v>6</v>
      </c>
      <c r="F21" s="12">
        <f>SUM(F3:F19)</f>
        <v>8</v>
      </c>
      <c r="G21" s="12">
        <f>SUM(G3:G19)</f>
        <v>0</v>
      </c>
      <c r="H21" s="12"/>
      <c r="I21" s="5">
        <f>SUM(C21:H21)</f>
        <v>30</v>
      </c>
    </row>
    <row r="22" spans="2:9" ht="12.75">
      <c r="B22" s="5" t="s">
        <v>49</v>
      </c>
      <c r="C22" s="12">
        <v>3</v>
      </c>
      <c r="D22" s="12">
        <v>6</v>
      </c>
      <c r="E22" s="12">
        <v>2</v>
      </c>
      <c r="F22" s="12">
        <v>2</v>
      </c>
      <c r="G22" s="12"/>
      <c r="H22" s="12"/>
      <c r="I22" s="5">
        <f>SUM(C22:H22)</f>
        <v>13</v>
      </c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M29" sqref="M29"/>
    </sheetView>
  </sheetViews>
  <sheetFormatPr defaultColWidth="9.140625" defaultRowHeight="12.75"/>
  <sheetData>
    <row r="1" spans="1:2" ht="12.75">
      <c r="A1" s="1" t="s">
        <v>97</v>
      </c>
      <c r="B1" s="1"/>
    </row>
    <row r="2" spans="3:12" s="14" customFormat="1" ht="12.75">
      <c r="C2" s="14" t="s">
        <v>98</v>
      </c>
      <c r="D2" s="14" t="s">
        <v>40</v>
      </c>
      <c r="E2" s="14" t="s">
        <v>99</v>
      </c>
      <c r="F2" s="14" t="s">
        <v>100</v>
      </c>
      <c r="G2" s="14" t="s">
        <v>101</v>
      </c>
      <c r="H2" s="66" t="s">
        <v>214</v>
      </c>
      <c r="I2" s="14" t="s">
        <v>102</v>
      </c>
      <c r="J2" s="14" t="s">
        <v>103</v>
      </c>
      <c r="L2" s="66" t="s">
        <v>114</v>
      </c>
    </row>
    <row r="3" spans="1:12" ht="12.75">
      <c r="A3" t="s">
        <v>96</v>
      </c>
      <c r="B3" s="14" t="s">
        <v>107</v>
      </c>
      <c r="C3" s="14">
        <v>13</v>
      </c>
      <c r="D3" s="14">
        <v>5</v>
      </c>
      <c r="E3" s="14">
        <v>1</v>
      </c>
      <c r="F3" s="14">
        <v>7</v>
      </c>
      <c r="G3" s="14">
        <v>50</v>
      </c>
      <c r="H3" s="14">
        <v>39</v>
      </c>
      <c r="I3" s="14">
        <f>(2*D3)+(1*E3)</f>
        <v>11</v>
      </c>
      <c r="J3" s="14">
        <f>G3-H3</f>
        <v>11</v>
      </c>
      <c r="L3">
        <v>6</v>
      </c>
    </row>
    <row r="4" spans="1:12" ht="12.75">
      <c r="A4" t="s">
        <v>95</v>
      </c>
      <c r="B4" s="14" t="s">
        <v>108</v>
      </c>
      <c r="C4" s="14">
        <v>13</v>
      </c>
      <c r="D4" s="14">
        <v>8</v>
      </c>
      <c r="E4" s="14">
        <v>1</v>
      </c>
      <c r="F4" s="14">
        <v>4</v>
      </c>
      <c r="G4" s="14">
        <v>72</v>
      </c>
      <c r="H4" s="14">
        <v>44</v>
      </c>
      <c r="I4" s="14">
        <f>(2*D4)+(1*E4)</f>
        <v>17</v>
      </c>
      <c r="J4" s="14">
        <f>G4-H4</f>
        <v>28</v>
      </c>
      <c r="L4">
        <v>4</v>
      </c>
    </row>
    <row r="5" spans="1:12" ht="12.75">
      <c r="A5" t="s">
        <v>94</v>
      </c>
      <c r="B5" s="14" t="s">
        <v>109</v>
      </c>
      <c r="C5" s="14">
        <v>13</v>
      </c>
      <c r="D5" s="14">
        <v>10</v>
      </c>
      <c r="E5" s="14">
        <v>0</v>
      </c>
      <c r="F5" s="14">
        <v>3</v>
      </c>
      <c r="G5" s="14">
        <v>101</v>
      </c>
      <c r="H5" s="14">
        <v>30</v>
      </c>
      <c r="I5" s="14">
        <f>(2*D5)+(1*E5)</f>
        <v>20</v>
      </c>
      <c r="J5" s="14">
        <f>G5-H5</f>
        <v>71</v>
      </c>
      <c r="L5">
        <v>2</v>
      </c>
    </row>
    <row r="6" spans="1:12" ht="12.75">
      <c r="A6" t="s">
        <v>104</v>
      </c>
      <c r="B6" s="14" t="s">
        <v>110</v>
      </c>
      <c r="C6" s="14">
        <v>14</v>
      </c>
      <c r="D6" s="14">
        <v>7</v>
      </c>
      <c r="E6" s="14">
        <v>2</v>
      </c>
      <c r="F6" s="14">
        <v>5</v>
      </c>
      <c r="G6" s="14">
        <v>84</v>
      </c>
      <c r="H6" s="14">
        <v>61</v>
      </c>
      <c r="I6" s="14">
        <f>(2*D6)+(1*E6)</f>
        <v>16</v>
      </c>
      <c r="J6" s="14">
        <f>G6-H6</f>
        <v>23</v>
      </c>
      <c r="L6">
        <v>3</v>
      </c>
    </row>
    <row r="7" spans="1:2" ht="12.75">
      <c r="A7" t="s">
        <v>105</v>
      </c>
      <c r="B7" s="14" t="s">
        <v>111</v>
      </c>
    </row>
    <row r="8" spans="1:2" ht="12.75">
      <c r="A8" t="s">
        <v>106</v>
      </c>
      <c r="B8" s="14" t="s">
        <v>112</v>
      </c>
    </row>
    <row r="9" ht="12.75">
      <c r="B9" s="14" t="s">
        <v>113</v>
      </c>
    </row>
    <row r="10" ht="12.75">
      <c r="B10" s="14" t="s">
        <v>113</v>
      </c>
    </row>
    <row r="11" spans="2:10" ht="12.75">
      <c r="B11" s="14" t="s">
        <v>5</v>
      </c>
      <c r="C11" s="14">
        <f>SUM(C3:C10)</f>
        <v>53</v>
      </c>
      <c r="D11" s="14">
        <f aca="true" t="shared" si="0" ref="D11:J11">SUM(D3:D10)</f>
        <v>30</v>
      </c>
      <c r="E11" s="14">
        <f t="shared" si="0"/>
        <v>4</v>
      </c>
      <c r="F11" s="14">
        <f t="shared" si="0"/>
        <v>19</v>
      </c>
      <c r="G11" s="14">
        <f t="shared" si="0"/>
        <v>307</v>
      </c>
      <c r="H11" s="14">
        <f t="shared" si="0"/>
        <v>174</v>
      </c>
      <c r="I11" s="14">
        <f t="shared" si="0"/>
        <v>64</v>
      </c>
      <c r="J11" s="14">
        <f t="shared" si="0"/>
        <v>133</v>
      </c>
    </row>
    <row r="15" ht="12.75">
      <c r="A15" s="56" t="s">
        <v>215</v>
      </c>
    </row>
    <row r="17" ht="12.75">
      <c r="A17" s="56" t="s">
        <v>115</v>
      </c>
    </row>
    <row r="19" ht="12.75">
      <c r="A19" s="56" t="s">
        <v>116</v>
      </c>
    </row>
    <row r="21" ht="12.75">
      <c r="A21" s="56" t="s">
        <v>117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="115" zoomScaleNormal="115" zoomScalePageLayoutView="0" workbookViewId="0" topLeftCell="A1">
      <pane xSplit="2" topLeftCell="AL1" activePane="topRight" state="frozen"/>
      <selection pane="topLeft" activeCell="A1" sqref="A1"/>
      <selection pane="topRight" activeCell="AQ6" sqref="AQ6"/>
    </sheetView>
  </sheetViews>
  <sheetFormatPr defaultColWidth="9.140625" defaultRowHeight="12.75"/>
  <cols>
    <col min="1" max="1" width="3.140625" style="0" bestFit="1" customWidth="1"/>
    <col min="2" max="2" width="18.140625" style="0" bestFit="1" customWidth="1"/>
    <col min="3" max="3" width="9.7109375" style="0" customWidth="1"/>
    <col min="4" max="11" width="9.00390625" style="0" customWidth="1"/>
    <col min="12" max="12" width="9.7109375" style="0" customWidth="1"/>
    <col min="13" max="37" width="9.00390625" style="0" customWidth="1"/>
    <col min="38" max="38" width="8.57421875" style="14" customWidth="1"/>
    <col min="39" max="39" width="11.8515625" style="15" bestFit="1" customWidth="1"/>
    <col min="40" max="40" width="8.00390625" style="0" hidden="1" customWidth="1"/>
    <col min="41" max="41" width="10.28125" style="0" hidden="1" customWidth="1"/>
    <col min="42" max="42" width="10.28125" style="0" bestFit="1" customWidth="1"/>
  </cols>
  <sheetData>
    <row r="1" spans="1:42" s="1" customFormat="1" ht="12.75">
      <c r="A1" s="5"/>
      <c r="B1" s="5" t="s">
        <v>29</v>
      </c>
      <c r="C1" s="5" t="s">
        <v>73</v>
      </c>
      <c r="D1" s="5" t="s">
        <v>123</v>
      </c>
      <c r="E1" s="5" t="s">
        <v>74</v>
      </c>
      <c r="F1" s="5" t="s">
        <v>84</v>
      </c>
      <c r="G1" s="5" t="s">
        <v>138</v>
      </c>
      <c r="H1" s="5" t="s">
        <v>142</v>
      </c>
      <c r="I1" s="5" t="s">
        <v>73</v>
      </c>
      <c r="J1" s="5" t="s">
        <v>154</v>
      </c>
      <c r="K1" s="5" t="s">
        <v>73</v>
      </c>
      <c r="L1" s="5" t="s">
        <v>155</v>
      </c>
      <c r="M1" s="5" t="s">
        <v>169</v>
      </c>
      <c r="N1" s="5" t="s">
        <v>138</v>
      </c>
      <c r="O1" s="5" t="s">
        <v>171</v>
      </c>
      <c r="P1" s="5" t="s">
        <v>172</v>
      </c>
      <c r="Q1" s="5" t="s">
        <v>173</v>
      </c>
      <c r="R1" s="5" t="s">
        <v>138</v>
      </c>
      <c r="S1" s="5" t="s">
        <v>138</v>
      </c>
      <c r="T1" s="5" t="s">
        <v>181</v>
      </c>
      <c r="U1" s="5" t="s">
        <v>172</v>
      </c>
      <c r="V1" s="5" t="s">
        <v>193</v>
      </c>
      <c r="W1" s="5" t="s">
        <v>188</v>
      </c>
      <c r="X1" s="5" t="s">
        <v>155</v>
      </c>
      <c r="Y1" s="5" t="s">
        <v>172</v>
      </c>
      <c r="Z1" s="5" t="s">
        <v>196</v>
      </c>
      <c r="AA1" s="5" t="s">
        <v>138</v>
      </c>
      <c r="AB1" s="5" t="s">
        <v>169</v>
      </c>
      <c r="AC1" s="5" t="s">
        <v>197</v>
      </c>
      <c r="AD1" s="5" t="s">
        <v>193</v>
      </c>
      <c r="AE1" s="5" t="s">
        <v>193</v>
      </c>
      <c r="AF1" s="5" t="s">
        <v>188</v>
      </c>
      <c r="AG1" s="5" t="s">
        <v>188</v>
      </c>
      <c r="AH1" s="5" t="s">
        <v>138</v>
      </c>
      <c r="AI1" s="5" t="s">
        <v>138</v>
      </c>
      <c r="AJ1" s="5" t="s">
        <v>172</v>
      </c>
      <c r="AK1" s="5"/>
      <c r="AL1" s="8" t="s">
        <v>8</v>
      </c>
      <c r="AM1" s="10" t="s">
        <v>20</v>
      </c>
      <c r="AN1" s="5" t="s">
        <v>35</v>
      </c>
      <c r="AO1" s="5" t="s">
        <v>36</v>
      </c>
      <c r="AP1" s="1" t="s">
        <v>35</v>
      </c>
    </row>
    <row r="2" spans="1:41" s="1" customFormat="1" ht="12.75" hidden="1">
      <c r="A2" s="5" t="s">
        <v>6</v>
      </c>
      <c r="B2" s="5" t="s">
        <v>1</v>
      </c>
      <c r="C2" s="4" t="s">
        <v>0</v>
      </c>
      <c r="D2" s="4" t="s">
        <v>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 t="s">
        <v>3</v>
      </c>
      <c r="AL2" s="8"/>
      <c r="AM2" s="11"/>
      <c r="AN2" s="5"/>
      <c r="AO2" s="5"/>
    </row>
    <row r="3" spans="1:41" ht="12.75" hidden="1">
      <c r="A3" s="2"/>
      <c r="B3" s="2" t="s">
        <v>2</v>
      </c>
      <c r="C3" s="3" t="s">
        <v>7</v>
      </c>
      <c r="D3" s="3" t="s">
        <v>9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 t="s">
        <v>10</v>
      </c>
      <c r="AL3" s="12"/>
      <c r="AM3" s="13"/>
      <c r="AN3" s="2"/>
      <c r="AO3" s="2"/>
    </row>
    <row r="4" spans="1:42" ht="12.75">
      <c r="A4" s="2">
        <v>30</v>
      </c>
      <c r="B4" s="2" t="s">
        <v>57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>
        <v>1</v>
      </c>
      <c r="R4" s="2">
        <v>1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>
        <v>2</v>
      </c>
      <c r="AD4" s="2"/>
      <c r="AE4" s="2">
        <v>2</v>
      </c>
      <c r="AF4" s="2">
        <v>1</v>
      </c>
      <c r="AG4" s="2"/>
      <c r="AH4" s="2"/>
      <c r="AI4" s="2"/>
      <c r="AJ4" s="2"/>
      <c r="AK4" s="2"/>
      <c r="AL4" s="12">
        <f aca="true" t="shared" si="0" ref="AL4:AL24">SUM(C4:AK4)</f>
        <v>7</v>
      </c>
      <c r="AM4" s="13">
        <f>AL4/spelade!AK4</f>
        <v>0.22580645161290322</v>
      </c>
      <c r="AN4" s="16">
        <f>AL4/AL24</f>
        <v>0.06930693069306931</v>
      </c>
      <c r="AO4" s="16" t="e">
        <f>#REF!/#REF!</f>
        <v>#REF!</v>
      </c>
      <c r="AP4" s="16">
        <f>AL4/AL24</f>
        <v>0.06930693069306931</v>
      </c>
    </row>
    <row r="5" spans="1:42" ht="12.75">
      <c r="A5" s="2">
        <v>44</v>
      </c>
      <c r="B5" s="2" t="s">
        <v>118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>
        <v>1</v>
      </c>
      <c r="AD5" s="2"/>
      <c r="AE5" s="2"/>
      <c r="AF5" s="2">
        <v>1</v>
      </c>
      <c r="AG5" s="2"/>
      <c r="AH5" s="2"/>
      <c r="AI5" s="2"/>
      <c r="AJ5" s="2"/>
      <c r="AK5" s="2"/>
      <c r="AL5" s="12">
        <f t="shared" si="0"/>
        <v>2</v>
      </c>
      <c r="AM5" s="13">
        <f>AL5/spelade!AK6</f>
        <v>0.1111111111111111</v>
      </c>
      <c r="AN5" s="16"/>
      <c r="AO5" s="16"/>
      <c r="AP5" s="16">
        <f>AL5/AL24</f>
        <v>0.019801980198019802</v>
      </c>
    </row>
    <row r="6" spans="1:42" ht="12.75">
      <c r="A6" s="6">
        <v>47</v>
      </c>
      <c r="B6" s="6" t="s">
        <v>61</v>
      </c>
      <c r="C6" s="2"/>
      <c r="D6" s="2"/>
      <c r="E6" s="2"/>
      <c r="F6" s="2">
        <v>1</v>
      </c>
      <c r="G6" s="2"/>
      <c r="H6" s="2"/>
      <c r="I6" s="2"/>
      <c r="J6" s="2"/>
      <c r="K6" s="2"/>
      <c r="L6" s="2">
        <v>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>
        <v>1</v>
      </c>
      <c r="AF6" s="2">
        <v>1</v>
      </c>
      <c r="AG6" s="2"/>
      <c r="AH6" s="2"/>
      <c r="AI6" s="2"/>
      <c r="AJ6" s="2"/>
      <c r="AK6" s="2"/>
      <c r="AL6" s="12">
        <f t="shared" si="0"/>
        <v>4</v>
      </c>
      <c r="AM6" s="13">
        <f>AL6/spelade!AK6</f>
        <v>0.2222222222222222</v>
      </c>
      <c r="AN6" s="16">
        <f>AL6/AL15</f>
        <v>1.3333333333333333</v>
      </c>
      <c r="AO6" s="16" t="e">
        <f>#REF!/#REF!</f>
        <v>#REF!</v>
      </c>
      <c r="AP6" s="16">
        <f>AL6/AL24</f>
        <v>0.039603960396039604</v>
      </c>
    </row>
    <row r="7" spans="1:42" ht="12.75">
      <c r="A7" s="2">
        <v>53</v>
      </c>
      <c r="B7" s="2" t="s">
        <v>62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12">
        <f t="shared" si="0"/>
        <v>0</v>
      </c>
      <c r="AM7" s="13">
        <f>AL7/spelade!AK7</f>
        <v>0</v>
      </c>
      <c r="AN7" s="16">
        <f>AL7/AL24</f>
        <v>0</v>
      </c>
      <c r="AO7" s="16" t="e">
        <f>#REF!/#REF!</f>
        <v>#REF!</v>
      </c>
      <c r="AP7" s="16">
        <f>AL7/AL24</f>
        <v>0</v>
      </c>
    </row>
    <row r="8" spans="1:42" ht="12.75">
      <c r="A8" s="2">
        <v>85</v>
      </c>
      <c r="B8" s="2" t="s">
        <v>63</v>
      </c>
      <c r="C8" s="2"/>
      <c r="D8" s="2"/>
      <c r="E8" s="2"/>
      <c r="F8" s="2"/>
      <c r="G8" s="2"/>
      <c r="H8" s="2"/>
      <c r="I8" s="2"/>
      <c r="J8" s="2"/>
      <c r="K8" s="2"/>
      <c r="L8" s="2"/>
      <c r="M8" s="2">
        <v>1</v>
      </c>
      <c r="N8" s="2"/>
      <c r="O8" s="2"/>
      <c r="P8" s="2"/>
      <c r="Q8" s="2"/>
      <c r="R8" s="2"/>
      <c r="S8" s="2"/>
      <c r="T8" s="2">
        <v>2</v>
      </c>
      <c r="U8" s="2"/>
      <c r="V8" s="2"/>
      <c r="W8" s="2"/>
      <c r="X8" s="2"/>
      <c r="Y8" s="2"/>
      <c r="Z8" s="2"/>
      <c r="AA8" s="2"/>
      <c r="AB8" s="2">
        <v>2</v>
      </c>
      <c r="AC8" s="2"/>
      <c r="AD8" s="2"/>
      <c r="AE8" s="2"/>
      <c r="AF8" s="2"/>
      <c r="AG8" s="2"/>
      <c r="AH8" s="2"/>
      <c r="AI8" s="2"/>
      <c r="AJ8" s="2">
        <v>1</v>
      </c>
      <c r="AK8" s="2"/>
      <c r="AL8" s="12">
        <f t="shared" si="0"/>
        <v>6</v>
      </c>
      <c r="AM8" s="13">
        <f>AL8/spelade!AK8</f>
        <v>0.1875</v>
      </c>
      <c r="AN8" s="16">
        <f>AL8/AL24</f>
        <v>0.0594059405940594</v>
      </c>
      <c r="AO8" s="16" t="e">
        <f>#REF!/#REF!</f>
        <v>#REF!</v>
      </c>
      <c r="AP8" s="16">
        <f>AL8/AL24</f>
        <v>0.0594059405940594</v>
      </c>
    </row>
    <row r="9" spans="1:42" ht="12.75">
      <c r="A9" s="2">
        <v>73</v>
      </c>
      <c r="B9" s="2" t="s">
        <v>64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12">
        <f t="shared" si="0"/>
        <v>0</v>
      </c>
      <c r="AM9" s="13">
        <f>AL9/spelade!AK9</f>
        <v>0</v>
      </c>
      <c r="AN9" s="16">
        <f>AL9/AL24</f>
        <v>0</v>
      </c>
      <c r="AO9" s="16" t="e">
        <f>#REF!/#REF!</f>
        <v>#REF!</v>
      </c>
      <c r="AP9" s="16">
        <f>AL9/AL24</f>
        <v>0</v>
      </c>
    </row>
    <row r="10" spans="1:42" ht="12.75">
      <c r="A10" s="2">
        <v>84</v>
      </c>
      <c r="B10" s="2" t="s">
        <v>65</v>
      </c>
      <c r="C10" s="2"/>
      <c r="D10" s="2">
        <v>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>
        <v>1</v>
      </c>
      <c r="AC10" s="2"/>
      <c r="AD10" s="2"/>
      <c r="AE10" s="2">
        <v>1</v>
      </c>
      <c r="AF10" s="2"/>
      <c r="AG10" s="2"/>
      <c r="AH10" s="2"/>
      <c r="AI10" s="2"/>
      <c r="AJ10" s="2"/>
      <c r="AK10" s="2"/>
      <c r="AL10" s="12">
        <f t="shared" si="0"/>
        <v>5</v>
      </c>
      <c r="AM10" s="13">
        <f>AL10/spelade!AK10</f>
        <v>0.1724137931034483</v>
      </c>
      <c r="AN10" s="16">
        <f>AL10/AL24</f>
        <v>0.04950495049504951</v>
      </c>
      <c r="AO10" s="16" t="e">
        <f>#REF!/#REF!</f>
        <v>#REF!</v>
      </c>
      <c r="AP10" s="16">
        <f>AL10/AL24</f>
        <v>0.04950495049504951</v>
      </c>
    </row>
    <row r="11" spans="1:42" ht="12.75">
      <c r="A11" s="2">
        <v>78</v>
      </c>
      <c r="B11" s="2" t="s">
        <v>119</v>
      </c>
      <c r="C11" s="2"/>
      <c r="D11" s="2">
        <v>1</v>
      </c>
      <c r="E11" s="2"/>
      <c r="F11" s="2">
        <v>2</v>
      </c>
      <c r="G11" s="2"/>
      <c r="H11" s="2">
        <v>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2">
        <f t="shared" si="0"/>
        <v>4</v>
      </c>
      <c r="AM11" s="13">
        <f>AL11/spelade!AK11</f>
        <v>0.5714285714285714</v>
      </c>
      <c r="AN11" s="16">
        <f>AL11/AL30</f>
        <v>0.3333333333333333</v>
      </c>
      <c r="AO11" s="16" t="e">
        <f>#REF!/#REF!</f>
        <v>#REF!</v>
      </c>
      <c r="AP11" s="16">
        <f>AL11/AL24</f>
        <v>0.039603960396039604</v>
      </c>
    </row>
    <row r="12" spans="1:42" ht="12.75">
      <c r="A12" s="2">
        <v>88</v>
      </c>
      <c r="B12" s="2" t="s">
        <v>66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12">
        <f t="shared" si="0"/>
        <v>0</v>
      </c>
      <c r="AM12" s="13">
        <f>AL12/spelade!AK12</f>
        <v>0</v>
      </c>
      <c r="AN12" s="16">
        <f>AL12/AL24</f>
        <v>0</v>
      </c>
      <c r="AO12" s="16" t="e">
        <f>#REF!/#REF!</f>
        <v>#REF!</v>
      </c>
      <c r="AP12" s="16">
        <f>AL12/AL24</f>
        <v>0</v>
      </c>
    </row>
    <row r="13" spans="1:42" ht="12.75">
      <c r="A13" s="2">
        <v>80</v>
      </c>
      <c r="B13" s="2" t="s">
        <v>67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v>2</v>
      </c>
      <c r="T13" s="2"/>
      <c r="U13" s="2"/>
      <c r="V13" s="2"/>
      <c r="W13" s="2"/>
      <c r="X13" s="2">
        <v>1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2">
        <f t="shared" si="0"/>
        <v>3</v>
      </c>
      <c r="AM13" s="13">
        <f>AL13/spelade!AK13</f>
        <v>0.12</v>
      </c>
      <c r="AN13" s="16">
        <f>AL13/AL24</f>
        <v>0.0297029702970297</v>
      </c>
      <c r="AO13" s="16" t="e">
        <f>#REF!/#REF!</f>
        <v>#REF!</v>
      </c>
      <c r="AP13" s="16">
        <f>AL13/AL24</f>
        <v>0.0297029702970297</v>
      </c>
    </row>
    <row r="14" spans="1:42" ht="12.75">
      <c r="A14" s="6">
        <v>81</v>
      </c>
      <c r="B14" s="2" t="s">
        <v>68</v>
      </c>
      <c r="C14" s="2"/>
      <c r="D14" s="2"/>
      <c r="E14" s="2"/>
      <c r="F14" s="2"/>
      <c r="G14" s="2"/>
      <c r="H14" s="2"/>
      <c r="I14" s="2"/>
      <c r="J14" s="2">
        <v>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1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12">
        <f t="shared" si="0"/>
        <v>2</v>
      </c>
      <c r="AM14" s="13">
        <f>AL14/spelade!AK14</f>
        <v>0.07407407407407407</v>
      </c>
      <c r="AN14" s="16">
        <f>AL14/AL24</f>
        <v>0.019801980198019802</v>
      </c>
      <c r="AO14" s="16" t="e">
        <f>#REF!/#REF!</f>
        <v>#REF!</v>
      </c>
      <c r="AP14" s="16">
        <f>AL14/AL24</f>
        <v>0.019801980198019802</v>
      </c>
    </row>
    <row r="15" spans="1:42" ht="12.75">
      <c r="A15" s="2">
        <v>69</v>
      </c>
      <c r="B15" s="2" t="s">
        <v>69</v>
      </c>
      <c r="C15" s="2"/>
      <c r="D15" s="2"/>
      <c r="E15" s="2"/>
      <c r="F15" s="2"/>
      <c r="G15" s="2"/>
      <c r="H15" s="2"/>
      <c r="I15" s="2"/>
      <c r="J15" s="2">
        <v>1</v>
      </c>
      <c r="K15" s="2"/>
      <c r="L15" s="2"/>
      <c r="M15" s="2"/>
      <c r="N15" s="2"/>
      <c r="O15" s="2"/>
      <c r="P15" s="2"/>
      <c r="Q15" s="2"/>
      <c r="R15" s="2"/>
      <c r="S15" s="2">
        <v>1</v>
      </c>
      <c r="T15" s="2"/>
      <c r="U15" s="2"/>
      <c r="V15" s="2"/>
      <c r="W15" s="2"/>
      <c r="X15" s="2">
        <v>1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12">
        <f t="shared" si="0"/>
        <v>3</v>
      </c>
      <c r="AM15" s="13">
        <f>AL15/spelade!AK15</f>
        <v>0.10344827586206896</v>
      </c>
      <c r="AN15" s="16">
        <f>AL15/AL24</f>
        <v>0.0297029702970297</v>
      </c>
      <c r="AO15" s="16" t="e">
        <f>#REF!/#REF!</f>
        <v>#REF!</v>
      </c>
      <c r="AP15" s="16">
        <f>AL15/AL24</f>
        <v>0.0297029702970297</v>
      </c>
    </row>
    <row r="16" spans="1:42" ht="12.75">
      <c r="A16" s="2">
        <v>66</v>
      </c>
      <c r="B16" s="2" t="s">
        <v>70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2</v>
      </c>
      <c r="AF16" s="2"/>
      <c r="AG16" s="2"/>
      <c r="AH16" s="2"/>
      <c r="AI16" s="2"/>
      <c r="AJ16" s="2"/>
      <c r="AK16" s="2"/>
      <c r="AL16" s="12">
        <f t="shared" si="0"/>
        <v>2</v>
      </c>
      <c r="AM16" s="13">
        <f>AL16/spelade!AK16</f>
        <v>0.07142857142857142</v>
      </c>
      <c r="AN16" s="16">
        <f>AL16/AL24</f>
        <v>0.019801980198019802</v>
      </c>
      <c r="AO16" s="16" t="e">
        <f>#REF!/#REF!</f>
        <v>#REF!</v>
      </c>
      <c r="AP16" s="16">
        <f>AL16/AL24</f>
        <v>0.019801980198019802</v>
      </c>
    </row>
    <row r="17" spans="1:42" ht="12.75">
      <c r="A17" s="2">
        <v>70</v>
      </c>
      <c r="B17" s="6" t="s">
        <v>60</v>
      </c>
      <c r="C17" s="2"/>
      <c r="D17" s="2"/>
      <c r="E17" s="2">
        <v>1</v>
      </c>
      <c r="F17" s="2">
        <v>2</v>
      </c>
      <c r="G17" s="2"/>
      <c r="H17" s="2"/>
      <c r="I17" s="2"/>
      <c r="J17" s="2"/>
      <c r="K17" s="2"/>
      <c r="L17" s="2"/>
      <c r="M17" s="2">
        <v>2</v>
      </c>
      <c r="N17" s="2"/>
      <c r="O17" s="2">
        <v>2</v>
      </c>
      <c r="P17" s="2"/>
      <c r="Q17" s="2"/>
      <c r="R17" s="2"/>
      <c r="S17" s="2"/>
      <c r="T17" s="2"/>
      <c r="U17" s="2">
        <v>1</v>
      </c>
      <c r="V17" s="2"/>
      <c r="W17" s="2"/>
      <c r="X17" s="2">
        <v>1</v>
      </c>
      <c r="Y17" s="2">
        <v>2</v>
      </c>
      <c r="Z17" s="2">
        <v>1</v>
      </c>
      <c r="AA17" s="2">
        <v>1</v>
      </c>
      <c r="AB17" s="2">
        <v>1</v>
      </c>
      <c r="AC17" s="2"/>
      <c r="AD17" s="2"/>
      <c r="AE17" s="2">
        <v>2</v>
      </c>
      <c r="AF17" s="2"/>
      <c r="AG17" s="2">
        <v>2</v>
      </c>
      <c r="AH17" s="2"/>
      <c r="AI17" s="2"/>
      <c r="AJ17" s="2"/>
      <c r="AK17" s="2"/>
      <c r="AL17" s="12">
        <f t="shared" si="0"/>
        <v>18</v>
      </c>
      <c r="AM17" s="13">
        <f>AL17/spelade!AK17</f>
        <v>0.5625</v>
      </c>
      <c r="AN17" s="16" t="e">
        <f>AL17/#REF!</f>
        <v>#REF!</v>
      </c>
      <c r="AO17" s="16" t="e">
        <f>#REF!/#REF!</f>
        <v>#REF!</v>
      </c>
      <c r="AP17" s="16">
        <f>AL17/AL24</f>
        <v>0.1782178217821782</v>
      </c>
    </row>
    <row r="18" spans="1:42" ht="12.75">
      <c r="A18" s="2">
        <v>79</v>
      </c>
      <c r="B18" s="6" t="s">
        <v>71</v>
      </c>
      <c r="C18" s="2"/>
      <c r="D18" s="2">
        <v>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v>1</v>
      </c>
      <c r="T18" s="2"/>
      <c r="U18" s="2">
        <v>1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12">
        <f t="shared" si="0"/>
        <v>4</v>
      </c>
      <c r="AM18" s="13">
        <f>AL18/spelade!AK18</f>
        <v>0.2</v>
      </c>
      <c r="AN18" s="16"/>
      <c r="AO18" s="16"/>
      <c r="AP18" s="16">
        <f>AL18/AL24</f>
        <v>0.039603960396039604</v>
      </c>
    </row>
    <row r="19" spans="1:42" ht="12.75">
      <c r="A19" s="2">
        <v>74</v>
      </c>
      <c r="B19" s="6" t="s">
        <v>75</v>
      </c>
      <c r="C19" s="2"/>
      <c r="D19" s="2"/>
      <c r="E19" s="2"/>
      <c r="F19" s="2"/>
      <c r="G19" s="2">
        <v>1</v>
      </c>
      <c r="H19" s="2"/>
      <c r="I19" s="2"/>
      <c r="J19" s="2"/>
      <c r="K19" s="2"/>
      <c r="L19" s="2"/>
      <c r="M19" s="2">
        <v>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1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12">
        <f t="shared" si="0"/>
        <v>3</v>
      </c>
      <c r="AM19" s="13">
        <f>AL19/spelade!AK19</f>
        <v>0.10714285714285714</v>
      </c>
      <c r="AN19" s="16"/>
      <c r="AO19" s="16"/>
      <c r="AP19" s="16">
        <f>AL19/AL24</f>
        <v>0.0297029702970297</v>
      </c>
    </row>
    <row r="20" spans="1:42" ht="12.75">
      <c r="A20" s="2">
        <v>76</v>
      </c>
      <c r="B20" s="6" t="s">
        <v>72</v>
      </c>
      <c r="C20" s="2"/>
      <c r="D20" s="2">
        <v>1</v>
      </c>
      <c r="E20" s="2"/>
      <c r="F20" s="2">
        <v>1</v>
      </c>
      <c r="G20" s="2"/>
      <c r="H20" s="2"/>
      <c r="I20" s="2"/>
      <c r="J20" s="2">
        <v>1</v>
      </c>
      <c r="K20" s="2"/>
      <c r="L20" s="2"/>
      <c r="M20" s="2"/>
      <c r="N20" s="2"/>
      <c r="O20" s="2"/>
      <c r="P20" s="2"/>
      <c r="Q20" s="2"/>
      <c r="R20" s="2"/>
      <c r="S20" s="2"/>
      <c r="T20" s="2">
        <v>1</v>
      </c>
      <c r="U20" s="2"/>
      <c r="V20" s="2"/>
      <c r="W20" s="2"/>
      <c r="X20" s="2"/>
      <c r="Y20" s="2"/>
      <c r="Z20" s="2"/>
      <c r="AA20" s="2"/>
      <c r="AB20" s="2"/>
      <c r="AC20" s="2">
        <v>1</v>
      </c>
      <c r="AD20" s="2"/>
      <c r="AE20" s="2"/>
      <c r="AF20" s="2"/>
      <c r="AG20" s="2"/>
      <c r="AH20" s="2"/>
      <c r="AI20" s="2"/>
      <c r="AJ20" s="2"/>
      <c r="AK20" s="2"/>
      <c r="AL20" s="12">
        <f t="shared" si="0"/>
        <v>5</v>
      </c>
      <c r="AM20" s="13">
        <f>AL20/spelade!AK20</f>
        <v>0.16129032258064516</v>
      </c>
      <c r="AN20" s="16"/>
      <c r="AO20" s="16"/>
      <c r="AP20" s="16">
        <f>AL20/AL24</f>
        <v>0.04950495049504951</v>
      </c>
    </row>
    <row r="21" spans="1:42" ht="12.75">
      <c r="A21" s="2">
        <v>82</v>
      </c>
      <c r="B21" s="2" t="s">
        <v>58</v>
      </c>
      <c r="C21" s="2">
        <v>2</v>
      </c>
      <c r="D21" s="2"/>
      <c r="E21" s="2"/>
      <c r="F21" s="2"/>
      <c r="G21" s="2">
        <v>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v>1</v>
      </c>
      <c r="S21" s="2"/>
      <c r="T21" s="2">
        <v>1</v>
      </c>
      <c r="U21" s="2">
        <v>1</v>
      </c>
      <c r="V21" s="2"/>
      <c r="W21" s="2"/>
      <c r="X21" s="2">
        <v>2</v>
      </c>
      <c r="Y21" s="2"/>
      <c r="Z21" s="2"/>
      <c r="AA21" s="2"/>
      <c r="AB21" s="2"/>
      <c r="AC21" s="2"/>
      <c r="AD21" s="2"/>
      <c r="AE21" s="2">
        <v>3</v>
      </c>
      <c r="AF21" s="2"/>
      <c r="AG21" s="2">
        <v>1</v>
      </c>
      <c r="AH21" s="2"/>
      <c r="AI21" s="2"/>
      <c r="AJ21" s="2"/>
      <c r="AK21" s="2"/>
      <c r="AL21" s="12">
        <f t="shared" si="0"/>
        <v>12</v>
      </c>
      <c r="AM21" s="13">
        <f>AL21/spelade!AK21</f>
        <v>0.4</v>
      </c>
      <c r="AN21" s="16" t="e">
        <f>AL21/AL32</f>
        <v>#DIV/0!</v>
      </c>
      <c r="AO21" s="16" t="e">
        <f>#REF!/#REF!</f>
        <v>#REF!</v>
      </c>
      <c r="AP21" s="16">
        <f>AL21/AL24</f>
        <v>0.1188118811881188</v>
      </c>
    </row>
    <row r="22" spans="1:42" ht="12.75">
      <c r="A22" s="2">
        <v>87</v>
      </c>
      <c r="B22" s="2" t="s">
        <v>59</v>
      </c>
      <c r="C22" s="2">
        <v>2</v>
      </c>
      <c r="D22" s="2">
        <v>1</v>
      </c>
      <c r="E22" s="2">
        <v>1</v>
      </c>
      <c r="F22" s="2"/>
      <c r="G22" s="2">
        <v>2</v>
      </c>
      <c r="H22" s="2"/>
      <c r="I22" s="2"/>
      <c r="J22" s="2"/>
      <c r="K22" s="2"/>
      <c r="L22" s="2"/>
      <c r="M22" s="2"/>
      <c r="N22" s="2"/>
      <c r="O22" s="2">
        <v>1</v>
      </c>
      <c r="P22" s="2">
        <v>1</v>
      </c>
      <c r="Q22" s="2">
        <v>1</v>
      </c>
      <c r="R22" s="2">
        <v>1</v>
      </c>
      <c r="S22" s="2"/>
      <c r="T22" s="2"/>
      <c r="U22" s="2"/>
      <c r="V22" s="2"/>
      <c r="W22" s="2"/>
      <c r="X22" s="2">
        <v>5</v>
      </c>
      <c r="Y22" s="2"/>
      <c r="Z22" s="2"/>
      <c r="AA22" s="2"/>
      <c r="AB22" s="2"/>
      <c r="AC22" s="2"/>
      <c r="AD22" s="2"/>
      <c r="AE22" s="2">
        <v>4</v>
      </c>
      <c r="AF22" s="2"/>
      <c r="AG22" s="2">
        <v>1</v>
      </c>
      <c r="AH22" s="2"/>
      <c r="AI22" s="2">
        <v>1</v>
      </c>
      <c r="AJ22" s="2"/>
      <c r="AK22" s="2"/>
      <c r="AL22" s="12">
        <f t="shared" si="0"/>
        <v>21</v>
      </c>
      <c r="AM22" s="13">
        <f>AL22/spelade!AK22</f>
        <v>0.65625</v>
      </c>
      <c r="AN22" s="16">
        <f>AL22/AL24</f>
        <v>0.2079207920792079</v>
      </c>
      <c r="AO22" s="16" t="e">
        <f>#REF!/#REF!</f>
        <v>#REF!</v>
      </c>
      <c r="AP22" s="16">
        <f>AL22/AL24</f>
        <v>0.2079207920792079</v>
      </c>
    </row>
    <row r="23" spans="1:42" ht="12.75">
      <c r="A23" s="2"/>
      <c r="B23" s="2" t="s">
        <v>90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12"/>
      <c r="AM23" s="63"/>
      <c r="AN23" s="64"/>
      <c r="AO23" s="64"/>
      <c r="AP23" s="64"/>
    </row>
    <row r="24" spans="1:39" s="1" customFormat="1" ht="12.75">
      <c r="A24" s="5"/>
      <c r="B24" s="5" t="s">
        <v>5</v>
      </c>
      <c r="C24" s="5">
        <f aca="true" t="shared" si="1" ref="C24:AK24">SUM(C4:C22)</f>
        <v>4</v>
      </c>
      <c r="D24" s="5">
        <f t="shared" si="1"/>
        <v>8</v>
      </c>
      <c r="E24" s="5">
        <f t="shared" si="1"/>
        <v>2</v>
      </c>
      <c r="F24" s="5">
        <f t="shared" si="1"/>
        <v>6</v>
      </c>
      <c r="G24" s="5">
        <f t="shared" si="1"/>
        <v>4</v>
      </c>
      <c r="H24" s="5">
        <f t="shared" si="1"/>
        <v>1</v>
      </c>
      <c r="I24" s="5">
        <f t="shared" si="1"/>
        <v>0</v>
      </c>
      <c r="J24" s="5">
        <f t="shared" si="1"/>
        <v>3</v>
      </c>
      <c r="K24" s="5">
        <f t="shared" si="1"/>
        <v>0</v>
      </c>
      <c r="L24" s="5">
        <f t="shared" si="1"/>
        <v>1</v>
      </c>
      <c r="M24" s="5">
        <f t="shared" si="1"/>
        <v>4</v>
      </c>
      <c r="N24" s="5">
        <f t="shared" si="1"/>
        <v>0</v>
      </c>
      <c r="O24" s="5">
        <f t="shared" si="1"/>
        <v>3</v>
      </c>
      <c r="P24" s="5">
        <f t="shared" si="1"/>
        <v>1</v>
      </c>
      <c r="Q24" s="5">
        <f t="shared" si="1"/>
        <v>2</v>
      </c>
      <c r="R24" s="5">
        <f t="shared" si="1"/>
        <v>3</v>
      </c>
      <c r="S24" s="5">
        <f>SUM(S4:S22)</f>
        <v>4</v>
      </c>
      <c r="T24" s="5">
        <f>SUM(T4:T22)</f>
        <v>4</v>
      </c>
      <c r="U24" s="5">
        <f t="shared" si="1"/>
        <v>3</v>
      </c>
      <c r="V24" s="5">
        <f t="shared" si="1"/>
        <v>0</v>
      </c>
      <c r="W24" s="5">
        <f t="shared" si="1"/>
        <v>1</v>
      </c>
      <c r="X24" s="5">
        <f t="shared" si="1"/>
        <v>11</v>
      </c>
      <c r="Y24" s="5">
        <f t="shared" si="1"/>
        <v>2</v>
      </c>
      <c r="Z24" s="5">
        <f aca="true" t="shared" si="2" ref="Z24:AG24">SUM(Z4:Z22)</f>
        <v>1</v>
      </c>
      <c r="AA24" s="5">
        <f t="shared" si="2"/>
        <v>1</v>
      </c>
      <c r="AB24" s="5">
        <f>SUM(AB4:AB23)</f>
        <v>4</v>
      </c>
      <c r="AC24" s="5">
        <f t="shared" si="2"/>
        <v>4</v>
      </c>
      <c r="AD24" s="5">
        <f t="shared" si="2"/>
        <v>0</v>
      </c>
      <c r="AE24" s="5">
        <f t="shared" si="2"/>
        <v>15</v>
      </c>
      <c r="AF24" s="5">
        <f t="shared" si="2"/>
        <v>3</v>
      </c>
      <c r="AG24" s="5">
        <f t="shared" si="2"/>
        <v>4</v>
      </c>
      <c r="AH24" s="5">
        <f t="shared" si="1"/>
        <v>0</v>
      </c>
      <c r="AI24" s="5">
        <f t="shared" si="1"/>
        <v>1</v>
      </c>
      <c r="AJ24" s="5">
        <f t="shared" si="1"/>
        <v>1</v>
      </c>
      <c r="AK24" s="5">
        <f t="shared" si="1"/>
        <v>0</v>
      </c>
      <c r="AL24" s="8">
        <f t="shared" si="0"/>
        <v>101</v>
      </c>
      <c r="AM24" s="24"/>
    </row>
    <row r="25" spans="1:39" s="1" customFormat="1" ht="12.7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9"/>
      <c r="AM25" s="24"/>
    </row>
    <row r="26" spans="2:39" ht="12.75">
      <c r="B26" s="6" t="s">
        <v>89</v>
      </c>
      <c r="C26" s="12">
        <f>C4</f>
        <v>0</v>
      </c>
      <c r="D26" s="12">
        <f aca="true" t="shared" si="3" ref="D26:AL26">D4</f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  <c r="I26" s="12">
        <f t="shared" si="3"/>
        <v>0</v>
      </c>
      <c r="J26" s="12">
        <f t="shared" si="3"/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 t="shared" si="3"/>
        <v>1</v>
      </c>
      <c r="R26" s="12">
        <f t="shared" si="3"/>
        <v>1</v>
      </c>
      <c r="S26" s="12">
        <f t="shared" si="3"/>
        <v>0</v>
      </c>
      <c r="T26" s="12">
        <f t="shared" si="3"/>
        <v>0</v>
      </c>
      <c r="U26" s="12">
        <f t="shared" si="3"/>
        <v>0</v>
      </c>
      <c r="V26" s="12">
        <f t="shared" si="3"/>
        <v>0</v>
      </c>
      <c r="W26" s="12">
        <f>W4</f>
        <v>0</v>
      </c>
      <c r="X26" s="12">
        <f t="shared" si="3"/>
        <v>0</v>
      </c>
      <c r="Y26" s="12">
        <f t="shared" si="3"/>
        <v>0</v>
      </c>
      <c r="Z26" s="12">
        <f aca="true" t="shared" si="4" ref="Z26:AG26">Z4</f>
        <v>0</v>
      </c>
      <c r="AA26" s="12">
        <f t="shared" si="4"/>
        <v>0</v>
      </c>
      <c r="AB26" s="12">
        <f t="shared" si="4"/>
        <v>0</v>
      </c>
      <c r="AC26" s="12">
        <f t="shared" si="4"/>
        <v>2</v>
      </c>
      <c r="AD26" s="12">
        <f t="shared" si="4"/>
        <v>0</v>
      </c>
      <c r="AE26" s="12">
        <f t="shared" si="4"/>
        <v>2</v>
      </c>
      <c r="AF26" s="12">
        <f t="shared" si="4"/>
        <v>1</v>
      </c>
      <c r="AG26" s="12">
        <f t="shared" si="4"/>
        <v>0</v>
      </c>
      <c r="AH26" s="12">
        <f t="shared" si="3"/>
        <v>0</v>
      </c>
      <c r="AI26" s="12">
        <f t="shared" si="3"/>
        <v>0</v>
      </c>
      <c r="AJ26" s="12">
        <f t="shared" si="3"/>
        <v>0</v>
      </c>
      <c r="AK26" s="12">
        <f t="shared" si="3"/>
        <v>0</v>
      </c>
      <c r="AL26" s="12">
        <f t="shared" si="3"/>
        <v>7</v>
      </c>
      <c r="AM26" s="47">
        <f>AL26/AL24</f>
        <v>0.06930693069306931</v>
      </c>
    </row>
    <row r="27" spans="2:39" ht="12.75">
      <c r="B27" s="2" t="s">
        <v>55</v>
      </c>
      <c r="C27" s="12">
        <f aca="true" t="shared" si="5" ref="C27:AL27">C7+C13+C18+C19</f>
        <v>0</v>
      </c>
      <c r="D27" s="12">
        <f t="shared" si="5"/>
        <v>2</v>
      </c>
      <c r="E27" s="12">
        <f t="shared" si="5"/>
        <v>0</v>
      </c>
      <c r="F27" s="12">
        <f t="shared" si="5"/>
        <v>0</v>
      </c>
      <c r="G27" s="12">
        <f t="shared" si="5"/>
        <v>1</v>
      </c>
      <c r="H27" s="12">
        <f t="shared" si="5"/>
        <v>0</v>
      </c>
      <c r="I27" s="12">
        <f t="shared" si="5"/>
        <v>0</v>
      </c>
      <c r="J27" s="12">
        <f t="shared" si="5"/>
        <v>0</v>
      </c>
      <c r="K27" s="12">
        <f t="shared" si="5"/>
        <v>0</v>
      </c>
      <c r="L27" s="12">
        <f t="shared" si="5"/>
        <v>0</v>
      </c>
      <c r="M27" s="12">
        <f t="shared" si="5"/>
        <v>1</v>
      </c>
      <c r="N27" s="12">
        <f t="shared" si="5"/>
        <v>0</v>
      </c>
      <c r="O27" s="12">
        <f t="shared" si="5"/>
        <v>0</v>
      </c>
      <c r="P27" s="12">
        <f t="shared" si="5"/>
        <v>0</v>
      </c>
      <c r="Q27" s="12">
        <f t="shared" si="5"/>
        <v>0</v>
      </c>
      <c r="R27" s="12">
        <f t="shared" si="5"/>
        <v>0</v>
      </c>
      <c r="S27" s="12">
        <f t="shared" si="5"/>
        <v>3</v>
      </c>
      <c r="T27" s="12">
        <f>T7+T13+T18+T19</f>
        <v>0</v>
      </c>
      <c r="U27" s="12">
        <f t="shared" si="5"/>
        <v>1</v>
      </c>
      <c r="V27" s="12">
        <f t="shared" si="5"/>
        <v>0</v>
      </c>
      <c r="W27" s="12">
        <f>W7+W13+W18+W19</f>
        <v>0</v>
      </c>
      <c r="X27" s="12">
        <f t="shared" si="5"/>
        <v>2</v>
      </c>
      <c r="Y27" s="12">
        <f t="shared" si="5"/>
        <v>0</v>
      </c>
      <c r="Z27" s="12">
        <f aca="true" t="shared" si="6" ref="Z27:AG27">Z7+Z13+Z18+Z19</f>
        <v>0</v>
      </c>
      <c r="AA27" s="12">
        <f t="shared" si="6"/>
        <v>0</v>
      </c>
      <c r="AB27" s="12">
        <f t="shared" si="6"/>
        <v>0</v>
      </c>
      <c r="AC27" s="12">
        <f t="shared" si="6"/>
        <v>0</v>
      </c>
      <c r="AD27" s="12">
        <f t="shared" si="6"/>
        <v>0</v>
      </c>
      <c r="AE27" s="12">
        <f t="shared" si="6"/>
        <v>0</v>
      </c>
      <c r="AF27" s="12">
        <f t="shared" si="6"/>
        <v>0</v>
      </c>
      <c r="AG27" s="12">
        <f t="shared" si="6"/>
        <v>0</v>
      </c>
      <c r="AH27" s="12">
        <f t="shared" si="5"/>
        <v>0</v>
      </c>
      <c r="AI27" s="12">
        <f t="shared" si="5"/>
        <v>0</v>
      </c>
      <c r="AJ27" s="12">
        <f t="shared" si="5"/>
        <v>0</v>
      </c>
      <c r="AK27" s="12">
        <f t="shared" si="5"/>
        <v>0</v>
      </c>
      <c r="AL27" s="12">
        <f t="shared" si="5"/>
        <v>10</v>
      </c>
      <c r="AM27" s="47">
        <f>AL27/AL24</f>
        <v>0.09900990099009901</v>
      </c>
    </row>
    <row r="28" spans="2:39" ht="12.75">
      <c r="B28" s="2" t="s">
        <v>52</v>
      </c>
      <c r="C28" s="12">
        <f aca="true" t="shared" si="7" ref="C28:AL28">C8+C9+C21</f>
        <v>2</v>
      </c>
      <c r="D28" s="12">
        <f t="shared" si="7"/>
        <v>0</v>
      </c>
      <c r="E28" s="12">
        <f t="shared" si="7"/>
        <v>0</v>
      </c>
      <c r="F28" s="12">
        <f t="shared" si="7"/>
        <v>0</v>
      </c>
      <c r="G28" s="12">
        <f t="shared" si="7"/>
        <v>1</v>
      </c>
      <c r="H28" s="12">
        <f t="shared" si="7"/>
        <v>0</v>
      </c>
      <c r="I28" s="12">
        <f t="shared" si="7"/>
        <v>0</v>
      </c>
      <c r="J28" s="12">
        <f t="shared" si="7"/>
        <v>0</v>
      </c>
      <c r="K28" s="12">
        <f t="shared" si="7"/>
        <v>0</v>
      </c>
      <c r="L28" s="12">
        <f t="shared" si="7"/>
        <v>0</v>
      </c>
      <c r="M28" s="12">
        <f t="shared" si="7"/>
        <v>1</v>
      </c>
      <c r="N28" s="12">
        <f t="shared" si="7"/>
        <v>0</v>
      </c>
      <c r="O28" s="12">
        <f t="shared" si="7"/>
        <v>0</v>
      </c>
      <c r="P28" s="12">
        <f t="shared" si="7"/>
        <v>0</v>
      </c>
      <c r="Q28" s="12">
        <f t="shared" si="7"/>
        <v>0</v>
      </c>
      <c r="R28" s="12">
        <f t="shared" si="7"/>
        <v>1</v>
      </c>
      <c r="S28" s="12">
        <f t="shared" si="7"/>
        <v>0</v>
      </c>
      <c r="T28" s="12">
        <f>T8+T9+T21</f>
        <v>3</v>
      </c>
      <c r="U28" s="12">
        <f t="shared" si="7"/>
        <v>1</v>
      </c>
      <c r="V28" s="12">
        <f t="shared" si="7"/>
        <v>0</v>
      </c>
      <c r="W28" s="12">
        <f>W8+W9+W21</f>
        <v>0</v>
      </c>
      <c r="X28" s="12">
        <f t="shared" si="7"/>
        <v>2</v>
      </c>
      <c r="Y28" s="12">
        <f t="shared" si="7"/>
        <v>0</v>
      </c>
      <c r="Z28" s="12">
        <f aca="true" t="shared" si="8" ref="Z28:AG28">Z8+Z9+Z21</f>
        <v>0</v>
      </c>
      <c r="AA28" s="12">
        <f t="shared" si="8"/>
        <v>0</v>
      </c>
      <c r="AB28" s="12">
        <f t="shared" si="8"/>
        <v>2</v>
      </c>
      <c r="AC28" s="12">
        <f t="shared" si="8"/>
        <v>0</v>
      </c>
      <c r="AD28" s="12">
        <f t="shared" si="8"/>
        <v>0</v>
      </c>
      <c r="AE28" s="12">
        <f t="shared" si="8"/>
        <v>3</v>
      </c>
      <c r="AF28" s="12">
        <f t="shared" si="8"/>
        <v>0</v>
      </c>
      <c r="AG28" s="12">
        <f t="shared" si="8"/>
        <v>1</v>
      </c>
      <c r="AH28" s="12">
        <f t="shared" si="7"/>
        <v>0</v>
      </c>
      <c r="AI28" s="12">
        <f t="shared" si="7"/>
        <v>0</v>
      </c>
      <c r="AJ28" s="12">
        <f t="shared" si="7"/>
        <v>1</v>
      </c>
      <c r="AK28" s="12">
        <f t="shared" si="7"/>
        <v>0</v>
      </c>
      <c r="AL28" s="12">
        <f t="shared" si="7"/>
        <v>18</v>
      </c>
      <c r="AM28" s="47">
        <f>AL28/AL24</f>
        <v>0.1782178217821782</v>
      </c>
    </row>
    <row r="29" spans="2:39" ht="12.75">
      <c r="B29" s="2" t="s">
        <v>53</v>
      </c>
      <c r="C29" s="12">
        <f aca="true" t="shared" si="9" ref="C29:AL29">C10+C11+C14+C16+C17+C22</f>
        <v>2</v>
      </c>
      <c r="D29" s="12">
        <f t="shared" si="9"/>
        <v>5</v>
      </c>
      <c r="E29" s="12">
        <f t="shared" si="9"/>
        <v>2</v>
      </c>
      <c r="F29" s="12">
        <f t="shared" si="9"/>
        <v>4</v>
      </c>
      <c r="G29" s="12">
        <f t="shared" si="9"/>
        <v>2</v>
      </c>
      <c r="H29" s="12">
        <f t="shared" si="9"/>
        <v>1</v>
      </c>
      <c r="I29" s="12">
        <f t="shared" si="9"/>
        <v>0</v>
      </c>
      <c r="J29" s="12">
        <f t="shared" si="9"/>
        <v>1</v>
      </c>
      <c r="K29" s="12">
        <f t="shared" si="9"/>
        <v>0</v>
      </c>
      <c r="L29" s="12">
        <f t="shared" si="9"/>
        <v>0</v>
      </c>
      <c r="M29" s="12">
        <f t="shared" si="9"/>
        <v>2</v>
      </c>
      <c r="N29" s="12">
        <f t="shared" si="9"/>
        <v>0</v>
      </c>
      <c r="O29" s="12">
        <f t="shared" si="9"/>
        <v>3</v>
      </c>
      <c r="P29" s="12">
        <f t="shared" si="9"/>
        <v>1</v>
      </c>
      <c r="Q29" s="12">
        <f t="shared" si="9"/>
        <v>1</v>
      </c>
      <c r="R29" s="12">
        <f t="shared" si="9"/>
        <v>1</v>
      </c>
      <c r="S29" s="12">
        <f t="shared" si="9"/>
        <v>0</v>
      </c>
      <c r="T29" s="12">
        <f>T10+T11+T14+T16+T17+T22</f>
        <v>0</v>
      </c>
      <c r="U29" s="12">
        <f t="shared" si="9"/>
        <v>1</v>
      </c>
      <c r="V29" s="12">
        <f t="shared" si="9"/>
        <v>0</v>
      </c>
      <c r="W29" s="12">
        <f>W10+W11+W14+W16+W17+W22</f>
        <v>1</v>
      </c>
      <c r="X29" s="12">
        <f t="shared" si="9"/>
        <v>6</v>
      </c>
      <c r="Y29" s="12">
        <f t="shared" si="9"/>
        <v>2</v>
      </c>
      <c r="Z29" s="12">
        <f aca="true" t="shared" si="10" ref="Z29:AG29">Z10+Z11+Z14+Z16+Z17+Z22</f>
        <v>1</v>
      </c>
      <c r="AA29" s="12">
        <f t="shared" si="10"/>
        <v>1</v>
      </c>
      <c r="AB29" s="12">
        <f t="shared" si="10"/>
        <v>2</v>
      </c>
      <c r="AC29" s="12">
        <f t="shared" si="10"/>
        <v>0</v>
      </c>
      <c r="AD29" s="12">
        <f t="shared" si="10"/>
        <v>0</v>
      </c>
      <c r="AE29" s="12">
        <f t="shared" si="10"/>
        <v>9</v>
      </c>
      <c r="AF29" s="12">
        <f t="shared" si="10"/>
        <v>0</v>
      </c>
      <c r="AG29" s="12">
        <f t="shared" si="10"/>
        <v>3</v>
      </c>
      <c r="AH29" s="12">
        <f t="shared" si="9"/>
        <v>0</v>
      </c>
      <c r="AI29" s="12">
        <f t="shared" si="9"/>
        <v>1</v>
      </c>
      <c r="AJ29" s="12">
        <f t="shared" si="9"/>
        <v>0</v>
      </c>
      <c r="AK29" s="12">
        <f t="shared" si="9"/>
        <v>0</v>
      </c>
      <c r="AL29" s="12">
        <f t="shared" si="9"/>
        <v>52</v>
      </c>
      <c r="AM29" s="47">
        <f>AL29/AL24</f>
        <v>0.5148514851485149</v>
      </c>
    </row>
    <row r="30" spans="2:39" ht="12.75">
      <c r="B30" s="2" t="s">
        <v>54</v>
      </c>
      <c r="C30" s="12">
        <f aca="true" t="shared" si="11" ref="C30:AL30">C6+C12+C15+C20</f>
        <v>0</v>
      </c>
      <c r="D30" s="12">
        <f t="shared" si="11"/>
        <v>1</v>
      </c>
      <c r="E30" s="12">
        <f t="shared" si="11"/>
        <v>0</v>
      </c>
      <c r="F30" s="12">
        <f t="shared" si="11"/>
        <v>2</v>
      </c>
      <c r="G30" s="12">
        <f t="shared" si="11"/>
        <v>0</v>
      </c>
      <c r="H30" s="12">
        <f t="shared" si="11"/>
        <v>0</v>
      </c>
      <c r="I30" s="12">
        <f t="shared" si="11"/>
        <v>0</v>
      </c>
      <c r="J30" s="12">
        <f t="shared" si="11"/>
        <v>2</v>
      </c>
      <c r="K30" s="12">
        <f t="shared" si="11"/>
        <v>0</v>
      </c>
      <c r="L30" s="12">
        <f t="shared" si="11"/>
        <v>1</v>
      </c>
      <c r="M30" s="12">
        <f t="shared" si="11"/>
        <v>0</v>
      </c>
      <c r="N30" s="12">
        <f t="shared" si="11"/>
        <v>0</v>
      </c>
      <c r="O30" s="12">
        <f t="shared" si="11"/>
        <v>0</v>
      </c>
      <c r="P30" s="12">
        <f t="shared" si="11"/>
        <v>0</v>
      </c>
      <c r="Q30" s="12">
        <f t="shared" si="11"/>
        <v>0</v>
      </c>
      <c r="R30" s="12">
        <f t="shared" si="11"/>
        <v>0</v>
      </c>
      <c r="S30" s="12">
        <f t="shared" si="11"/>
        <v>1</v>
      </c>
      <c r="T30" s="12">
        <f>T6+T12+T15+T20</f>
        <v>1</v>
      </c>
      <c r="U30" s="12">
        <f t="shared" si="11"/>
        <v>0</v>
      </c>
      <c r="V30" s="12">
        <f t="shared" si="11"/>
        <v>0</v>
      </c>
      <c r="W30" s="12">
        <f>W6+W12+W15+W20</f>
        <v>0</v>
      </c>
      <c r="X30" s="12">
        <f t="shared" si="11"/>
        <v>1</v>
      </c>
      <c r="Y30" s="12">
        <f t="shared" si="11"/>
        <v>0</v>
      </c>
      <c r="Z30" s="12">
        <f aca="true" t="shared" si="12" ref="Z30:AG30">Z6+Z12+Z15+Z20</f>
        <v>0</v>
      </c>
      <c r="AA30" s="12">
        <f t="shared" si="12"/>
        <v>0</v>
      </c>
      <c r="AB30" s="12">
        <f t="shared" si="12"/>
        <v>0</v>
      </c>
      <c r="AC30" s="12">
        <f t="shared" si="12"/>
        <v>1</v>
      </c>
      <c r="AD30" s="12">
        <f t="shared" si="12"/>
        <v>0</v>
      </c>
      <c r="AE30" s="12">
        <f t="shared" si="12"/>
        <v>1</v>
      </c>
      <c r="AF30" s="12">
        <f t="shared" si="12"/>
        <v>1</v>
      </c>
      <c r="AG30" s="12">
        <f t="shared" si="12"/>
        <v>0</v>
      </c>
      <c r="AH30" s="12">
        <f t="shared" si="11"/>
        <v>0</v>
      </c>
      <c r="AI30" s="12">
        <f t="shared" si="11"/>
        <v>0</v>
      </c>
      <c r="AJ30" s="12">
        <f t="shared" si="11"/>
        <v>0</v>
      </c>
      <c r="AK30" s="12">
        <f t="shared" si="11"/>
        <v>0</v>
      </c>
      <c r="AL30" s="12">
        <f t="shared" si="11"/>
        <v>12</v>
      </c>
      <c r="AM30" s="47">
        <f>AL30/AL24</f>
        <v>0.1188118811881188</v>
      </c>
    </row>
  </sheetData>
  <sheetProtection/>
  <printOptions/>
  <pageMargins left="0.72" right="0.32" top="1" bottom="1" header="0.5" footer="0.5"/>
  <pageSetup horizontalDpi="600" verticalDpi="600" orientation="landscape" paperSize="9" r:id="rId1"/>
  <headerFooter alignWithMargins="0">
    <oddHeader>&amp;LVSK U19&amp;CMålskytt sammanställning&amp;R&amp;D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D12" sqref="D12"/>
    </sheetView>
  </sheetViews>
  <sheetFormatPr defaultColWidth="9.140625" defaultRowHeight="12.75"/>
  <cols>
    <col min="1" max="1" width="3.00390625" style="0" bestFit="1" customWidth="1"/>
    <col min="2" max="2" width="18.7109375" style="0" bestFit="1" customWidth="1"/>
    <col min="3" max="3" width="8.00390625" style="14" customWidth="1"/>
    <col min="4" max="5" width="6.7109375" style="14" customWidth="1"/>
    <col min="6" max="6" width="6.28125" style="15" customWidth="1"/>
  </cols>
  <sheetData>
    <row r="1" ht="12.75">
      <c r="C1" s="40" t="s">
        <v>37</v>
      </c>
    </row>
    <row r="2" spans="1:6" s="1" customFormat="1" ht="12.75">
      <c r="A2" s="5"/>
      <c r="B2" s="5" t="s">
        <v>43</v>
      </c>
      <c r="C2" s="43" t="s">
        <v>5</v>
      </c>
      <c r="D2" s="9" t="s">
        <v>22</v>
      </c>
      <c r="E2" s="9" t="s">
        <v>21</v>
      </c>
      <c r="F2" s="10" t="s">
        <v>20</v>
      </c>
    </row>
    <row r="3" spans="1:6" s="1" customFormat="1" ht="12.75" hidden="1">
      <c r="A3" s="5" t="s">
        <v>6</v>
      </c>
      <c r="B3" s="5" t="s">
        <v>1</v>
      </c>
      <c r="C3" s="41"/>
      <c r="D3" s="8"/>
      <c r="E3" s="8"/>
      <c r="F3" s="11"/>
    </row>
    <row r="4" spans="1:6" ht="12.75" hidden="1">
      <c r="A4" s="2"/>
      <c r="B4" s="2" t="s">
        <v>2</v>
      </c>
      <c r="C4" s="42"/>
      <c r="D4" s="12"/>
      <c r="E4" s="12"/>
      <c r="F4" s="13"/>
    </row>
    <row r="5" spans="1:6" ht="12.75">
      <c r="A5" s="2">
        <v>30</v>
      </c>
      <c r="B5" s="2" t="s">
        <v>57</v>
      </c>
      <c r="C5" s="42">
        <f>D5+E5</f>
        <v>7</v>
      </c>
      <c r="D5" s="12">
        <f>Målskytt!AL4</f>
        <v>0</v>
      </c>
      <c r="E5" s="12">
        <f>Assist!AL4</f>
        <v>7</v>
      </c>
      <c r="F5" s="13">
        <f>C5/spelade!AK4</f>
        <v>0.22580645161290322</v>
      </c>
    </row>
    <row r="6" spans="1:6" ht="12.75">
      <c r="A6" s="2">
        <v>44</v>
      </c>
      <c r="B6" s="2" t="s">
        <v>118</v>
      </c>
      <c r="C6" s="42">
        <f>D6+E6</f>
        <v>5</v>
      </c>
      <c r="D6" s="12">
        <f>Målskytt!AL5</f>
        <v>3</v>
      </c>
      <c r="E6" s="12">
        <f>Assist!AL5</f>
        <v>2</v>
      </c>
      <c r="F6" s="13">
        <f>C6/spelade!AK6</f>
        <v>0.2777777777777778</v>
      </c>
    </row>
    <row r="7" spans="1:6" ht="12.75">
      <c r="A7" s="6">
        <v>47</v>
      </c>
      <c r="B7" s="6" t="s">
        <v>61</v>
      </c>
      <c r="C7" s="42">
        <f aca="true" t="shared" si="0" ref="C7:C23">D7+E7</f>
        <v>21</v>
      </c>
      <c r="D7" s="12">
        <f>Målskytt!AL6</f>
        <v>17</v>
      </c>
      <c r="E7" s="12">
        <f>Assist!AL6</f>
        <v>4</v>
      </c>
      <c r="F7" s="13">
        <f>C7/spelade!AK6</f>
        <v>1.1666666666666667</v>
      </c>
    </row>
    <row r="8" spans="1:6" ht="12.75">
      <c r="A8" s="2">
        <v>53</v>
      </c>
      <c r="B8" s="2" t="s">
        <v>62</v>
      </c>
      <c r="C8" s="42">
        <f t="shared" si="0"/>
        <v>0</v>
      </c>
      <c r="D8" s="12">
        <f>Målskytt!AL7</f>
        <v>0</v>
      </c>
      <c r="E8" s="12">
        <f>Assist!AL7</f>
        <v>0</v>
      </c>
      <c r="F8" s="13">
        <f>C8/spelade!AK7</f>
        <v>0</v>
      </c>
    </row>
    <row r="9" spans="1:6" ht="12.75">
      <c r="A9" s="2">
        <v>54</v>
      </c>
      <c r="B9" s="2" t="s">
        <v>63</v>
      </c>
      <c r="C9" s="42">
        <f t="shared" si="0"/>
        <v>13</v>
      </c>
      <c r="D9" s="12">
        <f>Målskytt!AL8</f>
        <v>7</v>
      </c>
      <c r="E9" s="12">
        <f>Assist!AL8</f>
        <v>6</v>
      </c>
      <c r="F9" s="13">
        <f>C9/spelade!AK8</f>
        <v>0.40625</v>
      </c>
    </row>
    <row r="10" spans="1:6" ht="12.75">
      <c r="A10" s="2">
        <v>55</v>
      </c>
      <c r="B10" s="2" t="s">
        <v>64</v>
      </c>
      <c r="C10" s="42">
        <f t="shared" si="0"/>
        <v>2</v>
      </c>
      <c r="D10" s="12">
        <f>Målskytt!AL9</f>
        <v>2</v>
      </c>
      <c r="E10" s="12">
        <f>Assist!AL9</f>
        <v>0</v>
      </c>
      <c r="F10" s="13">
        <f>C10/spelade!AK9</f>
        <v>0.125</v>
      </c>
    </row>
    <row r="11" spans="1:6" ht="12.75">
      <c r="A11" s="2">
        <v>56</v>
      </c>
      <c r="B11" s="2" t="s">
        <v>65</v>
      </c>
      <c r="C11" s="42">
        <f t="shared" si="0"/>
        <v>10</v>
      </c>
      <c r="D11" s="12">
        <f>Målskytt!AL10</f>
        <v>5</v>
      </c>
      <c r="E11" s="12">
        <f>Assist!AL10</f>
        <v>5</v>
      </c>
      <c r="F11" s="13">
        <f>C11/spelade!AK10</f>
        <v>0.3448275862068966</v>
      </c>
    </row>
    <row r="12" spans="1:6" ht="12.75">
      <c r="A12" s="2">
        <v>57</v>
      </c>
      <c r="B12" s="2" t="s">
        <v>119</v>
      </c>
      <c r="C12" s="42">
        <f t="shared" si="0"/>
        <v>11</v>
      </c>
      <c r="D12" s="12">
        <f>Målskytt!AL11</f>
        <v>7</v>
      </c>
      <c r="E12" s="12">
        <f>Assist!AL11</f>
        <v>4</v>
      </c>
      <c r="F12" s="13">
        <f>C12/spelade!AK11</f>
        <v>1.5714285714285714</v>
      </c>
    </row>
    <row r="13" spans="1:6" ht="12.75">
      <c r="A13" s="2">
        <v>58</v>
      </c>
      <c r="B13" s="2" t="s">
        <v>66</v>
      </c>
      <c r="C13" s="42">
        <f t="shared" si="0"/>
        <v>1</v>
      </c>
      <c r="D13" s="12">
        <f>Målskytt!AL12</f>
        <v>1</v>
      </c>
      <c r="E13" s="12">
        <f>Assist!AL12</f>
        <v>0</v>
      </c>
      <c r="F13" s="13">
        <f>C13/spelade!AK12</f>
        <v>0.1111111111111111</v>
      </c>
    </row>
    <row r="14" spans="1:6" ht="12.75">
      <c r="A14" s="2">
        <v>60</v>
      </c>
      <c r="B14" s="2" t="s">
        <v>67</v>
      </c>
      <c r="C14" s="42">
        <f t="shared" si="0"/>
        <v>5</v>
      </c>
      <c r="D14" s="12">
        <f>Målskytt!AL13</f>
        <v>2</v>
      </c>
      <c r="E14" s="12">
        <f>Assist!AL13</f>
        <v>3</v>
      </c>
      <c r="F14" s="13">
        <f>C14/spelade!AK13</f>
        <v>0.2</v>
      </c>
    </row>
    <row r="15" spans="1:6" ht="12.75">
      <c r="A15" s="6">
        <v>62</v>
      </c>
      <c r="B15" s="2" t="s">
        <v>68</v>
      </c>
      <c r="C15" s="42">
        <f t="shared" si="0"/>
        <v>2</v>
      </c>
      <c r="D15" s="12">
        <f>Målskytt!AL14</f>
        <v>0</v>
      </c>
      <c r="E15" s="12">
        <f>Assist!AL14</f>
        <v>2</v>
      </c>
      <c r="F15" s="13">
        <f>C15/spelade!AK14</f>
        <v>0.07407407407407407</v>
      </c>
    </row>
    <row r="16" spans="1:6" ht="12.75">
      <c r="A16" s="2">
        <v>64</v>
      </c>
      <c r="B16" s="2" t="s">
        <v>69</v>
      </c>
      <c r="C16" s="42">
        <f t="shared" si="0"/>
        <v>7</v>
      </c>
      <c r="D16" s="12">
        <f>Målskytt!AL15</f>
        <v>4</v>
      </c>
      <c r="E16" s="12">
        <f>Assist!AL15</f>
        <v>3</v>
      </c>
      <c r="F16" s="13">
        <f>C16/spelade!AK15</f>
        <v>0.2413793103448276</v>
      </c>
    </row>
    <row r="17" spans="1:6" ht="12.75">
      <c r="A17" s="2">
        <v>66</v>
      </c>
      <c r="B17" s="2" t="s">
        <v>70</v>
      </c>
      <c r="C17" s="42">
        <f t="shared" si="0"/>
        <v>3</v>
      </c>
      <c r="D17" s="12">
        <f>Målskytt!AL16</f>
        <v>1</v>
      </c>
      <c r="E17" s="12">
        <f>Assist!AL16</f>
        <v>2</v>
      </c>
      <c r="F17" s="13">
        <f>C17/spelade!AK16</f>
        <v>0.10714285714285714</v>
      </c>
    </row>
    <row r="18" spans="1:6" ht="12.75">
      <c r="A18" s="2">
        <v>70</v>
      </c>
      <c r="B18" s="6" t="s">
        <v>60</v>
      </c>
      <c r="C18" s="42">
        <f t="shared" si="0"/>
        <v>20</v>
      </c>
      <c r="D18" s="12">
        <f>Målskytt!AL17</f>
        <v>2</v>
      </c>
      <c r="E18" s="12">
        <f>Assist!AL17</f>
        <v>18</v>
      </c>
      <c r="F18" s="13">
        <f>C18/spelade!AK17</f>
        <v>0.625</v>
      </c>
    </row>
    <row r="19" spans="1:6" ht="12.75">
      <c r="A19" s="2">
        <v>73</v>
      </c>
      <c r="B19" s="48" t="s">
        <v>71</v>
      </c>
      <c r="C19" s="42">
        <f t="shared" si="0"/>
        <v>11</v>
      </c>
      <c r="D19" s="12">
        <f>Målskytt!AL18</f>
        <v>7</v>
      </c>
      <c r="E19" s="12">
        <f>Assist!AL18</f>
        <v>4</v>
      </c>
      <c r="F19" s="13">
        <f>C19/spelade!AK18</f>
        <v>0.55</v>
      </c>
    </row>
    <row r="20" spans="1:6" ht="12.75">
      <c r="A20" s="2">
        <v>74</v>
      </c>
      <c r="B20" s="6" t="s">
        <v>75</v>
      </c>
      <c r="C20" s="42">
        <f t="shared" si="0"/>
        <v>8</v>
      </c>
      <c r="D20" s="12">
        <f>Målskytt!AL19</f>
        <v>5</v>
      </c>
      <c r="E20" s="12">
        <f>Assist!AL19</f>
        <v>3</v>
      </c>
      <c r="F20" s="13">
        <f>C20/spelade!AK19</f>
        <v>0.2857142857142857</v>
      </c>
    </row>
    <row r="21" spans="1:6" ht="12.75">
      <c r="A21" s="2">
        <v>76</v>
      </c>
      <c r="B21" s="6" t="s">
        <v>72</v>
      </c>
      <c r="C21" s="42">
        <f t="shared" si="0"/>
        <v>13</v>
      </c>
      <c r="D21" s="12">
        <f>Målskytt!AL20</f>
        <v>8</v>
      </c>
      <c r="E21" s="12">
        <f>Assist!AL20</f>
        <v>5</v>
      </c>
      <c r="F21" s="13">
        <f>C21/spelade!AK20</f>
        <v>0.41935483870967744</v>
      </c>
    </row>
    <row r="22" spans="1:6" ht="12.75">
      <c r="A22" s="2">
        <v>82</v>
      </c>
      <c r="B22" s="46" t="s">
        <v>58</v>
      </c>
      <c r="C22" s="42">
        <f t="shared" si="0"/>
        <v>36</v>
      </c>
      <c r="D22" s="12">
        <f>Målskytt!AL21</f>
        <v>24</v>
      </c>
      <c r="E22" s="12">
        <f>Assist!AL21</f>
        <v>12</v>
      </c>
      <c r="F22" s="13">
        <f>C22/spelade!AK21</f>
        <v>1.2</v>
      </c>
    </row>
    <row r="23" spans="1:6" ht="12.75">
      <c r="A23" s="2">
        <v>87</v>
      </c>
      <c r="B23" s="2" t="s">
        <v>59</v>
      </c>
      <c r="C23" s="42">
        <f t="shared" si="0"/>
        <v>93</v>
      </c>
      <c r="D23" s="12">
        <f>Målskytt!AL22</f>
        <v>72</v>
      </c>
      <c r="E23" s="12">
        <f>Assist!AL22</f>
        <v>21</v>
      </c>
      <c r="F23" s="13">
        <f>C23/spelade!AK22</f>
        <v>2.90625</v>
      </c>
    </row>
    <row r="24" spans="1:6" s="1" customFormat="1" ht="12.75">
      <c r="A24" s="5"/>
      <c r="B24" s="5" t="s">
        <v>5</v>
      </c>
      <c r="C24" s="8">
        <f>SUM(C5:C23)</f>
        <v>268</v>
      </c>
      <c r="D24" s="8">
        <f>SUM(D5:D23)</f>
        <v>167</v>
      </c>
      <c r="E24" s="8">
        <f>SUM(E5:E23)</f>
        <v>101</v>
      </c>
      <c r="F24" s="13"/>
    </row>
    <row r="26" spans="2:6" ht="12.75">
      <c r="B26" s="2" t="s">
        <v>51</v>
      </c>
      <c r="C26" s="12">
        <f>C5</f>
        <v>7</v>
      </c>
      <c r="D26" s="12">
        <f>D5</f>
        <v>0</v>
      </c>
      <c r="E26" s="12">
        <f>E5</f>
        <v>7</v>
      </c>
      <c r="F26" s="13">
        <f>C26/3</f>
        <v>2.3333333333333335</v>
      </c>
    </row>
    <row r="27" spans="2:6" ht="12.75">
      <c r="B27" s="2" t="s">
        <v>56</v>
      </c>
      <c r="C27" s="12">
        <f>C8+C14+C19+C20</f>
        <v>24</v>
      </c>
      <c r="D27" s="12">
        <f>D8+D14+D19+D20</f>
        <v>14</v>
      </c>
      <c r="E27" s="12">
        <f>E8+E14+E19+E20</f>
        <v>10</v>
      </c>
      <c r="F27" s="13">
        <f>C27/4</f>
        <v>6</v>
      </c>
    </row>
    <row r="28" spans="2:6" ht="12.75">
      <c r="B28" s="2" t="s">
        <v>52</v>
      </c>
      <c r="C28" s="12">
        <f>C9+C10+C22</f>
        <v>51</v>
      </c>
      <c r="D28" s="12">
        <f>D9+D10+D22</f>
        <v>33</v>
      </c>
      <c r="E28" s="12">
        <f>E9+E10+E22</f>
        <v>18</v>
      </c>
      <c r="F28" s="13">
        <f>C28/3</f>
        <v>17</v>
      </c>
    </row>
    <row r="29" spans="2:6" ht="12.75">
      <c r="B29" s="2" t="s">
        <v>53</v>
      </c>
      <c r="C29" s="12">
        <f>C11+C12+C15+C17+C18+C23</f>
        <v>139</v>
      </c>
      <c r="D29" s="12">
        <f>D11+D12+D15+D17+D18+D23</f>
        <v>87</v>
      </c>
      <c r="E29" s="12">
        <f>E11+E12+E15+E17+E18+E23</f>
        <v>52</v>
      </c>
      <c r="F29" s="13">
        <f>C29/6</f>
        <v>23.166666666666668</v>
      </c>
    </row>
    <row r="30" spans="2:6" ht="12.75">
      <c r="B30" s="2" t="s">
        <v>54</v>
      </c>
      <c r="C30" s="12">
        <f>C7+C13+C16+C21+C6</f>
        <v>47</v>
      </c>
      <c r="D30" s="12">
        <f>D7+D13+D16+D21+D6</f>
        <v>33</v>
      </c>
      <c r="E30" s="12">
        <f>E7+E13+E16+E21+E6</f>
        <v>14</v>
      </c>
      <c r="F30" s="13">
        <f>C30/5</f>
        <v>9.4</v>
      </c>
    </row>
  </sheetData>
  <sheetProtection/>
  <printOptions/>
  <pageMargins left="0.72" right="0.32" top="1" bottom="1" header="0.5" footer="0.5"/>
  <pageSetup horizontalDpi="600" verticalDpi="600" orientation="portrait" paperSize="9" r:id="rId1"/>
  <headerFooter alignWithMargins="0">
    <oddHeader>&amp;LVSK U19&amp;CMålskytt sammanställning&amp;R&amp;D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34"/>
  <sheetViews>
    <sheetView zoomScalePageLayoutView="0" workbookViewId="0" topLeftCell="A1">
      <pane xSplit="2" topLeftCell="AJ1" activePane="topRight" state="frozen"/>
      <selection pane="topLeft" activeCell="A1" sqref="A1"/>
      <selection pane="topRight" activeCell="AH27" sqref="AH27"/>
    </sheetView>
  </sheetViews>
  <sheetFormatPr defaultColWidth="9.140625" defaultRowHeight="12.75"/>
  <cols>
    <col min="1" max="1" width="3.00390625" style="0" bestFit="1" customWidth="1"/>
    <col min="2" max="2" width="18.7109375" style="0" bestFit="1" customWidth="1"/>
    <col min="3" max="5" width="9.140625" style="0" customWidth="1"/>
    <col min="6" max="6" width="8.00390625" style="14" customWidth="1"/>
    <col min="7" max="36" width="9.140625" style="0" customWidth="1"/>
    <col min="38" max="38" width="9.140625" style="61" customWidth="1"/>
  </cols>
  <sheetData>
    <row r="1" spans="1:38" s="1" customFormat="1" ht="12.75">
      <c r="A1" s="5"/>
      <c r="B1" s="5" t="s">
        <v>29</v>
      </c>
      <c r="C1" s="5" t="s">
        <v>73</v>
      </c>
      <c r="D1" s="5" t="s">
        <v>123</v>
      </c>
      <c r="E1" s="5" t="s">
        <v>74</v>
      </c>
      <c r="F1" s="5" t="s">
        <v>84</v>
      </c>
      <c r="G1" s="5" t="s">
        <v>138</v>
      </c>
      <c r="H1" s="5" t="s">
        <v>142</v>
      </c>
      <c r="I1" s="5" t="s">
        <v>73</v>
      </c>
      <c r="J1" s="5" t="s">
        <v>154</v>
      </c>
      <c r="K1" s="5" t="s">
        <v>73</v>
      </c>
      <c r="L1" s="5" t="s">
        <v>155</v>
      </c>
      <c r="M1" s="5" t="s">
        <v>169</v>
      </c>
      <c r="N1" s="5" t="s">
        <v>138</v>
      </c>
      <c r="O1" s="5" t="s">
        <v>171</v>
      </c>
      <c r="P1" s="5" t="s">
        <v>172</v>
      </c>
      <c r="Q1" s="5" t="s">
        <v>173</v>
      </c>
      <c r="R1" s="5" t="s">
        <v>138</v>
      </c>
      <c r="S1" s="5" t="s">
        <v>138</v>
      </c>
      <c r="T1" s="5" t="s">
        <v>181</v>
      </c>
      <c r="U1" s="5" t="s">
        <v>172</v>
      </c>
      <c r="V1" s="5" t="s">
        <v>188</v>
      </c>
      <c r="W1" s="5" t="s">
        <v>155</v>
      </c>
      <c r="X1" s="5" t="s">
        <v>172</v>
      </c>
      <c r="Y1" s="5" t="s">
        <v>196</v>
      </c>
      <c r="Z1" s="5" t="s">
        <v>138</v>
      </c>
      <c r="AA1" s="5" t="s">
        <v>169</v>
      </c>
      <c r="AB1" s="5" t="s">
        <v>197</v>
      </c>
      <c r="AC1" s="5" t="s">
        <v>193</v>
      </c>
      <c r="AD1" s="5" t="s">
        <v>193</v>
      </c>
      <c r="AE1" s="5" t="s">
        <v>188</v>
      </c>
      <c r="AF1" s="5" t="s">
        <v>188</v>
      </c>
      <c r="AG1" s="5" t="s">
        <v>138</v>
      </c>
      <c r="AH1" s="5" t="s">
        <v>138</v>
      </c>
      <c r="AI1" s="5" t="s">
        <v>172</v>
      </c>
      <c r="AJ1" s="5"/>
      <c r="AK1" s="8" t="s">
        <v>8</v>
      </c>
      <c r="AL1" s="60"/>
    </row>
    <row r="2" spans="1:37" ht="12.75" hidden="1">
      <c r="A2" s="5" t="s">
        <v>6</v>
      </c>
      <c r="B2" s="5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 t="s">
        <v>3</v>
      </c>
      <c r="AK2" s="8"/>
    </row>
    <row r="3" spans="1:37" ht="12.75" hidden="1">
      <c r="A3" s="2"/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 t="s">
        <v>10</v>
      </c>
      <c r="AK3" s="12"/>
    </row>
    <row r="4" spans="1:38" ht="12.75">
      <c r="A4" s="2">
        <v>30</v>
      </c>
      <c r="B4" s="2" t="s">
        <v>57</v>
      </c>
      <c r="C4" s="2">
        <v>1</v>
      </c>
      <c r="D4" s="2">
        <v>1</v>
      </c>
      <c r="E4" s="2">
        <v>1</v>
      </c>
      <c r="F4" s="2"/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/>
      <c r="V4" s="2">
        <v>1</v>
      </c>
      <c r="W4" s="2">
        <v>1</v>
      </c>
      <c r="X4" s="2">
        <v>1</v>
      </c>
      <c r="Y4" s="2">
        <v>1</v>
      </c>
      <c r="Z4" s="2">
        <v>1</v>
      </c>
      <c r="AA4" s="2">
        <v>1</v>
      </c>
      <c r="AB4" s="2">
        <v>1</v>
      </c>
      <c r="AC4" s="2">
        <v>1</v>
      </c>
      <c r="AD4" s="2">
        <v>1</v>
      </c>
      <c r="AE4" s="2">
        <v>1</v>
      </c>
      <c r="AF4" s="2">
        <v>1</v>
      </c>
      <c r="AG4" s="2">
        <v>1</v>
      </c>
      <c r="AH4" s="2">
        <v>1</v>
      </c>
      <c r="AI4" s="2">
        <v>1</v>
      </c>
      <c r="AJ4" s="2"/>
      <c r="AK4" s="12">
        <f aca="true" t="shared" si="0" ref="AK4:AK22">SUM(C4:AJ4)</f>
        <v>31</v>
      </c>
      <c r="AL4" s="16">
        <f>AK4/AK24</f>
        <v>0.96875</v>
      </c>
    </row>
    <row r="5" spans="1:38" ht="12.75">
      <c r="A5" s="2">
        <v>44</v>
      </c>
      <c r="B5" s="2" t="s">
        <v>118</v>
      </c>
      <c r="C5" s="2">
        <v>1</v>
      </c>
      <c r="D5" s="2"/>
      <c r="E5" s="2"/>
      <c r="F5" s="2">
        <v>1</v>
      </c>
      <c r="G5" s="2"/>
      <c r="H5" s="2"/>
      <c r="I5" s="2"/>
      <c r="J5" s="2"/>
      <c r="K5" s="2"/>
      <c r="L5" s="2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>
        <v>1</v>
      </c>
      <c r="AB5" s="2">
        <v>1</v>
      </c>
      <c r="AC5" s="2">
        <v>1</v>
      </c>
      <c r="AD5" s="2">
        <v>1</v>
      </c>
      <c r="AE5" s="2">
        <v>1</v>
      </c>
      <c r="AF5" s="2"/>
      <c r="AG5" s="2">
        <v>1</v>
      </c>
      <c r="AH5" s="2">
        <v>1</v>
      </c>
      <c r="AI5" s="2">
        <v>1</v>
      </c>
      <c r="AJ5" s="2"/>
      <c r="AK5" s="12">
        <f t="shared" si="0"/>
        <v>11</v>
      </c>
      <c r="AL5" s="16">
        <f>AK5/AK24</f>
        <v>0.34375</v>
      </c>
    </row>
    <row r="6" spans="1:38" ht="12.75">
      <c r="A6" s="6">
        <v>47</v>
      </c>
      <c r="B6" s="6" t="s">
        <v>61</v>
      </c>
      <c r="C6" s="2">
        <v>1</v>
      </c>
      <c r="D6" s="2"/>
      <c r="E6" s="2"/>
      <c r="F6" s="2"/>
      <c r="G6" s="2"/>
      <c r="H6" s="2"/>
      <c r="I6" s="2"/>
      <c r="J6" s="2"/>
      <c r="K6" s="2"/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/>
      <c r="V6" s="2"/>
      <c r="W6" s="2"/>
      <c r="X6" s="2"/>
      <c r="Y6" s="2">
        <v>1</v>
      </c>
      <c r="Z6" s="2"/>
      <c r="AA6" s="2">
        <v>1</v>
      </c>
      <c r="AB6" s="2"/>
      <c r="AC6" s="2"/>
      <c r="AD6" s="2">
        <v>1</v>
      </c>
      <c r="AE6" s="2">
        <v>1</v>
      </c>
      <c r="AF6" s="2">
        <v>1</v>
      </c>
      <c r="AG6" s="2">
        <v>1</v>
      </c>
      <c r="AH6" s="2">
        <v>1</v>
      </c>
      <c r="AI6" s="2">
        <v>1</v>
      </c>
      <c r="AJ6" s="2"/>
      <c r="AK6" s="12">
        <f t="shared" si="0"/>
        <v>18</v>
      </c>
      <c r="AL6" s="16">
        <f>AK6/AK24</f>
        <v>0.5625</v>
      </c>
    </row>
    <row r="7" spans="1:38" ht="12.75">
      <c r="A7" s="2">
        <v>53</v>
      </c>
      <c r="B7" s="2" t="s">
        <v>62</v>
      </c>
      <c r="C7" s="2">
        <v>1</v>
      </c>
      <c r="D7" s="2"/>
      <c r="E7" s="2"/>
      <c r="F7" s="2"/>
      <c r="G7" s="2"/>
      <c r="H7" s="2"/>
      <c r="I7" s="2"/>
      <c r="J7" s="2"/>
      <c r="K7" s="2"/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/>
      <c r="T7" s="2">
        <v>1</v>
      </c>
      <c r="U7" s="2"/>
      <c r="V7" s="2"/>
      <c r="W7" s="2"/>
      <c r="X7" s="2"/>
      <c r="Y7" s="2">
        <v>1</v>
      </c>
      <c r="Z7" s="2"/>
      <c r="AA7" s="2">
        <v>1</v>
      </c>
      <c r="AB7" s="2">
        <v>1</v>
      </c>
      <c r="AC7" s="2">
        <v>1</v>
      </c>
      <c r="AD7" s="2">
        <v>1</v>
      </c>
      <c r="AE7" s="2">
        <v>1</v>
      </c>
      <c r="AF7" s="2">
        <v>1</v>
      </c>
      <c r="AG7" s="2">
        <v>1</v>
      </c>
      <c r="AH7" s="2">
        <v>1</v>
      </c>
      <c r="AI7" s="2">
        <v>1</v>
      </c>
      <c r="AJ7" s="2"/>
      <c r="AK7" s="12">
        <f t="shared" si="0"/>
        <v>19</v>
      </c>
      <c r="AL7" s="16">
        <f>AK7/AK24</f>
        <v>0.59375</v>
      </c>
    </row>
    <row r="8" spans="1:38" ht="12.75">
      <c r="A8" s="2">
        <v>54</v>
      </c>
      <c r="B8" s="2" t="s">
        <v>63</v>
      </c>
      <c r="C8" s="2">
        <v>1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/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>
        <v>1</v>
      </c>
      <c r="AE8" s="2">
        <v>1</v>
      </c>
      <c r="AF8" s="2">
        <v>1</v>
      </c>
      <c r="AG8" s="2">
        <v>1</v>
      </c>
      <c r="AH8" s="2">
        <v>1</v>
      </c>
      <c r="AI8" s="2">
        <v>1</v>
      </c>
      <c r="AJ8" s="2"/>
      <c r="AK8" s="12">
        <f t="shared" si="0"/>
        <v>32</v>
      </c>
      <c r="AL8" s="16">
        <f>AK8/AK24</f>
        <v>1</v>
      </c>
    </row>
    <row r="9" spans="1:38" ht="12.75">
      <c r="A9" s="2">
        <v>55</v>
      </c>
      <c r="B9" s="2" t="s">
        <v>64</v>
      </c>
      <c r="C9" s="2"/>
      <c r="D9" s="2"/>
      <c r="E9" s="2"/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/>
      <c r="T9" s="2"/>
      <c r="U9" s="2">
        <v>1</v>
      </c>
      <c r="V9" s="2">
        <v>1</v>
      </c>
      <c r="W9" s="2"/>
      <c r="X9" s="2"/>
      <c r="Y9" s="2"/>
      <c r="Z9" s="2">
        <v>1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12">
        <f t="shared" si="0"/>
        <v>16</v>
      </c>
      <c r="AL9" s="16">
        <f>AK9/AK24</f>
        <v>0.5</v>
      </c>
    </row>
    <row r="10" spans="1:38" ht="12.75">
      <c r="A10" s="2">
        <v>56</v>
      </c>
      <c r="B10" s="2" t="s">
        <v>65</v>
      </c>
      <c r="C10" s="2">
        <v>1</v>
      </c>
      <c r="D10" s="2">
        <v>1</v>
      </c>
      <c r="E10" s="2"/>
      <c r="F10" s="2"/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/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>
        <v>1</v>
      </c>
      <c r="AE10" s="2">
        <v>1</v>
      </c>
      <c r="AF10" s="2">
        <v>1</v>
      </c>
      <c r="AG10" s="2">
        <v>1</v>
      </c>
      <c r="AH10" s="2">
        <v>1</v>
      </c>
      <c r="AI10" s="2"/>
      <c r="AJ10" s="2"/>
      <c r="AK10" s="12">
        <f t="shared" si="0"/>
        <v>29</v>
      </c>
      <c r="AL10" s="16">
        <f>AK10/AK24</f>
        <v>0.90625</v>
      </c>
    </row>
    <row r="11" spans="1:38" ht="12.75">
      <c r="A11" s="2">
        <v>57</v>
      </c>
      <c r="B11" s="2" t="s">
        <v>119</v>
      </c>
      <c r="C11" s="2"/>
      <c r="D11" s="2">
        <v>1</v>
      </c>
      <c r="E11" s="2"/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2">
        <f t="shared" si="0"/>
        <v>7</v>
      </c>
      <c r="AL11" s="16">
        <f>AK11/AK24</f>
        <v>0.21875</v>
      </c>
    </row>
    <row r="12" spans="1:38" ht="12.75">
      <c r="A12" s="2">
        <v>58</v>
      </c>
      <c r="B12" s="2" t="s">
        <v>66</v>
      </c>
      <c r="C12" s="2"/>
      <c r="D12" s="2"/>
      <c r="E12" s="2"/>
      <c r="F12" s="2"/>
      <c r="G12" s="2"/>
      <c r="H12" s="2"/>
      <c r="I12" s="2"/>
      <c r="J12" s="2"/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2">
        <f t="shared" si="0"/>
        <v>9</v>
      </c>
      <c r="AL12" s="16">
        <f>AK12/AK24</f>
        <v>0.28125</v>
      </c>
    </row>
    <row r="13" spans="1:38" ht="12.75">
      <c r="A13" s="2">
        <v>60</v>
      </c>
      <c r="B13" s="2" t="s">
        <v>67</v>
      </c>
      <c r="C13" s="2">
        <v>1</v>
      </c>
      <c r="D13" s="2">
        <v>1</v>
      </c>
      <c r="E13" s="2"/>
      <c r="F13" s="2">
        <v>1</v>
      </c>
      <c r="G13" s="2"/>
      <c r="H13" s="2"/>
      <c r="I13" s="2"/>
      <c r="J13" s="2"/>
      <c r="K13" s="2"/>
      <c r="L13" s="2"/>
      <c r="M13" s="2"/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>
        <v>1</v>
      </c>
      <c r="AE13" s="2">
        <v>1</v>
      </c>
      <c r="AF13" s="2">
        <v>1</v>
      </c>
      <c r="AG13" s="2">
        <v>1</v>
      </c>
      <c r="AH13" s="2">
        <v>1</v>
      </c>
      <c r="AI13" s="2">
        <v>1</v>
      </c>
      <c r="AJ13" s="2"/>
      <c r="AK13" s="12">
        <f t="shared" si="0"/>
        <v>25</v>
      </c>
      <c r="AL13" s="16">
        <f>AK13/AK24</f>
        <v>0.78125</v>
      </c>
    </row>
    <row r="14" spans="1:38" ht="12.75">
      <c r="A14" s="6">
        <v>62</v>
      </c>
      <c r="B14" s="2" t="s">
        <v>68</v>
      </c>
      <c r="C14" s="2"/>
      <c r="D14" s="2"/>
      <c r="E14" s="2"/>
      <c r="F14" s="2"/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/>
      <c r="AB14" s="2">
        <v>1</v>
      </c>
      <c r="AC14" s="2">
        <v>1</v>
      </c>
      <c r="AD14" s="2"/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/>
      <c r="AK14" s="12">
        <f t="shared" si="0"/>
        <v>27</v>
      </c>
      <c r="AL14" s="16">
        <f>AK14/AK24</f>
        <v>0.84375</v>
      </c>
    </row>
    <row r="15" spans="1:38" ht="12.75">
      <c r="A15" s="2">
        <v>64</v>
      </c>
      <c r="B15" s="2" t="s">
        <v>69</v>
      </c>
      <c r="C15" s="2"/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/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/>
      <c r="AA15" s="2">
        <v>1</v>
      </c>
      <c r="AB15" s="2">
        <v>1</v>
      </c>
      <c r="AC15" s="2">
        <v>1</v>
      </c>
      <c r="AD15" s="2">
        <v>1</v>
      </c>
      <c r="AE15" s="2">
        <v>1</v>
      </c>
      <c r="AF15" s="2">
        <v>1</v>
      </c>
      <c r="AG15" s="2"/>
      <c r="AH15" s="2">
        <v>1</v>
      </c>
      <c r="AI15" s="2">
        <v>1</v>
      </c>
      <c r="AJ15" s="2"/>
      <c r="AK15" s="12">
        <f t="shared" si="0"/>
        <v>29</v>
      </c>
      <c r="AL15" s="16">
        <f>AK15/AK24</f>
        <v>0.90625</v>
      </c>
    </row>
    <row r="16" spans="1:38" ht="12.75">
      <c r="A16" s="2">
        <v>66</v>
      </c>
      <c r="B16" s="2" t="s">
        <v>70</v>
      </c>
      <c r="C16" s="2">
        <v>1</v>
      </c>
      <c r="D16" s="2"/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/>
      <c r="O16" s="2"/>
      <c r="P16" s="2"/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/>
      <c r="AB16" s="2">
        <v>1</v>
      </c>
      <c r="AC16" s="2">
        <v>1</v>
      </c>
      <c r="AD16" s="2">
        <v>1</v>
      </c>
      <c r="AE16" s="2">
        <v>1</v>
      </c>
      <c r="AF16" s="2">
        <v>1</v>
      </c>
      <c r="AG16" s="2">
        <v>1</v>
      </c>
      <c r="AH16" s="2">
        <v>1</v>
      </c>
      <c r="AI16" s="2">
        <v>1</v>
      </c>
      <c r="AJ16" s="2"/>
      <c r="AK16" s="12">
        <f t="shared" si="0"/>
        <v>28</v>
      </c>
      <c r="AL16" s="16">
        <f>AK16/AK24</f>
        <v>0.875</v>
      </c>
    </row>
    <row r="17" spans="1:38" ht="12.75">
      <c r="A17" s="2">
        <v>70</v>
      </c>
      <c r="B17" s="6" t="s">
        <v>60</v>
      </c>
      <c r="C17" s="2">
        <v>1</v>
      </c>
      <c r="D17" s="2"/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1</v>
      </c>
      <c r="AH17" s="2">
        <v>1</v>
      </c>
      <c r="AI17" s="2">
        <v>1</v>
      </c>
      <c r="AJ17" s="2"/>
      <c r="AK17" s="12">
        <f t="shared" si="0"/>
        <v>32</v>
      </c>
      <c r="AL17" s="16">
        <f>AK17/AK24</f>
        <v>1</v>
      </c>
    </row>
    <row r="18" spans="1:38" ht="12.75">
      <c r="A18" s="2">
        <v>73</v>
      </c>
      <c r="B18" s="48" t="s">
        <v>71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/>
      <c r="Q18" s="2">
        <v>1</v>
      </c>
      <c r="R18" s="2">
        <v>1</v>
      </c>
      <c r="S18" s="2">
        <v>1</v>
      </c>
      <c r="T18" s="2"/>
      <c r="U18" s="2">
        <v>1</v>
      </c>
      <c r="V18" s="2">
        <v>1</v>
      </c>
      <c r="W18" s="2">
        <v>1</v>
      </c>
      <c r="X18" s="2"/>
      <c r="Y18" s="2"/>
      <c r="Z18" s="2">
        <v>1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2">
        <f t="shared" si="0"/>
        <v>20</v>
      </c>
      <c r="AL18" s="16">
        <f>AK18/AK24</f>
        <v>0.625</v>
      </c>
    </row>
    <row r="19" spans="1:38" ht="12.75">
      <c r="A19" s="2">
        <v>74</v>
      </c>
      <c r="B19" s="6" t="s">
        <v>75</v>
      </c>
      <c r="C19" s="2">
        <v>1</v>
      </c>
      <c r="D19" s="2">
        <v>1</v>
      </c>
      <c r="E19" s="2"/>
      <c r="F19" s="2"/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S19" s="2"/>
      <c r="T19" s="2">
        <v>1</v>
      </c>
      <c r="U19" s="2">
        <v>1</v>
      </c>
      <c r="V19" s="2"/>
      <c r="W19" s="2">
        <v>1</v>
      </c>
      <c r="X19" s="2">
        <v>1</v>
      </c>
      <c r="Y19" s="2"/>
      <c r="Z19" s="2">
        <v>1</v>
      </c>
      <c r="AA19" s="2">
        <v>1</v>
      </c>
      <c r="AB19" s="2">
        <v>1</v>
      </c>
      <c r="AC19" s="2">
        <v>1</v>
      </c>
      <c r="AD19" s="2">
        <v>1</v>
      </c>
      <c r="AE19" s="2">
        <v>1</v>
      </c>
      <c r="AF19" s="2">
        <v>1</v>
      </c>
      <c r="AG19" s="2">
        <v>1</v>
      </c>
      <c r="AH19" s="2">
        <v>1</v>
      </c>
      <c r="AI19" s="2">
        <v>1</v>
      </c>
      <c r="AJ19" s="2"/>
      <c r="AK19" s="12">
        <f t="shared" si="0"/>
        <v>28</v>
      </c>
      <c r="AL19" s="16">
        <f>AK19/AK24</f>
        <v>0.875</v>
      </c>
    </row>
    <row r="20" spans="1:38" s="1" customFormat="1" ht="12.75">
      <c r="A20" s="2">
        <v>76</v>
      </c>
      <c r="B20" s="6" t="s">
        <v>72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/>
      <c r="AA20" s="2">
        <v>1</v>
      </c>
      <c r="AB20" s="2">
        <v>1</v>
      </c>
      <c r="AC20" s="2">
        <v>1</v>
      </c>
      <c r="AD20" s="2"/>
      <c r="AE20" s="2">
        <v>1</v>
      </c>
      <c r="AF20" s="2">
        <v>1</v>
      </c>
      <c r="AG20" s="2">
        <v>1</v>
      </c>
      <c r="AH20" s="2">
        <v>1</v>
      </c>
      <c r="AI20" s="2">
        <v>1</v>
      </c>
      <c r="AJ20" s="2"/>
      <c r="AK20" s="12">
        <f t="shared" si="0"/>
        <v>31</v>
      </c>
      <c r="AL20" s="16">
        <f>AK20/AK24</f>
        <v>0.96875</v>
      </c>
    </row>
    <row r="21" spans="1:38" ht="12.75">
      <c r="A21" s="2">
        <v>82</v>
      </c>
      <c r="B21" s="46" t="s">
        <v>58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/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/>
      <c r="AA21" s="2"/>
      <c r="AB21" s="2">
        <v>1</v>
      </c>
      <c r="AC21" s="2">
        <v>1</v>
      </c>
      <c r="AD21" s="2">
        <v>1</v>
      </c>
      <c r="AE21" s="2">
        <v>1</v>
      </c>
      <c r="AF21" s="2">
        <v>1</v>
      </c>
      <c r="AG21" s="2">
        <v>1</v>
      </c>
      <c r="AH21" s="2">
        <v>1</v>
      </c>
      <c r="AI21" s="2">
        <v>1</v>
      </c>
      <c r="AJ21" s="2"/>
      <c r="AK21" s="12">
        <f t="shared" si="0"/>
        <v>30</v>
      </c>
      <c r="AL21" s="16">
        <f>AK21/AK24</f>
        <v>0.9375</v>
      </c>
    </row>
    <row r="22" spans="1:38" ht="12.75">
      <c r="A22" s="2">
        <v>87</v>
      </c>
      <c r="B22" s="2" t="s">
        <v>59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/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>
        <v>1</v>
      </c>
      <c r="AE22" s="2">
        <v>1</v>
      </c>
      <c r="AF22" s="2">
        <v>1</v>
      </c>
      <c r="AG22" s="2">
        <v>1</v>
      </c>
      <c r="AH22" s="2">
        <v>1</v>
      </c>
      <c r="AI22" s="2">
        <v>1</v>
      </c>
      <c r="AJ22" s="2"/>
      <c r="AK22" s="12">
        <f t="shared" si="0"/>
        <v>32</v>
      </c>
      <c r="AL22" s="16">
        <f>AK22/AK24</f>
        <v>1</v>
      </c>
    </row>
    <row r="23" spans="1:38" ht="12.75">
      <c r="A23" s="2"/>
      <c r="B23" s="2" t="s">
        <v>91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/>
      <c r="T23" s="2"/>
      <c r="U23" s="2">
        <v>1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2"/>
      <c r="AL23" s="64"/>
    </row>
    <row r="24" spans="1:37" ht="12.75">
      <c r="A24" s="5"/>
      <c r="B24" s="5" t="s">
        <v>5</v>
      </c>
      <c r="C24" s="5">
        <f>SUM(C4:C22)</f>
        <v>14</v>
      </c>
      <c r="D24" s="5">
        <f>SUM(D4:D22)</f>
        <v>11</v>
      </c>
      <c r="E24" s="5">
        <f aca="true" t="shared" si="1" ref="E24:AI24">SUM(E4:E22)</f>
        <v>9</v>
      </c>
      <c r="F24" s="5">
        <f t="shared" si="1"/>
        <v>12</v>
      </c>
      <c r="G24" s="5">
        <f t="shared" si="1"/>
        <v>14</v>
      </c>
      <c r="H24" s="5">
        <f t="shared" si="1"/>
        <v>14</v>
      </c>
      <c r="I24" s="5">
        <f t="shared" si="1"/>
        <v>14</v>
      </c>
      <c r="J24" s="5">
        <f t="shared" si="1"/>
        <v>14</v>
      </c>
      <c r="K24" s="5">
        <f t="shared" si="1"/>
        <v>15</v>
      </c>
      <c r="L24" s="5">
        <f t="shared" si="1"/>
        <v>14</v>
      </c>
      <c r="M24" s="5">
        <f t="shared" si="1"/>
        <v>15</v>
      </c>
      <c r="N24" s="5">
        <f>SUM(N4:N23)</f>
        <v>17</v>
      </c>
      <c r="O24" s="5">
        <f>SUM(O4:O23)</f>
        <v>17</v>
      </c>
      <c r="P24" s="5">
        <f>SUM(P4:P23)</f>
        <v>16</v>
      </c>
      <c r="Q24" s="5">
        <f>SUM(Q4:Q23)</f>
        <v>18</v>
      </c>
      <c r="R24" s="5">
        <f>SUM(R4:R23)</f>
        <v>18</v>
      </c>
      <c r="S24" s="5">
        <f t="shared" si="1"/>
        <v>14</v>
      </c>
      <c r="T24" s="5">
        <f t="shared" si="1"/>
        <v>14</v>
      </c>
      <c r="U24" s="5">
        <f>SUM(U4:U23)</f>
        <v>14</v>
      </c>
      <c r="V24" s="5">
        <f>SUM(V4:V23)</f>
        <v>12</v>
      </c>
      <c r="W24" s="5">
        <f t="shared" si="1"/>
        <v>13</v>
      </c>
      <c r="X24" s="5">
        <f t="shared" si="1"/>
        <v>12</v>
      </c>
      <c r="Y24" s="5">
        <f aca="true" t="shared" si="2" ref="Y24:AF24">SUM(Y4:Y22)</f>
        <v>13</v>
      </c>
      <c r="Z24" s="5">
        <f t="shared" si="2"/>
        <v>11</v>
      </c>
      <c r="AA24" s="5">
        <f>SUM(AA4:AA23)</f>
        <v>12</v>
      </c>
      <c r="AB24" s="5">
        <f>SUM(AB4:AB23)</f>
        <v>14</v>
      </c>
      <c r="AC24" s="5">
        <f t="shared" si="2"/>
        <v>14</v>
      </c>
      <c r="AD24" s="5">
        <f t="shared" si="2"/>
        <v>13</v>
      </c>
      <c r="AE24" s="5">
        <f t="shared" si="2"/>
        <v>15</v>
      </c>
      <c r="AF24" s="5">
        <f t="shared" si="2"/>
        <v>14</v>
      </c>
      <c r="AG24" s="5">
        <f t="shared" si="1"/>
        <v>14</v>
      </c>
      <c r="AH24" s="5">
        <f t="shared" si="1"/>
        <v>15</v>
      </c>
      <c r="AI24" s="5">
        <f t="shared" si="1"/>
        <v>14</v>
      </c>
      <c r="AJ24" s="5">
        <f>SUM(AJ4:AJ22)</f>
        <v>0</v>
      </c>
      <c r="AK24" s="8">
        <v>32</v>
      </c>
    </row>
    <row r="25" spans="2:23" ht="12.75">
      <c r="B25" s="48" t="s">
        <v>184</v>
      </c>
      <c r="S25" s="48">
        <v>1</v>
      </c>
      <c r="W25" s="48">
        <v>1</v>
      </c>
    </row>
    <row r="26" spans="2:4" ht="12.75">
      <c r="B26" t="s">
        <v>130</v>
      </c>
      <c r="D26">
        <v>1</v>
      </c>
    </row>
    <row r="27" spans="2:6" ht="12.75">
      <c r="B27" t="s">
        <v>131</v>
      </c>
      <c r="D27">
        <v>1</v>
      </c>
      <c r="E27">
        <v>1</v>
      </c>
      <c r="F27" s="14">
        <v>1</v>
      </c>
    </row>
    <row r="28" spans="2:5" ht="12.75">
      <c r="B28" t="s">
        <v>132</v>
      </c>
      <c r="E28">
        <v>1</v>
      </c>
    </row>
    <row r="29" spans="2:5" ht="12.75">
      <c r="B29" t="s">
        <v>133</v>
      </c>
      <c r="E29">
        <v>1</v>
      </c>
    </row>
    <row r="30" spans="2:5" ht="12.75">
      <c r="B30" t="s">
        <v>134</v>
      </c>
      <c r="E30">
        <v>1</v>
      </c>
    </row>
    <row r="31" spans="2:6" ht="12.75">
      <c r="B31" t="s">
        <v>135</v>
      </c>
      <c r="F31" s="14">
        <v>1</v>
      </c>
    </row>
    <row r="32" spans="2:6" ht="12.75">
      <c r="B32" t="s">
        <v>136</v>
      </c>
      <c r="F32" s="14">
        <v>1</v>
      </c>
    </row>
    <row r="33" spans="2:26" ht="12.75">
      <c r="B33" t="s">
        <v>199</v>
      </c>
      <c r="V33">
        <v>1</v>
      </c>
      <c r="Z33">
        <v>1</v>
      </c>
    </row>
    <row r="34" spans="2:26" ht="12.75">
      <c r="B34" t="s">
        <v>198</v>
      </c>
      <c r="Z34">
        <v>1</v>
      </c>
    </row>
  </sheetData>
  <sheetProtection/>
  <printOptions/>
  <pageMargins left="0.77" right="0.48" top="1" bottom="1" header="0.5" footer="0.5"/>
  <pageSetup horizontalDpi="600" verticalDpi="600" orientation="portrait" paperSize="9" r:id="rId1"/>
  <headerFooter alignWithMargins="0">
    <oddHeader>&amp;LVSK U19&amp;CSpelade matcher&amp;R&amp;D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23"/>
  <sheetViews>
    <sheetView zoomScalePageLayoutView="0" workbookViewId="0" topLeftCell="A1">
      <pane xSplit="2" topLeftCell="AK1" activePane="topRight" state="frozen"/>
      <selection pane="topLeft" activeCell="A1" sqref="A1"/>
      <selection pane="topRight" activeCell="AJ19" sqref="AJ19"/>
    </sheetView>
  </sheetViews>
  <sheetFormatPr defaultColWidth="9.140625" defaultRowHeight="12.75"/>
  <cols>
    <col min="1" max="1" width="3.00390625" style="0" bestFit="1" customWidth="1"/>
    <col min="2" max="2" width="18.7109375" style="0" bestFit="1" customWidth="1"/>
    <col min="3" max="3" width="7.421875" style="0" customWidth="1"/>
    <col min="4" max="5" width="7.8515625" style="0" customWidth="1"/>
    <col min="6" max="6" width="8.57421875" style="14" customWidth="1"/>
    <col min="7" max="11" width="9.140625" style="0" customWidth="1"/>
    <col min="12" max="12" width="9.7109375" style="0" customWidth="1"/>
    <col min="13" max="37" width="9.140625" style="0" customWidth="1"/>
  </cols>
  <sheetData>
    <row r="1" spans="1:38" s="1" customFormat="1" ht="12.75">
      <c r="A1" s="5"/>
      <c r="B1" s="5" t="s">
        <v>76</v>
      </c>
      <c r="C1" s="5" t="s">
        <v>73</v>
      </c>
      <c r="D1" s="5" t="s">
        <v>123</v>
      </c>
      <c r="E1" s="5" t="s">
        <v>74</v>
      </c>
      <c r="F1" s="5" t="s">
        <v>84</v>
      </c>
      <c r="G1" s="5" t="s">
        <v>138</v>
      </c>
      <c r="H1" s="5" t="s">
        <v>142</v>
      </c>
      <c r="I1" s="5" t="s">
        <v>73</v>
      </c>
      <c r="J1" s="5" t="s">
        <v>154</v>
      </c>
      <c r="K1" s="5" t="s">
        <v>73</v>
      </c>
      <c r="L1" s="5" t="s">
        <v>155</v>
      </c>
      <c r="M1" s="5" t="s">
        <v>170</v>
      </c>
      <c r="N1" s="5" t="s">
        <v>138</v>
      </c>
      <c r="O1" s="5" t="s">
        <v>171</v>
      </c>
      <c r="P1" s="5" t="s">
        <v>172</v>
      </c>
      <c r="Q1" s="5" t="s">
        <v>173</v>
      </c>
      <c r="R1" s="5" t="s">
        <v>138</v>
      </c>
      <c r="S1" s="5" t="s">
        <v>138</v>
      </c>
      <c r="T1" s="5" t="s">
        <v>181</v>
      </c>
      <c r="U1" s="5" t="s">
        <v>172</v>
      </c>
      <c r="V1" s="5" t="s">
        <v>193</v>
      </c>
      <c r="W1" s="5" t="s">
        <v>188</v>
      </c>
      <c r="X1" s="5" t="s">
        <v>155</v>
      </c>
      <c r="Y1" s="5" t="s">
        <v>172</v>
      </c>
      <c r="Z1" s="5" t="s">
        <v>196</v>
      </c>
      <c r="AA1" s="5" t="s">
        <v>138</v>
      </c>
      <c r="AB1" s="5" t="s">
        <v>169</v>
      </c>
      <c r="AC1" s="5" t="s">
        <v>197</v>
      </c>
      <c r="AD1" s="5" t="s">
        <v>193</v>
      </c>
      <c r="AE1" s="5" t="s">
        <v>193</v>
      </c>
      <c r="AF1" s="5" t="s">
        <v>188</v>
      </c>
      <c r="AG1" s="5" t="s">
        <v>188</v>
      </c>
      <c r="AH1" s="5" t="s">
        <v>138</v>
      </c>
      <c r="AI1" s="5" t="s">
        <v>138</v>
      </c>
      <c r="AJ1" s="5" t="s">
        <v>172</v>
      </c>
      <c r="AK1" s="5"/>
      <c r="AL1" s="8" t="s">
        <v>8</v>
      </c>
    </row>
    <row r="2" spans="1:38" ht="12.75" hidden="1">
      <c r="A2" s="5" t="s">
        <v>6</v>
      </c>
      <c r="B2" s="5" t="s">
        <v>1</v>
      </c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 t="s">
        <v>3</v>
      </c>
      <c r="AL2" s="8"/>
    </row>
    <row r="3" spans="1:38" ht="12.75" hidden="1">
      <c r="A3" s="2"/>
      <c r="B3" s="2" t="s">
        <v>2</v>
      </c>
      <c r="C3" s="3" t="s">
        <v>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 t="s">
        <v>10</v>
      </c>
      <c r="AL3" s="12"/>
    </row>
    <row r="4" spans="1:38" ht="12.75">
      <c r="A4" s="2">
        <v>30</v>
      </c>
      <c r="B4" s="2" t="s">
        <v>57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12">
        <f aca="true" t="shared" si="0" ref="AL4:AL22">SUM(C4:AK4)</f>
        <v>0</v>
      </c>
    </row>
    <row r="5" spans="1:38" ht="12.75">
      <c r="A5" s="6">
        <v>59</v>
      </c>
      <c r="B5" s="2" t="s">
        <v>118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12">
        <f t="shared" si="0"/>
        <v>0</v>
      </c>
    </row>
    <row r="6" spans="1:38" ht="12.75">
      <c r="A6" s="2">
        <v>53</v>
      </c>
      <c r="B6" s="6" t="s">
        <v>61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12">
        <f t="shared" si="0"/>
        <v>0</v>
      </c>
    </row>
    <row r="7" spans="1:38" ht="12.75">
      <c r="A7" s="2">
        <v>54</v>
      </c>
      <c r="B7" s="2" t="s">
        <v>62</v>
      </c>
      <c r="C7" s="2"/>
      <c r="D7" s="2"/>
      <c r="E7" s="2"/>
      <c r="F7" s="2"/>
      <c r="G7" s="2"/>
      <c r="H7" s="2"/>
      <c r="I7" s="2"/>
      <c r="J7" s="2"/>
      <c r="K7" s="2"/>
      <c r="L7" s="2"/>
      <c r="M7" s="2">
        <v>6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>
        <v>6</v>
      </c>
      <c r="AD7" s="2"/>
      <c r="AE7" s="2">
        <v>6</v>
      </c>
      <c r="AF7" s="2"/>
      <c r="AG7" s="2"/>
      <c r="AH7" s="2"/>
      <c r="AI7" s="2"/>
      <c r="AJ7" s="2"/>
      <c r="AK7" s="2"/>
      <c r="AL7" s="12">
        <f t="shared" si="0"/>
        <v>18</v>
      </c>
    </row>
    <row r="8" spans="1:38" ht="12.75">
      <c r="A8" s="2">
        <v>55</v>
      </c>
      <c r="B8" s="2" t="s">
        <v>63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>
        <v>6</v>
      </c>
      <c r="AD8" s="2"/>
      <c r="AE8" s="2">
        <v>6</v>
      </c>
      <c r="AF8" s="2"/>
      <c r="AG8" s="2"/>
      <c r="AH8" s="2"/>
      <c r="AI8" s="2"/>
      <c r="AJ8" s="2"/>
      <c r="AK8" s="2"/>
      <c r="AL8" s="12">
        <f t="shared" si="0"/>
        <v>12</v>
      </c>
    </row>
    <row r="9" spans="1:38" ht="12.75">
      <c r="A9" s="2">
        <v>56</v>
      </c>
      <c r="B9" s="2" t="s">
        <v>64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12">
        <f t="shared" si="0"/>
        <v>0</v>
      </c>
    </row>
    <row r="10" spans="1:38" ht="12.75">
      <c r="A10" s="2">
        <v>57</v>
      </c>
      <c r="B10" s="2" t="s">
        <v>65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12">
        <f t="shared" si="0"/>
        <v>0</v>
      </c>
    </row>
    <row r="11" spans="1:38" ht="12.75">
      <c r="A11" s="2">
        <v>58</v>
      </c>
      <c r="B11" s="2" t="s">
        <v>119</v>
      </c>
      <c r="C11" s="2"/>
      <c r="D11" s="2"/>
      <c r="E11" s="2"/>
      <c r="F11" s="2"/>
      <c r="G11" s="2"/>
      <c r="H11" s="2">
        <v>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2">
        <f t="shared" si="0"/>
        <v>6</v>
      </c>
    </row>
    <row r="12" spans="1:38" ht="12.75">
      <c r="A12" s="2">
        <v>60</v>
      </c>
      <c r="B12" s="2" t="s">
        <v>66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6</v>
      </c>
      <c r="Q12" s="2">
        <v>6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12">
        <f t="shared" si="0"/>
        <v>12</v>
      </c>
    </row>
    <row r="13" spans="1:38" ht="12.75">
      <c r="A13" s="6">
        <v>62</v>
      </c>
      <c r="B13" s="2" t="s">
        <v>67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>
        <v>6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2">
        <f t="shared" si="0"/>
        <v>6</v>
      </c>
    </row>
    <row r="14" spans="1:38" ht="12.75">
      <c r="A14" s="2">
        <v>64</v>
      </c>
      <c r="B14" s="2" t="s">
        <v>68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12">
        <f t="shared" si="0"/>
        <v>0</v>
      </c>
    </row>
    <row r="15" spans="1:38" ht="12.75">
      <c r="A15" s="2">
        <v>66</v>
      </c>
      <c r="B15" s="2" t="s">
        <v>70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12">
        <f t="shared" si="0"/>
        <v>0</v>
      </c>
    </row>
    <row r="16" spans="1:38" ht="12.75">
      <c r="A16" s="2">
        <v>70</v>
      </c>
      <c r="B16" s="6" t="s">
        <v>60</v>
      </c>
      <c r="C16" s="2"/>
      <c r="D16" s="2"/>
      <c r="E16" s="2"/>
      <c r="F16" s="2">
        <v>10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6</v>
      </c>
      <c r="U16" s="2">
        <v>6</v>
      </c>
      <c r="V16" s="2"/>
      <c r="W16" s="2"/>
      <c r="X16" s="2"/>
      <c r="Y16" s="2"/>
      <c r="Z16" s="2"/>
      <c r="AA16" s="2">
        <v>6</v>
      </c>
      <c r="AB16" s="2"/>
      <c r="AC16" s="2">
        <v>6</v>
      </c>
      <c r="AD16" s="2"/>
      <c r="AE16" s="2"/>
      <c r="AF16" s="2"/>
      <c r="AG16" s="2">
        <v>6</v>
      </c>
      <c r="AH16" s="2"/>
      <c r="AI16" s="2"/>
      <c r="AJ16" s="2"/>
      <c r="AK16" s="2"/>
      <c r="AL16" s="12">
        <f t="shared" si="0"/>
        <v>40</v>
      </c>
    </row>
    <row r="17" spans="1:38" ht="12.75">
      <c r="A17" s="2">
        <v>73</v>
      </c>
      <c r="B17" s="48" t="s">
        <v>71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>
        <v>9</v>
      </c>
      <c r="N17" s="2"/>
      <c r="O17" s="2"/>
      <c r="P17" s="2"/>
      <c r="Q17" s="2"/>
      <c r="R17" s="2"/>
      <c r="S17" s="2"/>
      <c r="T17" s="2"/>
      <c r="U17" s="2">
        <v>12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12">
        <f t="shared" si="0"/>
        <v>21</v>
      </c>
    </row>
    <row r="18" spans="1:38" ht="12.75">
      <c r="A18" s="2">
        <v>74</v>
      </c>
      <c r="B18" s="6" t="s">
        <v>75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v>6</v>
      </c>
      <c r="N18" s="2"/>
      <c r="O18" s="2"/>
      <c r="P18" s="2"/>
      <c r="Q18" s="2"/>
      <c r="R18" s="2"/>
      <c r="S18" s="2"/>
      <c r="T18" s="2">
        <v>6</v>
      </c>
      <c r="U18" s="2">
        <v>6</v>
      </c>
      <c r="V18" s="2"/>
      <c r="W18" s="2"/>
      <c r="X18" s="2"/>
      <c r="Y18" s="2"/>
      <c r="Z18" s="2"/>
      <c r="AA18" s="2">
        <v>6</v>
      </c>
      <c r="AB18" s="2"/>
      <c r="AC18" s="2"/>
      <c r="AD18" s="2"/>
      <c r="AE18" s="2"/>
      <c r="AF18" s="2">
        <v>6</v>
      </c>
      <c r="AG18" s="2">
        <v>12</v>
      </c>
      <c r="AH18" s="2">
        <v>12</v>
      </c>
      <c r="AI18" s="2"/>
      <c r="AJ18" s="2">
        <v>30</v>
      </c>
      <c r="AK18" s="2"/>
      <c r="AL18" s="12">
        <f t="shared" si="0"/>
        <v>84</v>
      </c>
    </row>
    <row r="19" spans="1:38" s="1" customFormat="1" ht="12.75">
      <c r="A19" s="2">
        <v>76</v>
      </c>
      <c r="B19" s="6" t="s">
        <v>72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>
        <v>6</v>
      </c>
      <c r="N19" s="2"/>
      <c r="O19" s="2"/>
      <c r="P19" s="2"/>
      <c r="Q19" s="2"/>
      <c r="R19" s="2"/>
      <c r="S19" s="2">
        <v>6</v>
      </c>
      <c r="T19" s="2"/>
      <c r="U19" s="2"/>
      <c r="V19" s="2"/>
      <c r="W19" s="2"/>
      <c r="X19" s="2">
        <v>12</v>
      </c>
      <c r="Y19" s="2"/>
      <c r="Z19" s="2">
        <v>18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12">
        <f t="shared" si="0"/>
        <v>42</v>
      </c>
    </row>
    <row r="20" spans="1:38" ht="12.75">
      <c r="A20" s="2">
        <v>82</v>
      </c>
      <c r="B20" s="46" t="s">
        <v>58</v>
      </c>
      <c r="C20" s="2">
        <v>10</v>
      </c>
      <c r="D20" s="2">
        <v>10</v>
      </c>
      <c r="E20" s="2"/>
      <c r="F20" s="2">
        <v>20</v>
      </c>
      <c r="G20" s="2"/>
      <c r="H20" s="2"/>
      <c r="I20" s="2"/>
      <c r="J20" s="2"/>
      <c r="K20" s="2"/>
      <c r="L20" s="2"/>
      <c r="M20" s="2"/>
      <c r="N20" s="2">
        <v>6</v>
      </c>
      <c r="O20" s="2"/>
      <c r="P20" s="2">
        <v>6</v>
      </c>
      <c r="Q20" s="2"/>
      <c r="R20" s="2"/>
      <c r="S20" s="2"/>
      <c r="T20" s="2">
        <v>12</v>
      </c>
      <c r="U20" s="2">
        <v>6</v>
      </c>
      <c r="V20" s="2"/>
      <c r="W20" s="2"/>
      <c r="X20" s="2"/>
      <c r="Y20" s="2">
        <v>6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12">
        <f t="shared" si="0"/>
        <v>76</v>
      </c>
    </row>
    <row r="21" spans="1:38" ht="12.75">
      <c r="A21" s="2">
        <v>87</v>
      </c>
      <c r="B21" s="2" t="s">
        <v>59</v>
      </c>
      <c r="C21" s="2"/>
      <c r="D21" s="2"/>
      <c r="E21" s="2"/>
      <c r="F21" s="2">
        <v>20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v>6</v>
      </c>
      <c r="R21" s="2"/>
      <c r="S21" s="2"/>
      <c r="T21" s="2">
        <v>6</v>
      </c>
      <c r="U21" s="2"/>
      <c r="V21" s="2"/>
      <c r="W21" s="2"/>
      <c r="X21" s="2"/>
      <c r="Y21" s="2"/>
      <c r="Z21" s="2"/>
      <c r="AA21" s="2"/>
      <c r="AB21" s="2">
        <v>6</v>
      </c>
      <c r="AC21" s="2"/>
      <c r="AD21" s="2"/>
      <c r="AE21" s="2"/>
      <c r="AF21" s="2"/>
      <c r="AG21" s="2">
        <v>3</v>
      </c>
      <c r="AH21" s="2"/>
      <c r="AI21" s="2"/>
      <c r="AJ21" s="2"/>
      <c r="AK21" s="2"/>
      <c r="AL21" s="12">
        <f t="shared" si="0"/>
        <v>41</v>
      </c>
    </row>
    <row r="22" spans="1:38" ht="12.75">
      <c r="A22" s="5"/>
      <c r="B22" s="5" t="s">
        <v>5</v>
      </c>
      <c r="C22" s="5">
        <f>SUM(C4:C21)</f>
        <v>10</v>
      </c>
      <c r="D22" s="5">
        <f>SUM(D4:D21)</f>
        <v>10</v>
      </c>
      <c r="E22" s="5">
        <f aca="true" t="shared" si="1" ref="E22:AJ22">SUM(E4:E21)</f>
        <v>0</v>
      </c>
      <c r="F22" s="5">
        <f t="shared" si="1"/>
        <v>50</v>
      </c>
      <c r="G22" s="5">
        <f t="shared" si="1"/>
        <v>0</v>
      </c>
      <c r="H22" s="5">
        <f t="shared" si="1"/>
        <v>6</v>
      </c>
      <c r="I22" s="5">
        <f t="shared" si="1"/>
        <v>0</v>
      </c>
      <c r="J22" s="5">
        <f t="shared" si="1"/>
        <v>0</v>
      </c>
      <c r="K22" s="5">
        <f t="shared" si="1"/>
        <v>0</v>
      </c>
      <c r="L22" s="5">
        <f t="shared" si="1"/>
        <v>0</v>
      </c>
      <c r="M22" s="5">
        <f t="shared" si="1"/>
        <v>27</v>
      </c>
      <c r="N22" s="5">
        <f t="shared" si="1"/>
        <v>6</v>
      </c>
      <c r="O22" s="5">
        <f t="shared" si="1"/>
        <v>0</v>
      </c>
      <c r="P22" s="5">
        <f t="shared" si="1"/>
        <v>12</v>
      </c>
      <c r="Q22" s="5">
        <f t="shared" si="1"/>
        <v>12</v>
      </c>
      <c r="R22" s="5">
        <f t="shared" si="1"/>
        <v>0</v>
      </c>
      <c r="S22" s="5">
        <f t="shared" si="1"/>
        <v>6</v>
      </c>
      <c r="T22" s="5">
        <f t="shared" si="1"/>
        <v>36</v>
      </c>
      <c r="U22" s="5">
        <f t="shared" si="1"/>
        <v>30</v>
      </c>
      <c r="V22" s="5">
        <f t="shared" si="1"/>
        <v>0</v>
      </c>
      <c r="W22" s="5">
        <f t="shared" si="1"/>
        <v>0</v>
      </c>
      <c r="X22" s="5">
        <f t="shared" si="1"/>
        <v>12</v>
      </c>
      <c r="Y22" s="5">
        <f t="shared" si="1"/>
        <v>6</v>
      </c>
      <c r="Z22" s="5">
        <f aca="true" t="shared" si="2" ref="Z22:AG22">SUM(Z4:Z21)</f>
        <v>18</v>
      </c>
      <c r="AA22" s="5">
        <f t="shared" si="2"/>
        <v>12</v>
      </c>
      <c r="AB22" s="5">
        <f t="shared" si="2"/>
        <v>6</v>
      </c>
      <c r="AC22" s="5">
        <f t="shared" si="2"/>
        <v>18</v>
      </c>
      <c r="AD22" s="5">
        <f t="shared" si="2"/>
        <v>0</v>
      </c>
      <c r="AE22" s="5">
        <f t="shared" si="2"/>
        <v>12</v>
      </c>
      <c r="AF22" s="5">
        <f t="shared" si="2"/>
        <v>6</v>
      </c>
      <c r="AG22" s="5">
        <f t="shared" si="2"/>
        <v>21</v>
      </c>
      <c r="AH22" s="5">
        <f t="shared" si="1"/>
        <v>12</v>
      </c>
      <c r="AI22" s="5">
        <f t="shared" si="1"/>
        <v>0</v>
      </c>
      <c r="AJ22" s="5">
        <f t="shared" si="1"/>
        <v>30</v>
      </c>
      <c r="AK22" s="5">
        <f>SUM(AK4:AK21)</f>
        <v>0</v>
      </c>
      <c r="AL22" s="8">
        <f t="shared" si="0"/>
        <v>358</v>
      </c>
    </row>
    <row r="23" spans="2:38" ht="12.75">
      <c r="B23" s="48" t="s">
        <v>38</v>
      </c>
      <c r="AL23" s="49">
        <f>AL22/spelade!AK24</f>
        <v>11.1875</v>
      </c>
    </row>
  </sheetData>
  <sheetProtection/>
  <printOptions/>
  <pageMargins left="0.67" right="0.13" top="1" bottom="1" header="0.52" footer="0.5"/>
  <pageSetup horizontalDpi="600" verticalDpi="600" orientation="portrait" paperSize="9" r:id="rId1"/>
  <headerFooter alignWithMargins="0">
    <oddHeader>&amp;LVSK U19&amp;CUtvisningsammanställning&amp;R&amp;D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25"/>
  <sheetViews>
    <sheetView zoomScalePageLayoutView="0" workbookViewId="0" topLeftCell="A1">
      <pane xSplit="1" topLeftCell="AJ1" activePane="topRight" state="frozen"/>
      <selection pane="topLeft" activeCell="A1" sqref="A1"/>
      <selection pane="topRight" activeCell="AL20" sqref="AL20"/>
    </sheetView>
  </sheetViews>
  <sheetFormatPr defaultColWidth="9.140625" defaultRowHeight="12.75"/>
  <cols>
    <col min="1" max="1" width="11.7109375" style="0" bestFit="1" customWidth="1"/>
    <col min="2" max="4" width="7.57421875" style="0" customWidth="1"/>
    <col min="5" max="5" width="8.140625" style="0" bestFit="1" customWidth="1"/>
    <col min="6" max="6" width="7.57421875" style="0" customWidth="1"/>
    <col min="7" max="7" width="10.421875" style="0" bestFit="1" customWidth="1"/>
    <col min="8" max="34" width="7.57421875" style="0" customWidth="1"/>
    <col min="35" max="36" width="7.8515625" style="0" customWidth="1"/>
    <col min="37" max="37" width="8.00390625" style="14" bestFit="1" customWidth="1"/>
    <col min="38" max="38" width="8.00390625" style="28" bestFit="1" customWidth="1"/>
    <col min="40" max="40" width="15.8515625" style="0" bestFit="1" customWidth="1"/>
    <col min="41" max="41" width="8.00390625" style="0" customWidth="1"/>
  </cols>
  <sheetData>
    <row r="1" spans="1:38" ht="12.75">
      <c r="A1" s="5"/>
      <c r="B1" s="5" t="s">
        <v>73</v>
      </c>
      <c r="C1" s="5" t="s">
        <v>123</v>
      </c>
      <c r="D1" s="5" t="s">
        <v>74</v>
      </c>
      <c r="E1" s="5" t="s">
        <v>84</v>
      </c>
      <c r="F1" s="5" t="s">
        <v>138</v>
      </c>
      <c r="G1" s="5" t="s">
        <v>142</v>
      </c>
      <c r="H1" s="5" t="s">
        <v>73</v>
      </c>
      <c r="I1" s="5" t="s">
        <v>154</v>
      </c>
      <c r="J1" s="5" t="s">
        <v>73</v>
      </c>
      <c r="K1" s="5" t="s">
        <v>155</v>
      </c>
      <c r="L1" s="5" t="s">
        <v>169</v>
      </c>
      <c r="M1" s="5" t="s">
        <v>138</v>
      </c>
      <c r="N1" s="5" t="s">
        <v>171</v>
      </c>
      <c r="O1" s="5" t="s">
        <v>172</v>
      </c>
      <c r="P1" s="5" t="s">
        <v>173</v>
      </c>
      <c r="Q1" s="5" t="s">
        <v>138</v>
      </c>
      <c r="R1" s="5" t="s">
        <v>138</v>
      </c>
      <c r="S1" s="5" t="s">
        <v>181</v>
      </c>
      <c r="T1" s="5" t="s">
        <v>172</v>
      </c>
      <c r="U1" s="5" t="s">
        <v>193</v>
      </c>
      <c r="V1" s="5" t="s">
        <v>188</v>
      </c>
      <c r="W1" s="5" t="s">
        <v>155</v>
      </c>
      <c r="X1" s="5" t="s">
        <v>172</v>
      </c>
      <c r="Y1" s="5" t="s">
        <v>196</v>
      </c>
      <c r="Z1" s="5" t="s">
        <v>138</v>
      </c>
      <c r="AA1" s="5" t="s">
        <v>169</v>
      </c>
      <c r="AB1" s="5" t="s">
        <v>197</v>
      </c>
      <c r="AC1" s="5" t="s">
        <v>193</v>
      </c>
      <c r="AD1" s="5" t="s">
        <v>193</v>
      </c>
      <c r="AE1" s="5" t="s">
        <v>188</v>
      </c>
      <c r="AF1" s="5" t="s">
        <v>188</v>
      </c>
      <c r="AG1" s="5" t="s">
        <v>138</v>
      </c>
      <c r="AH1" s="5" t="s">
        <v>138</v>
      </c>
      <c r="AI1" s="5" t="s">
        <v>172</v>
      </c>
      <c r="AJ1" s="5"/>
      <c r="AK1" s="8" t="s">
        <v>5</v>
      </c>
      <c r="AL1" s="29" t="s">
        <v>23</v>
      </c>
    </row>
    <row r="2" spans="1:38" s="1" customFormat="1" ht="12.75" hidden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8"/>
      <c r="AL2" s="25"/>
    </row>
    <row r="3" spans="1:38" ht="12" customHeight="1" hidden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2"/>
      <c r="AL3" s="26"/>
    </row>
    <row r="4" spans="1:4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12"/>
      <c r="AL4" s="26"/>
      <c r="AN4" s="1" t="s">
        <v>37</v>
      </c>
    </row>
    <row r="5" spans="1:41" ht="12.75">
      <c r="A5" s="2" t="s">
        <v>11</v>
      </c>
      <c r="B5" s="2"/>
      <c r="C5" s="2">
        <v>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>
        <v>1</v>
      </c>
      <c r="S5" s="2"/>
      <c r="T5" s="2">
        <v>1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1</v>
      </c>
      <c r="AG5" s="2">
        <v>1</v>
      </c>
      <c r="AH5" s="2"/>
      <c r="AI5" s="2"/>
      <c r="AJ5" s="2"/>
      <c r="AK5" s="12">
        <f>SUM(B5:AJ5)</f>
        <v>5</v>
      </c>
      <c r="AL5" s="26">
        <f>AK5/AK16</f>
        <v>0.029585798816568046</v>
      </c>
      <c r="AN5" s="34" t="s">
        <v>33</v>
      </c>
      <c r="AO5" s="35">
        <f>(AK5+AK6+AK7+AK8+AK9)/AK16</f>
        <v>0.22485207100591717</v>
      </c>
    </row>
    <row r="6" spans="1:41" ht="12.75">
      <c r="A6" s="2" t="s">
        <v>12</v>
      </c>
      <c r="B6" s="2">
        <v>1</v>
      </c>
      <c r="C6" s="2">
        <v>4</v>
      </c>
      <c r="D6" s="2"/>
      <c r="E6" s="2">
        <v>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>
        <v>1</v>
      </c>
      <c r="X6" s="2">
        <v>2</v>
      </c>
      <c r="Y6" s="2">
        <v>1</v>
      </c>
      <c r="Z6" s="2"/>
      <c r="AA6" s="2">
        <v>1</v>
      </c>
      <c r="AB6" s="2"/>
      <c r="AC6" s="2"/>
      <c r="AD6" s="2"/>
      <c r="AE6" s="2"/>
      <c r="AF6" s="2">
        <v>1</v>
      </c>
      <c r="AG6" s="2"/>
      <c r="AH6" s="2"/>
      <c r="AI6" s="2"/>
      <c r="AJ6" s="2"/>
      <c r="AK6" s="12">
        <f aca="true" t="shared" si="0" ref="AK6:AK16">SUM(B6:AJ6)</f>
        <v>12</v>
      </c>
      <c r="AL6" s="26">
        <f>AK6/AK16</f>
        <v>0.07100591715976332</v>
      </c>
      <c r="AN6" s="30"/>
      <c r="AO6" s="31"/>
    </row>
    <row r="7" spans="1:41" ht="12.75">
      <c r="A7" s="2" t="s">
        <v>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2">
        <f t="shared" si="0"/>
        <v>0</v>
      </c>
      <c r="AL7" s="26">
        <f>AK7/AK16</f>
        <v>0</v>
      </c>
      <c r="AN7" s="32" t="s">
        <v>31</v>
      </c>
      <c r="AO7" s="33">
        <f>(AK10+AK11+AK13)/AK16</f>
        <v>0.34911242603550297</v>
      </c>
    </row>
    <row r="8" spans="1:41" ht="12.75">
      <c r="A8" s="2" t="s">
        <v>14</v>
      </c>
      <c r="B8" s="2"/>
      <c r="C8" s="2">
        <v>3</v>
      </c>
      <c r="D8" s="2"/>
      <c r="E8" s="2">
        <v>2</v>
      </c>
      <c r="F8" s="2">
        <v>1</v>
      </c>
      <c r="G8" s="2"/>
      <c r="H8" s="2"/>
      <c r="I8" s="2"/>
      <c r="J8" s="2"/>
      <c r="K8" s="2"/>
      <c r="L8" s="2">
        <v>1</v>
      </c>
      <c r="M8" s="2">
        <v>1</v>
      </c>
      <c r="N8" s="2"/>
      <c r="O8" s="2"/>
      <c r="P8" s="2"/>
      <c r="Q8" s="2"/>
      <c r="R8" s="2">
        <v>1</v>
      </c>
      <c r="S8" s="2"/>
      <c r="T8" s="2">
        <v>1</v>
      </c>
      <c r="U8" s="2"/>
      <c r="V8" s="2"/>
      <c r="W8" s="2"/>
      <c r="X8" s="2"/>
      <c r="Y8" s="2"/>
      <c r="Z8" s="2"/>
      <c r="AA8" s="2"/>
      <c r="AB8" s="2"/>
      <c r="AC8" s="2"/>
      <c r="AD8" s="2">
        <v>1</v>
      </c>
      <c r="AE8" s="2">
        <v>1</v>
      </c>
      <c r="AF8" s="2"/>
      <c r="AG8" s="2"/>
      <c r="AH8" s="2">
        <v>1</v>
      </c>
      <c r="AI8" s="2">
        <v>1</v>
      </c>
      <c r="AJ8" s="2"/>
      <c r="AK8" s="12">
        <f t="shared" si="0"/>
        <v>14</v>
      </c>
      <c r="AL8" s="26">
        <f>AK8/AK16</f>
        <v>0.08284023668639054</v>
      </c>
      <c r="AN8" s="30"/>
      <c r="AO8" s="31"/>
    </row>
    <row r="9" spans="1:41" ht="12.75">
      <c r="A9" s="2" t="s">
        <v>15</v>
      </c>
      <c r="B9" s="2"/>
      <c r="C9" s="2"/>
      <c r="D9" s="2"/>
      <c r="E9" s="2"/>
      <c r="F9" s="2"/>
      <c r="G9" s="2">
        <v>2</v>
      </c>
      <c r="H9" s="2"/>
      <c r="I9" s="2"/>
      <c r="J9" s="2"/>
      <c r="K9" s="2"/>
      <c r="L9" s="2"/>
      <c r="M9" s="2"/>
      <c r="N9" s="2"/>
      <c r="O9" s="2"/>
      <c r="P9" s="2">
        <v>1</v>
      </c>
      <c r="Q9" s="2">
        <v>1</v>
      </c>
      <c r="R9" s="2"/>
      <c r="S9" s="2">
        <v>1</v>
      </c>
      <c r="T9" s="2"/>
      <c r="U9" s="2"/>
      <c r="V9" s="2"/>
      <c r="W9" s="2">
        <v>2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2">
        <f t="shared" si="0"/>
        <v>7</v>
      </c>
      <c r="AL9" s="26">
        <f>AK9/AK16</f>
        <v>0.04142011834319527</v>
      </c>
      <c r="AN9" s="32" t="s">
        <v>32</v>
      </c>
      <c r="AO9" s="33">
        <f>(AK12+AK14)/AK16</f>
        <v>0.4260355029585799</v>
      </c>
    </row>
    <row r="10" spans="1:41" ht="12.75">
      <c r="A10" s="2" t="s">
        <v>16</v>
      </c>
      <c r="B10" s="2">
        <v>1</v>
      </c>
      <c r="C10" s="2">
        <v>3</v>
      </c>
      <c r="D10" s="2">
        <v>2</v>
      </c>
      <c r="E10" s="2">
        <v>2</v>
      </c>
      <c r="F10" s="2"/>
      <c r="G10" s="2"/>
      <c r="H10" s="2"/>
      <c r="I10" s="2">
        <v>1</v>
      </c>
      <c r="J10" s="2"/>
      <c r="K10" s="2"/>
      <c r="L10" s="2">
        <v>1</v>
      </c>
      <c r="M10" s="2"/>
      <c r="N10" s="2"/>
      <c r="O10" s="2"/>
      <c r="P10" s="2">
        <v>1</v>
      </c>
      <c r="Q10" s="2">
        <v>1</v>
      </c>
      <c r="R10" s="2">
        <v>3</v>
      </c>
      <c r="S10" s="2">
        <v>1</v>
      </c>
      <c r="T10" s="2"/>
      <c r="U10" s="2"/>
      <c r="V10" s="2"/>
      <c r="W10" s="2"/>
      <c r="X10" s="2"/>
      <c r="Y10" s="2">
        <v>1</v>
      </c>
      <c r="Z10" s="2"/>
      <c r="AA10" s="2">
        <v>3</v>
      </c>
      <c r="AB10" s="2">
        <v>1</v>
      </c>
      <c r="AC10" s="2"/>
      <c r="AD10" s="2">
        <v>2</v>
      </c>
      <c r="AE10" s="2"/>
      <c r="AF10" s="2">
        <v>2</v>
      </c>
      <c r="AG10" s="2">
        <v>2</v>
      </c>
      <c r="AH10" s="2">
        <v>2</v>
      </c>
      <c r="AI10" s="2">
        <v>1</v>
      </c>
      <c r="AJ10" s="2"/>
      <c r="AK10" s="12">
        <f t="shared" si="0"/>
        <v>30</v>
      </c>
      <c r="AL10" s="26">
        <f>AK10/AK16</f>
        <v>0.17751479289940827</v>
      </c>
      <c r="AN10" s="30"/>
      <c r="AO10" s="31"/>
    </row>
    <row r="11" spans="1:41" ht="12.75">
      <c r="A11" s="2" t="s">
        <v>17</v>
      </c>
      <c r="B11" s="2">
        <v>1</v>
      </c>
      <c r="C11" s="2"/>
      <c r="D11" s="2">
        <v>1</v>
      </c>
      <c r="E11" s="2">
        <v>2</v>
      </c>
      <c r="F11" s="2">
        <v>1</v>
      </c>
      <c r="G11" s="2"/>
      <c r="H11" s="2"/>
      <c r="I11" s="2">
        <v>1</v>
      </c>
      <c r="J11" s="2"/>
      <c r="K11" s="2">
        <v>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>
        <v>3</v>
      </c>
      <c r="X11" s="2"/>
      <c r="Y11" s="2"/>
      <c r="Z11" s="2"/>
      <c r="AA11" s="2"/>
      <c r="AB11" s="2"/>
      <c r="AC11" s="2"/>
      <c r="AD11" s="2">
        <v>5</v>
      </c>
      <c r="AE11" s="2">
        <v>2</v>
      </c>
      <c r="AF11" s="2">
        <v>1</v>
      </c>
      <c r="AG11" s="2"/>
      <c r="AH11" s="2"/>
      <c r="AI11" s="2"/>
      <c r="AJ11" s="2"/>
      <c r="AK11" s="12">
        <f t="shared" si="0"/>
        <v>18</v>
      </c>
      <c r="AL11" s="26">
        <f>AK11/AK16</f>
        <v>0.10650887573964497</v>
      </c>
      <c r="AN11" s="32" t="s">
        <v>34</v>
      </c>
      <c r="AO11" s="33">
        <f>AK15/AK16</f>
        <v>0</v>
      </c>
    </row>
    <row r="12" spans="1:38" ht="12.75">
      <c r="A12" s="2" t="s">
        <v>18</v>
      </c>
      <c r="B12" s="2">
        <v>1</v>
      </c>
      <c r="C12" s="2"/>
      <c r="D12" s="2"/>
      <c r="E12" s="2"/>
      <c r="F12" s="2"/>
      <c r="G12" s="2">
        <v>1</v>
      </c>
      <c r="H12" s="2"/>
      <c r="I12" s="2"/>
      <c r="J12" s="2"/>
      <c r="K12" s="2"/>
      <c r="L12" s="2">
        <v>1</v>
      </c>
      <c r="M12" s="2"/>
      <c r="N12" s="2">
        <v>1</v>
      </c>
      <c r="O12" s="2"/>
      <c r="P12" s="2">
        <v>1</v>
      </c>
      <c r="Q12" s="2">
        <v>1</v>
      </c>
      <c r="R12" s="2"/>
      <c r="S12" s="2">
        <v>1</v>
      </c>
      <c r="T12" s="2"/>
      <c r="U12" s="2"/>
      <c r="V12" s="2"/>
      <c r="W12" s="2">
        <v>1</v>
      </c>
      <c r="X12" s="2"/>
      <c r="Y12" s="2"/>
      <c r="Z12" s="2"/>
      <c r="AA12" s="2"/>
      <c r="AB12" s="2"/>
      <c r="AC12" s="2"/>
      <c r="AD12" s="2">
        <v>2</v>
      </c>
      <c r="AE12" s="2">
        <v>1</v>
      </c>
      <c r="AF12" s="2"/>
      <c r="AG12" s="2"/>
      <c r="AH12" s="2"/>
      <c r="AI12" s="2"/>
      <c r="AJ12" s="2"/>
      <c r="AK12" s="12">
        <f t="shared" si="0"/>
        <v>11</v>
      </c>
      <c r="AL12" s="26">
        <f>AK12/AK16</f>
        <v>0.0650887573964497</v>
      </c>
    </row>
    <row r="13" spans="1:38" ht="12.75">
      <c r="A13" s="2" t="s">
        <v>19</v>
      </c>
      <c r="B13" s="2"/>
      <c r="C13" s="2">
        <v>1</v>
      </c>
      <c r="D13" s="2"/>
      <c r="E13" s="2"/>
      <c r="F13" s="2"/>
      <c r="G13" s="2"/>
      <c r="H13" s="2"/>
      <c r="I13" s="2"/>
      <c r="J13" s="2"/>
      <c r="K13" s="2"/>
      <c r="L13" s="2">
        <v>2</v>
      </c>
      <c r="M13" s="2"/>
      <c r="N13" s="2">
        <v>2</v>
      </c>
      <c r="O13" s="2">
        <v>1</v>
      </c>
      <c r="P13" s="2"/>
      <c r="Q13" s="2"/>
      <c r="R13" s="2"/>
      <c r="S13" s="2"/>
      <c r="T13" s="2"/>
      <c r="U13" s="2"/>
      <c r="V13" s="2">
        <v>1</v>
      </c>
      <c r="W13" s="2"/>
      <c r="X13" s="2"/>
      <c r="Y13" s="2"/>
      <c r="Z13" s="2"/>
      <c r="AA13" s="2"/>
      <c r="AB13" s="2">
        <v>1</v>
      </c>
      <c r="AC13" s="2"/>
      <c r="AD13" s="2">
        <v>2</v>
      </c>
      <c r="AE13" s="2"/>
      <c r="AF13" s="2"/>
      <c r="AG13" s="2">
        <v>1</v>
      </c>
      <c r="AH13" s="2"/>
      <c r="AI13" s="2"/>
      <c r="AJ13" s="2"/>
      <c r="AK13" s="12">
        <f t="shared" si="0"/>
        <v>11</v>
      </c>
      <c r="AL13" s="26">
        <f>AK13/AK16</f>
        <v>0.0650887573964497</v>
      </c>
    </row>
    <row r="14" spans="1:38" ht="13.5" customHeight="1">
      <c r="A14" s="2" t="s">
        <v>30</v>
      </c>
      <c r="B14" s="2">
        <v>3</v>
      </c>
      <c r="C14" s="2">
        <v>2</v>
      </c>
      <c r="D14" s="2">
        <v>5</v>
      </c>
      <c r="E14" s="2">
        <v>5</v>
      </c>
      <c r="F14" s="2">
        <v>4</v>
      </c>
      <c r="G14" s="2">
        <v>3</v>
      </c>
      <c r="H14" s="2"/>
      <c r="I14" s="2">
        <v>2</v>
      </c>
      <c r="J14" s="2">
        <v>1</v>
      </c>
      <c r="K14" s="2"/>
      <c r="L14" s="2">
        <v>2</v>
      </c>
      <c r="M14" s="2"/>
      <c r="N14" s="2"/>
      <c r="O14" s="2">
        <v>1</v>
      </c>
      <c r="P14" s="2"/>
      <c r="Q14" s="2">
        <v>1</v>
      </c>
      <c r="R14" s="2">
        <v>3</v>
      </c>
      <c r="S14" s="2">
        <v>3</v>
      </c>
      <c r="T14" s="2">
        <v>3</v>
      </c>
      <c r="U14" s="2"/>
      <c r="V14" s="2">
        <v>3</v>
      </c>
      <c r="W14" s="2">
        <v>5</v>
      </c>
      <c r="X14" s="2"/>
      <c r="Y14" s="2"/>
      <c r="Z14" s="2">
        <v>1</v>
      </c>
      <c r="AA14" s="2">
        <v>1</v>
      </c>
      <c r="AB14" s="2">
        <v>5</v>
      </c>
      <c r="AC14" s="2"/>
      <c r="AD14" s="2">
        <v>7</v>
      </c>
      <c r="AE14" s="2"/>
      <c r="AF14" s="2"/>
      <c r="AG14" s="2"/>
      <c r="AH14" s="2">
        <v>1</v>
      </c>
      <c r="AI14" s="2"/>
      <c r="AJ14" s="2"/>
      <c r="AK14" s="12">
        <f t="shared" si="0"/>
        <v>61</v>
      </c>
      <c r="AL14" s="26">
        <f>AK14/AK16</f>
        <v>0.3609467455621302</v>
      </c>
    </row>
    <row r="15" spans="1:38" ht="12.75">
      <c r="A15" s="2" t="s">
        <v>78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2">
        <f t="shared" si="0"/>
        <v>0</v>
      </c>
      <c r="AL15" s="26">
        <f>AK15/AK16</f>
        <v>0</v>
      </c>
    </row>
    <row r="16" spans="1:41" s="1" customFormat="1" ht="12.75">
      <c r="A16" s="5" t="s">
        <v>5</v>
      </c>
      <c r="B16" s="5">
        <f>SUM(B5:B15)</f>
        <v>7</v>
      </c>
      <c r="C16" s="5">
        <f aca="true" t="shared" si="1" ref="C16:AH16">SUM(C5:C15)</f>
        <v>14</v>
      </c>
      <c r="D16" s="5">
        <f t="shared" si="1"/>
        <v>8</v>
      </c>
      <c r="E16" s="5">
        <f t="shared" si="1"/>
        <v>12</v>
      </c>
      <c r="F16" s="5">
        <f t="shared" si="1"/>
        <v>6</v>
      </c>
      <c r="G16" s="5">
        <f t="shared" si="1"/>
        <v>6</v>
      </c>
      <c r="H16" s="5">
        <f t="shared" si="1"/>
        <v>0</v>
      </c>
      <c r="I16" s="5">
        <f t="shared" si="1"/>
        <v>4</v>
      </c>
      <c r="J16" s="5">
        <f t="shared" si="1"/>
        <v>1</v>
      </c>
      <c r="K16" s="5">
        <f t="shared" si="1"/>
        <v>1</v>
      </c>
      <c r="L16" s="5">
        <f t="shared" si="1"/>
        <v>7</v>
      </c>
      <c r="M16" s="5">
        <f t="shared" si="1"/>
        <v>1</v>
      </c>
      <c r="N16" s="5">
        <f t="shared" si="1"/>
        <v>3</v>
      </c>
      <c r="O16" s="5">
        <f t="shared" si="1"/>
        <v>2</v>
      </c>
      <c r="P16" s="5">
        <f t="shared" si="1"/>
        <v>3</v>
      </c>
      <c r="Q16" s="5">
        <f t="shared" si="1"/>
        <v>4</v>
      </c>
      <c r="R16" s="5">
        <f t="shared" si="1"/>
        <v>8</v>
      </c>
      <c r="S16" s="5">
        <f t="shared" si="1"/>
        <v>6</v>
      </c>
      <c r="T16" s="5">
        <f t="shared" si="1"/>
        <v>5</v>
      </c>
      <c r="U16" s="5">
        <f t="shared" si="1"/>
        <v>0</v>
      </c>
      <c r="V16" s="5">
        <f t="shared" si="1"/>
        <v>4</v>
      </c>
      <c r="W16" s="5">
        <f t="shared" si="1"/>
        <v>12</v>
      </c>
      <c r="X16" s="5">
        <f t="shared" si="1"/>
        <v>2</v>
      </c>
      <c r="Y16" s="5">
        <f t="shared" si="1"/>
        <v>2</v>
      </c>
      <c r="Z16" s="5">
        <f aca="true" t="shared" si="2" ref="Z16:AF16">SUM(Z5:Z15)</f>
        <v>1</v>
      </c>
      <c r="AA16" s="5">
        <f t="shared" si="2"/>
        <v>5</v>
      </c>
      <c r="AB16" s="5">
        <f t="shared" si="2"/>
        <v>7</v>
      </c>
      <c r="AC16" s="5">
        <f t="shared" si="2"/>
        <v>0</v>
      </c>
      <c r="AD16" s="5">
        <f t="shared" si="2"/>
        <v>19</v>
      </c>
      <c r="AE16" s="5">
        <f t="shared" si="2"/>
        <v>4</v>
      </c>
      <c r="AF16" s="5">
        <f t="shared" si="2"/>
        <v>5</v>
      </c>
      <c r="AG16" s="5">
        <f t="shared" si="1"/>
        <v>4</v>
      </c>
      <c r="AH16" s="5">
        <f t="shared" si="1"/>
        <v>4</v>
      </c>
      <c r="AI16" s="5">
        <f>SUM(AI5:AI15)</f>
        <v>2</v>
      </c>
      <c r="AJ16" s="5">
        <f>SUM(AJ5:AJ15)</f>
        <v>0</v>
      </c>
      <c r="AK16" s="12">
        <f t="shared" si="0"/>
        <v>169</v>
      </c>
      <c r="AL16" s="27"/>
      <c r="AN16"/>
      <c r="AO16"/>
    </row>
    <row r="17" ht="12.75">
      <c r="AD17">
        <f>SUM(B16:V16)</f>
        <v>102</v>
      </c>
    </row>
    <row r="19" spans="1:38" ht="12.75">
      <c r="A19" s="2" t="s">
        <v>39</v>
      </c>
      <c r="B19" s="2"/>
      <c r="C19" s="2">
        <v>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v>1</v>
      </c>
      <c r="X19" s="2">
        <v>1</v>
      </c>
      <c r="Y19" s="2"/>
      <c r="Z19" s="2"/>
      <c r="AA19" s="2"/>
      <c r="AB19" s="2">
        <v>1</v>
      </c>
      <c r="AC19" s="2"/>
      <c r="AD19" s="2">
        <v>1</v>
      </c>
      <c r="AE19" s="2"/>
      <c r="AF19" s="2"/>
      <c r="AG19" s="2"/>
      <c r="AH19" s="2"/>
      <c r="AI19" s="2">
        <v>2</v>
      </c>
      <c r="AJ19" s="2"/>
      <c r="AK19" s="12">
        <f>SUM(B19:AJ19)</f>
        <v>7</v>
      </c>
      <c r="AL19" s="28">
        <f>AK9/(AK9+AK19)</f>
        <v>0.5</v>
      </c>
    </row>
    <row r="20" ht="12.75">
      <c r="AL20" s="28" t="s">
        <v>45</v>
      </c>
    </row>
    <row r="21" spans="1:38" ht="12.75">
      <c r="A21" s="2" t="s">
        <v>44</v>
      </c>
      <c r="B21" s="2">
        <f>SUM(B22:B23)</f>
        <v>8</v>
      </c>
      <c r="C21" s="2">
        <f aca="true" t="shared" si="3" ref="C21:AH21">SUM(C22:C23)</f>
        <v>12</v>
      </c>
      <c r="D21" s="2">
        <f t="shared" si="3"/>
        <v>13</v>
      </c>
      <c r="E21" s="2">
        <f t="shared" si="3"/>
        <v>7</v>
      </c>
      <c r="F21" s="2">
        <f t="shared" si="3"/>
        <v>1</v>
      </c>
      <c r="G21" s="2">
        <f t="shared" si="3"/>
        <v>3</v>
      </c>
      <c r="H21" s="2">
        <f t="shared" si="3"/>
        <v>0</v>
      </c>
      <c r="I21" s="2">
        <f t="shared" si="3"/>
        <v>2</v>
      </c>
      <c r="J21" s="2">
        <f t="shared" si="3"/>
        <v>6</v>
      </c>
      <c r="K21" s="2">
        <f t="shared" si="3"/>
        <v>0</v>
      </c>
      <c r="L21" s="2">
        <f t="shared" si="3"/>
        <v>4</v>
      </c>
      <c r="M21" s="2">
        <f t="shared" si="3"/>
        <v>2</v>
      </c>
      <c r="N21" s="2">
        <f t="shared" si="3"/>
        <v>2</v>
      </c>
      <c r="O21" s="2">
        <f t="shared" si="3"/>
        <v>0</v>
      </c>
      <c r="P21" s="2">
        <f t="shared" si="3"/>
        <v>3</v>
      </c>
      <c r="Q21" s="2">
        <f t="shared" si="3"/>
        <v>4</v>
      </c>
      <c r="R21" s="2">
        <f t="shared" si="3"/>
        <v>5</v>
      </c>
      <c r="S21" s="2">
        <f t="shared" si="3"/>
        <v>9</v>
      </c>
      <c r="T21" s="2">
        <f t="shared" si="3"/>
        <v>5</v>
      </c>
      <c r="U21" s="2">
        <f t="shared" si="3"/>
        <v>0</v>
      </c>
      <c r="V21" s="2">
        <f>SUM(V22:V23)</f>
        <v>5</v>
      </c>
      <c r="W21" s="2">
        <f t="shared" si="3"/>
        <v>4</v>
      </c>
      <c r="X21" s="2">
        <f t="shared" si="3"/>
        <v>0</v>
      </c>
      <c r="Y21" s="2">
        <f t="shared" si="3"/>
        <v>4</v>
      </c>
      <c r="Z21" s="2">
        <f aca="true" t="shared" si="4" ref="Z21:AF21">SUM(Z22:Z23)</f>
        <v>0</v>
      </c>
      <c r="AA21" s="2">
        <f t="shared" si="4"/>
        <v>6</v>
      </c>
      <c r="AB21" s="2">
        <f t="shared" si="4"/>
        <v>3</v>
      </c>
      <c r="AC21" s="2">
        <f t="shared" si="4"/>
        <v>0</v>
      </c>
      <c r="AD21" s="2">
        <f t="shared" si="4"/>
        <v>8</v>
      </c>
      <c r="AE21" s="2">
        <f t="shared" si="4"/>
        <v>3</v>
      </c>
      <c r="AF21" s="2">
        <f t="shared" si="4"/>
        <v>7</v>
      </c>
      <c r="AG21" s="2">
        <f t="shared" si="3"/>
        <v>7</v>
      </c>
      <c r="AH21" s="2">
        <f t="shared" si="3"/>
        <v>3</v>
      </c>
      <c r="AI21" s="2">
        <f>SUM(AI22:AI23)</f>
        <v>4</v>
      </c>
      <c r="AJ21" s="2">
        <f>SUM(AJ22:AJ23)</f>
        <v>0</v>
      </c>
      <c r="AK21" s="12">
        <f>SUM(B21:AJ21)</f>
        <v>140</v>
      </c>
      <c r="AL21" s="26">
        <f>(AK5+AK6)/AK21</f>
        <v>0.12142857142857143</v>
      </c>
    </row>
    <row r="22" spans="1:38" ht="12.75">
      <c r="A22" s="2" t="s">
        <v>47</v>
      </c>
      <c r="B22" s="2">
        <v>3</v>
      </c>
      <c r="C22" s="2">
        <v>6</v>
      </c>
      <c r="D22" s="2">
        <v>6</v>
      </c>
      <c r="E22" s="2">
        <v>3</v>
      </c>
      <c r="F22" s="2">
        <v>1</v>
      </c>
      <c r="G22" s="2">
        <v>1</v>
      </c>
      <c r="H22" s="2"/>
      <c r="I22" s="2">
        <v>2</v>
      </c>
      <c r="J22" s="2">
        <v>3</v>
      </c>
      <c r="K22" s="2"/>
      <c r="L22" s="2">
        <v>2</v>
      </c>
      <c r="M22" s="2">
        <v>1</v>
      </c>
      <c r="N22" s="2">
        <v>1</v>
      </c>
      <c r="O22" s="2"/>
      <c r="P22" s="2">
        <v>3</v>
      </c>
      <c r="Q22" s="2">
        <v>3</v>
      </c>
      <c r="R22" s="2">
        <v>4</v>
      </c>
      <c r="S22" s="2">
        <v>7</v>
      </c>
      <c r="T22" s="2">
        <v>3</v>
      </c>
      <c r="U22" s="2"/>
      <c r="V22" s="2">
        <v>4</v>
      </c>
      <c r="W22" s="2">
        <v>3</v>
      </c>
      <c r="X22" s="2"/>
      <c r="Y22" s="2">
        <v>1</v>
      </c>
      <c r="Z22" s="2"/>
      <c r="AA22" s="2">
        <v>2</v>
      </c>
      <c r="AB22" s="2">
        <v>2</v>
      </c>
      <c r="AC22" s="2"/>
      <c r="AD22" s="2">
        <v>4</v>
      </c>
      <c r="AE22" s="2">
        <v>2</v>
      </c>
      <c r="AF22" s="2">
        <v>5</v>
      </c>
      <c r="AG22" s="2">
        <v>5</v>
      </c>
      <c r="AH22" s="2">
        <v>2</v>
      </c>
      <c r="AI22" s="2">
        <v>2</v>
      </c>
      <c r="AJ22" s="2"/>
      <c r="AK22" s="12">
        <f>SUM(B22:AJ22)</f>
        <v>81</v>
      </c>
      <c r="AL22" s="26">
        <f>AK5/AK22</f>
        <v>0.06172839506172839</v>
      </c>
    </row>
    <row r="23" spans="1:38" ht="12.75">
      <c r="A23" s="2" t="s">
        <v>48</v>
      </c>
      <c r="B23" s="2">
        <v>5</v>
      </c>
      <c r="C23" s="2">
        <v>6</v>
      </c>
      <c r="D23" s="2">
        <v>7</v>
      </c>
      <c r="E23" s="2">
        <v>4</v>
      </c>
      <c r="F23" s="2"/>
      <c r="G23" s="2">
        <v>2</v>
      </c>
      <c r="H23" s="2"/>
      <c r="I23" s="2"/>
      <c r="J23" s="2">
        <v>3</v>
      </c>
      <c r="K23" s="2"/>
      <c r="L23" s="2">
        <v>2</v>
      </c>
      <c r="M23" s="2">
        <v>1</v>
      </c>
      <c r="N23" s="2">
        <v>1</v>
      </c>
      <c r="O23" s="2"/>
      <c r="P23" s="2"/>
      <c r="Q23" s="2">
        <v>1</v>
      </c>
      <c r="R23" s="2">
        <v>1</v>
      </c>
      <c r="S23" s="2">
        <v>2</v>
      </c>
      <c r="T23" s="2">
        <v>2</v>
      </c>
      <c r="U23" s="2"/>
      <c r="V23" s="2">
        <v>1</v>
      </c>
      <c r="W23" s="2">
        <v>1</v>
      </c>
      <c r="X23" s="2"/>
      <c r="Y23" s="2">
        <v>3</v>
      </c>
      <c r="Z23" s="2"/>
      <c r="AA23" s="2">
        <v>4</v>
      </c>
      <c r="AB23" s="2">
        <v>1</v>
      </c>
      <c r="AC23" s="2"/>
      <c r="AD23" s="2">
        <v>4</v>
      </c>
      <c r="AE23" s="2">
        <v>1</v>
      </c>
      <c r="AF23" s="2">
        <v>2</v>
      </c>
      <c r="AG23" s="2">
        <v>2</v>
      </c>
      <c r="AH23" s="2">
        <v>1</v>
      </c>
      <c r="AI23" s="2">
        <v>2</v>
      </c>
      <c r="AJ23" s="2"/>
      <c r="AK23" s="12">
        <f>SUM(B23:AJ23)</f>
        <v>59</v>
      </c>
      <c r="AL23" s="26">
        <f>AK6/AK23</f>
        <v>0.2033898305084746</v>
      </c>
    </row>
    <row r="25" ht="12.75">
      <c r="V25" t="s">
        <v>211</v>
      </c>
    </row>
  </sheetData>
  <sheetProtection/>
  <printOptions/>
  <pageMargins left="0.67" right="0.32" top="1" bottom="1" header="0.5" footer="0.5"/>
  <pageSetup horizontalDpi="600" verticalDpi="600" orientation="portrait" paperSize="9" r:id="rId1"/>
  <headerFooter alignWithMargins="0">
    <oddHeader>&amp;LVSK U19&amp;CMålsammanställning&amp;R&amp;D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23"/>
  <sheetViews>
    <sheetView zoomScalePageLayoutView="0" workbookViewId="0" topLeftCell="A1">
      <pane xSplit="1" topLeftCell="AJ1" activePane="topRight" state="frozen"/>
      <selection pane="topLeft" activeCell="A1" sqref="A1"/>
      <selection pane="topRight" activeCell="AN25" sqref="AN25"/>
    </sheetView>
  </sheetViews>
  <sheetFormatPr defaultColWidth="9.140625" defaultRowHeight="12.75"/>
  <cols>
    <col min="1" max="1" width="11.7109375" style="0" bestFit="1" customWidth="1"/>
    <col min="2" max="16" width="7.57421875" style="0" customWidth="1"/>
    <col min="17" max="17" width="8.140625" style="0" bestFit="1" customWidth="1"/>
    <col min="18" max="18" width="7.57421875" style="0" customWidth="1"/>
    <col min="19" max="19" width="10.421875" style="0" bestFit="1" customWidth="1"/>
    <col min="20" max="34" width="7.57421875" style="0" customWidth="1"/>
    <col min="35" max="36" width="7.8515625" style="0" customWidth="1"/>
    <col min="37" max="37" width="8.00390625" style="14" bestFit="1" customWidth="1"/>
    <col min="38" max="38" width="8.00390625" style="28" bestFit="1" customWidth="1"/>
    <col min="40" max="40" width="15.8515625" style="0" bestFit="1" customWidth="1"/>
    <col min="41" max="41" width="8.00390625" style="0" customWidth="1"/>
  </cols>
  <sheetData>
    <row r="1" spans="1:38" ht="12.75">
      <c r="A1" s="5"/>
      <c r="B1" s="5" t="s">
        <v>73</v>
      </c>
      <c r="C1" s="5" t="s">
        <v>123</v>
      </c>
      <c r="D1" s="5" t="s">
        <v>74</v>
      </c>
      <c r="E1" s="5" t="s">
        <v>84</v>
      </c>
      <c r="F1" s="5" t="s">
        <v>138</v>
      </c>
      <c r="G1" s="5" t="s">
        <v>142</v>
      </c>
      <c r="H1" s="5" t="s">
        <v>73</v>
      </c>
      <c r="I1" s="5" t="s">
        <v>154</v>
      </c>
      <c r="J1" s="5" t="s">
        <v>73</v>
      </c>
      <c r="K1" s="5" t="s">
        <v>155</v>
      </c>
      <c r="L1" s="5" t="s">
        <v>169</v>
      </c>
      <c r="M1" s="5" t="s">
        <v>138</v>
      </c>
      <c r="N1" s="5" t="s">
        <v>171</v>
      </c>
      <c r="O1" s="5" t="s">
        <v>172</v>
      </c>
      <c r="P1" s="5" t="s">
        <v>173</v>
      </c>
      <c r="Q1" s="5" t="s">
        <v>138</v>
      </c>
      <c r="R1" s="5" t="s">
        <v>138</v>
      </c>
      <c r="S1" s="5" t="s">
        <v>181</v>
      </c>
      <c r="T1" s="5" t="s">
        <v>172</v>
      </c>
      <c r="U1" s="5" t="s">
        <v>193</v>
      </c>
      <c r="V1" s="5" t="s">
        <v>188</v>
      </c>
      <c r="W1" s="5" t="s">
        <v>155</v>
      </c>
      <c r="X1" s="5" t="s">
        <v>172</v>
      </c>
      <c r="Y1" s="5" t="s">
        <v>196</v>
      </c>
      <c r="Z1" s="5" t="s">
        <v>138</v>
      </c>
      <c r="AA1" s="5" t="s">
        <v>169</v>
      </c>
      <c r="AB1" s="5" t="s">
        <v>197</v>
      </c>
      <c r="AC1" s="5" t="s">
        <v>193</v>
      </c>
      <c r="AD1" s="5" t="s">
        <v>193</v>
      </c>
      <c r="AE1" s="5" t="s">
        <v>188</v>
      </c>
      <c r="AF1" s="5" t="s">
        <v>188</v>
      </c>
      <c r="AG1" s="5" t="s">
        <v>138</v>
      </c>
      <c r="AH1" s="5" t="s">
        <v>138</v>
      </c>
      <c r="AI1" s="5" t="s">
        <v>172</v>
      </c>
      <c r="AJ1" s="5"/>
      <c r="AK1" s="8" t="s">
        <v>5</v>
      </c>
      <c r="AL1" s="29" t="s">
        <v>23</v>
      </c>
    </row>
    <row r="2" spans="1:38" s="1" customFormat="1" ht="12.75" hidden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8"/>
      <c r="AL2" s="25"/>
    </row>
    <row r="3" spans="1:38" ht="12" customHeight="1" hidden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2"/>
      <c r="AL3" s="26"/>
    </row>
    <row r="4" spans="1:4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12"/>
      <c r="AL4" s="26"/>
      <c r="AN4" s="1" t="s">
        <v>37</v>
      </c>
    </row>
    <row r="5" spans="1:41" ht="12.75">
      <c r="A5" s="2" t="s">
        <v>11</v>
      </c>
      <c r="B5" s="2"/>
      <c r="C5" s="2"/>
      <c r="D5" s="2"/>
      <c r="E5" s="2"/>
      <c r="F5" s="2"/>
      <c r="G5" s="2"/>
      <c r="H5" s="2"/>
      <c r="I5" s="2"/>
      <c r="J5" s="2"/>
      <c r="K5" s="2"/>
      <c r="L5" s="2">
        <v>1</v>
      </c>
      <c r="M5" s="2"/>
      <c r="N5" s="2"/>
      <c r="O5" s="2"/>
      <c r="P5" s="2"/>
      <c r="Q5" s="2"/>
      <c r="R5" s="2"/>
      <c r="S5" s="2"/>
      <c r="T5" s="2">
        <v>1</v>
      </c>
      <c r="U5" s="2"/>
      <c r="V5" s="2">
        <v>2</v>
      </c>
      <c r="W5" s="2"/>
      <c r="X5" s="2"/>
      <c r="Y5" s="2"/>
      <c r="Z5" s="2">
        <v>4</v>
      </c>
      <c r="AA5" s="2"/>
      <c r="AB5" s="2"/>
      <c r="AC5" s="2"/>
      <c r="AD5" s="2">
        <v>1</v>
      </c>
      <c r="AE5" s="2"/>
      <c r="AF5" s="2"/>
      <c r="AG5" s="2">
        <v>2</v>
      </c>
      <c r="AH5" s="2"/>
      <c r="AI5" s="2"/>
      <c r="AJ5" s="2"/>
      <c r="AK5" s="12">
        <f aca="true" t="shared" si="0" ref="AK5:AK16">SUM(B5:AJ5)</f>
        <v>11</v>
      </c>
      <c r="AL5" s="26">
        <f>AK5/AK16</f>
        <v>0.10891089108910891</v>
      </c>
      <c r="AN5" s="34" t="s">
        <v>33</v>
      </c>
      <c r="AO5" s="35">
        <f>(AK5+AK6+AK7+AK8+AK9)/AK16</f>
        <v>0.33663366336633666</v>
      </c>
    </row>
    <row r="6" spans="1:41" ht="12.7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>
        <v>1</v>
      </c>
      <c r="L6" s="2">
        <v>1</v>
      </c>
      <c r="M6" s="2"/>
      <c r="N6" s="2"/>
      <c r="O6" s="2"/>
      <c r="P6" s="2"/>
      <c r="Q6" s="2"/>
      <c r="R6" s="2"/>
      <c r="S6" s="2"/>
      <c r="T6" s="2"/>
      <c r="U6" s="2"/>
      <c r="V6" s="2">
        <v>1</v>
      </c>
      <c r="W6" s="2"/>
      <c r="X6" s="2"/>
      <c r="Y6" s="2">
        <v>1</v>
      </c>
      <c r="Z6" s="2"/>
      <c r="AA6" s="2"/>
      <c r="AB6" s="2"/>
      <c r="AC6" s="2"/>
      <c r="AD6" s="2"/>
      <c r="AE6" s="2"/>
      <c r="AF6" s="2"/>
      <c r="AG6" s="2"/>
      <c r="AH6" s="2"/>
      <c r="AI6" s="2">
        <v>1</v>
      </c>
      <c r="AJ6" s="2"/>
      <c r="AK6" s="12">
        <f t="shared" si="0"/>
        <v>5</v>
      </c>
      <c r="AL6" s="26">
        <f>AK6/AK16</f>
        <v>0.04950495049504951</v>
      </c>
      <c r="AN6" s="30"/>
      <c r="AO6" s="31"/>
    </row>
    <row r="7" spans="1:41" ht="12.75">
      <c r="A7" s="2" t="s">
        <v>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2">
        <f t="shared" si="0"/>
        <v>0</v>
      </c>
      <c r="AL7" s="26">
        <f>AK7/AK16</f>
        <v>0</v>
      </c>
      <c r="AN7" s="32" t="s">
        <v>31</v>
      </c>
      <c r="AO7" s="33">
        <f>(AK10+AK11+AK13)/AK16</f>
        <v>0.297029702970297</v>
      </c>
    </row>
    <row r="8" spans="1:41" ht="12.75">
      <c r="A8" s="2" t="s">
        <v>14</v>
      </c>
      <c r="B8" s="2"/>
      <c r="C8" s="2">
        <v>2</v>
      </c>
      <c r="D8" s="2"/>
      <c r="E8" s="2"/>
      <c r="F8" s="2"/>
      <c r="G8" s="2"/>
      <c r="H8" s="2"/>
      <c r="I8" s="2"/>
      <c r="J8" s="2"/>
      <c r="K8" s="2"/>
      <c r="L8" s="2"/>
      <c r="M8" s="2">
        <v>1</v>
      </c>
      <c r="N8" s="2"/>
      <c r="O8" s="2"/>
      <c r="P8" s="2"/>
      <c r="Q8" s="2">
        <v>1</v>
      </c>
      <c r="R8" s="2">
        <v>1</v>
      </c>
      <c r="S8" s="2"/>
      <c r="T8" s="2"/>
      <c r="U8" s="2"/>
      <c r="V8" s="2"/>
      <c r="W8" s="2"/>
      <c r="X8" s="2"/>
      <c r="Y8" s="2">
        <v>1</v>
      </c>
      <c r="Z8" s="2"/>
      <c r="AA8" s="2"/>
      <c r="AB8" s="2"/>
      <c r="AC8" s="2"/>
      <c r="AD8" s="2">
        <v>1</v>
      </c>
      <c r="AE8" s="2"/>
      <c r="AF8" s="2">
        <v>2</v>
      </c>
      <c r="AG8" s="2"/>
      <c r="AH8" s="2"/>
      <c r="AI8" s="2"/>
      <c r="AJ8" s="2"/>
      <c r="AK8" s="12">
        <f t="shared" si="0"/>
        <v>9</v>
      </c>
      <c r="AL8" s="26">
        <f>AK8/AK16</f>
        <v>0.0891089108910891</v>
      </c>
      <c r="AN8" s="30"/>
      <c r="AO8" s="31"/>
    </row>
    <row r="9" spans="1:41" ht="12.75">
      <c r="A9" s="2" t="s">
        <v>15</v>
      </c>
      <c r="B9" s="2"/>
      <c r="C9" s="2"/>
      <c r="D9" s="2"/>
      <c r="E9" s="2">
        <v>1</v>
      </c>
      <c r="F9" s="2"/>
      <c r="G9" s="2"/>
      <c r="H9" s="2"/>
      <c r="I9" s="2"/>
      <c r="J9" s="2"/>
      <c r="K9" s="2"/>
      <c r="L9" s="2">
        <v>1</v>
      </c>
      <c r="M9" s="2">
        <v>1</v>
      </c>
      <c r="N9" s="2"/>
      <c r="O9" s="2"/>
      <c r="P9" s="2"/>
      <c r="Q9" s="2"/>
      <c r="R9" s="2"/>
      <c r="S9" s="2">
        <v>1</v>
      </c>
      <c r="T9" s="2">
        <v>1</v>
      </c>
      <c r="U9" s="2"/>
      <c r="V9" s="2"/>
      <c r="W9" s="2"/>
      <c r="X9" s="2"/>
      <c r="Y9" s="2">
        <v>2</v>
      </c>
      <c r="Z9" s="2">
        <v>1</v>
      </c>
      <c r="AA9" s="2"/>
      <c r="AB9" s="2"/>
      <c r="AC9" s="2"/>
      <c r="AD9" s="2"/>
      <c r="AE9" s="2">
        <v>1</v>
      </c>
      <c r="AF9" s="2"/>
      <c r="AG9" s="2"/>
      <c r="AH9" s="2"/>
      <c r="AI9" s="2"/>
      <c r="AJ9" s="2"/>
      <c r="AK9" s="12">
        <f t="shared" si="0"/>
        <v>9</v>
      </c>
      <c r="AL9" s="26">
        <f>AK9/AK16</f>
        <v>0.0891089108910891</v>
      </c>
      <c r="AN9" s="32" t="s">
        <v>32</v>
      </c>
      <c r="AO9" s="33">
        <f>(AK12+AK14)/AK16</f>
        <v>0.3564356435643564</v>
      </c>
    </row>
    <row r="10" spans="1:41" ht="12.75">
      <c r="A10" s="2" t="s">
        <v>16</v>
      </c>
      <c r="B10" s="2">
        <v>2</v>
      </c>
      <c r="C10" s="2"/>
      <c r="D10" s="2"/>
      <c r="E10" s="2"/>
      <c r="F10" s="2"/>
      <c r="G10" s="2"/>
      <c r="H10" s="2"/>
      <c r="I10" s="2"/>
      <c r="J10" s="2">
        <v>3</v>
      </c>
      <c r="K10" s="2">
        <v>1</v>
      </c>
      <c r="L10" s="2"/>
      <c r="M10" s="2"/>
      <c r="N10" s="2"/>
      <c r="O10" s="2"/>
      <c r="P10" s="2"/>
      <c r="Q10" s="2"/>
      <c r="R10" s="2">
        <v>1</v>
      </c>
      <c r="S10" s="2">
        <v>3</v>
      </c>
      <c r="T10" s="2">
        <v>2</v>
      </c>
      <c r="U10" s="2"/>
      <c r="V10" s="2"/>
      <c r="W10" s="2">
        <v>1</v>
      </c>
      <c r="X10" s="2"/>
      <c r="Y10" s="2"/>
      <c r="Z10" s="2"/>
      <c r="AA10" s="2"/>
      <c r="AB10" s="2"/>
      <c r="AC10" s="2"/>
      <c r="AD10" s="2">
        <v>1</v>
      </c>
      <c r="AE10" s="2"/>
      <c r="AF10" s="2"/>
      <c r="AG10" s="2"/>
      <c r="AH10" s="2">
        <v>1</v>
      </c>
      <c r="AI10" s="2">
        <v>2</v>
      </c>
      <c r="AJ10" s="2"/>
      <c r="AK10" s="12">
        <f t="shared" si="0"/>
        <v>17</v>
      </c>
      <c r="AL10" s="26">
        <f>AK10/AK16</f>
        <v>0.16831683168316833</v>
      </c>
      <c r="AN10" s="30"/>
      <c r="AO10" s="31"/>
    </row>
    <row r="11" spans="1:41" ht="12.75">
      <c r="A11" s="2" t="s">
        <v>17</v>
      </c>
      <c r="B11" s="2">
        <v>2</v>
      </c>
      <c r="C11" s="2"/>
      <c r="D11" s="2"/>
      <c r="E11" s="2"/>
      <c r="F11" s="2"/>
      <c r="G11" s="2"/>
      <c r="H11" s="2"/>
      <c r="I11" s="2"/>
      <c r="J11" s="2"/>
      <c r="K11" s="2">
        <v>2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>
        <v>1</v>
      </c>
      <c r="AH11" s="2"/>
      <c r="AI11" s="2">
        <v>1</v>
      </c>
      <c r="AJ11" s="2"/>
      <c r="AK11" s="12">
        <f t="shared" si="0"/>
        <v>6</v>
      </c>
      <c r="AL11" s="26">
        <f>AK11/AK16</f>
        <v>0.0594059405940594</v>
      </c>
      <c r="AN11" s="32" t="s">
        <v>34</v>
      </c>
      <c r="AO11" s="33">
        <f>AK15/AK16</f>
        <v>0.009900990099009901</v>
      </c>
    </row>
    <row r="12" spans="1:38" ht="12.75">
      <c r="A12" s="2" t="s">
        <v>18</v>
      </c>
      <c r="B12" s="2"/>
      <c r="C12" s="2">
        <v>1</v>
      </c>
      <c r="D12" s="2"/>
      <c r="E12" s="2"/>
      <c r="F12" s="2"/>
      <c r="G12" s="2"/>
      <c r="H12" s="2"/>
      <c r="I12" s="2"/>
      <c r="J12" s="2"/>
      <c r="K12" s="2">
        <v>2</v>
      </c>
      <c r="L12" s="2"/>
      <c r="M12" s="2"/>
      <c r="N12" s="2"/>
      <c r="O12" s="2"/>
      <c r="P12" s="2"/>
      <c r="Q12" s="2"/>
      <c r="R12" s="2"/>
      <c r="S12" s="2">
        <v>1</v>
      </c>
      <c r="T12" s="2"/>
      <c r="U12" s="2"/>
      <c r="V12" s="2"/>
      <c r="W12" s="2"/>
      <c r="X12" s="2">
        <v>1</v>
      </c>
      <c r="Y12" s="2"/>
      <c r="Z12" s="2"/>
      <c r="AA12" s="2"/>
      <c r="AB12" s="2"/>
      <c r="AC12" s="2"/>
      <c r="AD12" s="2">
        <v>2</v>
      </c>
      <c r="AE12" s="2"/>
      <c r="AF12" s="2"/>
      <c r="AG12" s="2"/>
      <c r="AH12" s="2"/>
      <c r="AI12" s="2">
        <v>1</v>
      </c>
      <c r="AJ12" s="2"/>
      <c r="AK12" s="12">
        <f t="shared" si="0"/>
        <v>8</v>
      </c>
      <c r="AL12" s="26">
        <f>AK12/AK16</f>
        <v>0.07920792079207921</v>
      </c>
    </row>
    <row r="13" spans="1:38" ht="12.75">
      <c r="A13" s="2" t="s">
        <v>19</v>
      </c>
      <c r="B13" s="2"/>
      <c r="C13" s="2">
        <v>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v>2</v>
      </c>
      <c r="T13" s="2"/>
      <c r="U13" s="2"/>
      <c r="V13" s="2"/>
      <c r="W13" s="2"/>
      <c r="X13" s="2">
        <v>1</v>
      </c>
      <c r="Y13" s="2"/>
      <c r="Z13" s="2"/>
      <c r="AA13" s="2"/>
      <c r="AB13" s="2"/>
      <c r="AC13" s="2"/>
      <c r="AD13" s="2"/>
      <c r="AE13" s="2"/>
      <c r="AF13" s="2"/>
      <c r="AG13" s="2">
        <v>1</v>
      </c>
      <c r="AH13" s="2">
        <v>1</v>
      </c>
      <c r="AI13" s="2"/>
      <c r="AJ13" s="2"/>
      <c r="AK13" s="12">
        <f t="shared" si="0"/>
        <v>7</v>
      </c>
      <c r="AL13" s="26">
        <f>AK13/AK16</f>
        <v>0.06930693069306931</v>
      </c>
    </row>
    <row r="14" spans="1:38" ht="13.5" customHeight="1">
      <c r="A14" s="2" t="s">
        <v>30</v>
      </c>
      <c r="B14" s="2">
        <v>4</v>
      </c>
      <c r="C14" s="2">
        <v>2</v>
      </c>
      <c r="D14" s="2">
        <v>1</v>
      </c>
      <c r="E14" s="2"/>
      <c r="F14" s="2">
        <v>1</v>
      </c>
      <c r="G14" s="2"/>
      <c r="H14" s="2"/>
      <c r="I14" s="2"/>
      <c r="J14" s="2">
        <v>1</v>
      </c>
      <c r="K14" s="2"/>
      <c r="L14" s="2">
        <v>1</v>
      </c>
      <c r="M14" s="2"/>
      <c r="N14" s="2">
        <v>2</v>
      </c>
      <c r="O14" s="2">
        <v>1</v>
      </c>
      <c r="P14" s="2">
        <v>1</v>
      </c>
      <c r="Q14" s="2"/>
      <c r="R14" s="2">
        <v>2</v>
      </c>
      <c r="S14" s="2">
        <v>1</v>
      </c>
      <c r="T14" s="2">
        <v>1</v>
      </c>
      <c r="U14" s="2"/>
      <c r="V14" s="2">
        <v>2</v>
      </c>
      <c r="W14" s="2"/>
      <c r="X14" s="2"/>
      <c r="Y14" s="2">
        <v>1</v>
      </c>
      <c r="Z14" s="2"/>
      <c r="AA14" s="2">
        <v>1</v>
      </c>
      <c r="AB14" s="2">
        <v>2</v>
      </c>
      <c r="AC14" s="2"/>
      <c r="AD14" s="2"/>
      <c r="AE14" s="2"/>
      <c r="AF14" s="2">
        <v>2</v>
      </c>
      <c r="AG14" s="2"/>
      <c r="AH14" s="2"/>
      <c r="AI14" s="2">
        <v>2</v>
      </c>
      <c r="AJ14" s="2"/>
      <c r="AK14" s="12">
        <f t="shared" si="0"/>
        <v>28</v>
      </c>
      <c r="AL14" s="26">
        <f>AK14/AK16</f>
        <v>0.27722772277227725</v>
      </c>
    </row>
    <row r="15" spans="1:38" ht="12.75">
      <c r="A15" s="2" t="s">
        <v>189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v>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2">
        <f t="shared" si="0"/>
        <v>1</v>
      </c>
      <c r="AL15" s="26">
        <f>AK15/AK16</f>
        <v>0.009900990099009901</v>
      </c>
    </row>
    <row r="16" spans="1:41" s="1" customFormat="1" ht="12.75">
      <c r="A16" s="5" t="s">
        <v>5</v>
      </c>
      <c r="B16" s="5">
        <f aca="true" t="shared" si="1" ref="B16:H16">SUM(B5:B15)</f>
        <v>8</v>
      </c>
      <c r="C16" s="5">
        <f t="shared" si="1"/>
        <v>7</v>
      </c>
      <c r="D16" s="5">
        <f t="shared" si="1"/>
        <v>1</v>
      </c>
      <c r="E16" s="5">
        <f t="shared" si="1"/>
        <v>1</v>
      </c>
      <c r="F16" s="5">
        <f t="shared" si="1"/>
        <v>1</v>
      </c>
      <c r="G16" s="5">
        <f t="shared" si="1"/>
        <v>0</v>
      </c>
      <c r="H16" s="5">
        <f t="shared" si="1"/>
        <v>0</v>
      </c>
      <c r="I16" s="5">
        <f aca="true" t="shared" si="2" ref="I16:W16">SUM(I5:I15)</f>
        <v>0</v>
      </c>
      <c r="J16" s="5">
        <f t="shared" si="2"/>
        <v>4</v>
      </c>
      <c r="K16" s="5">
        <f t="shared" si="2"/>
        <v>6</v>
      </c>
      <c r="L16" s="5">
        <f t="shared" si="2"/>
        <v>4</v>
      </c>
      <c r="M16" s="5">
        <f t="shared" si="2"/>
        <v>2</v>
      </c>
      <c r="N16" s="5">
        <f aca="true" t="shared" si="3" ref="N16:T16">SUM(N5:N15)</f>
        <v>2</v>
      </c>
      <c r="O16" s="5">
        <f t="shared" si="3"/>
        <v>1</v>
      </c>
      <c r="P16" s="5">
        <f t="shared" si="3"/>
        <v>1</v>
      </c>
      <c r="Q16" s="5">
        <f t="shared" si="3"/>
        <v>1</v>
      </c>
      <c r="R16" s="5">
        <f t="shared" si="3"/>
        <v>4</v>
      </c>
      <c r="S16" s="5">
        <f t="shared" si="3"/>
        <v>9</v>
      </c>
      <c r="T16" s="5">
        <f t="shared" si="3"/>
        <v>5</v>
      </c>
      <c r="U16" s="5">
        <f t="shared" si="2"/>
        <v>0</v>
      </c>
      <c r="V16" s="5">
        <f t="shared" si="2"/>
        <v>5</v>
      </c>
      <c r="W16" s="5">
        <f t="shared" si="2"/>
        <v>1</v>
      </c>
      <c r="X16" s="5">
        <f aca="true" t="shared" si="4" ref="X16:AJ16">SUM(X5:X15)</f>
        <v>2</v>
      </c>
      <c r="Y16" s="5">
        <f t="shared" si="4"/>
        <v>5</v>
      </c>
      <c r="Z16" s="5">
        <f t="shared" si="4"/>
        <v>5</v>
      </c>
      <c r="AA16" s="5">
        <f t="shared" si="4"/>
        <v>1</v>
      </c>
      <c r="AB16" s="5">
        <f t="shared" si="4"/>
        <v>2</v>
      </c>
      <c r="AC16" s="5">
        <f t="shared" si="4"/>
        <v>0</v>
      </c>
      <c r="AD16" s="5">
        <f t="shared" si="4"/>
        <v>5</v>
      </c>
      <c r="AE16" s="5">
        <f t="shared" si="4"/>
        <v>1</v>
      </c>
      <c r="AF16" s="5">
        <f t="shared" si="4"/>
        <v>4</v>
      </c>
      <c r="AG16" s="5">
        <f t="shared" si="4"/>
        <v>4</v>
      </c>
      <c r="AH16" s="5">
        <f t="shared" si="4"/>
        <v>2</v>
      </c>
      <c r="AI16" s="5">
        <f t="shared" si="4"/>
        <v>7</v>
      </c>
      <c r="AJ16" s="5">
        <f t="shared" si="4"/>
        <v>0</v>
      </c>
      <c r="AK16" s="12">
        <f t="shared" si="0"/>
        <v>101</v>
      </c>
      <c r="AL16" s="27"/>
      <c r="AN16"/>
      <c r="AO16"/>
    </row>
    <row r="18" ht="12.75">
      <c r="AL18" s="28" t="s">
        <v>45</v>
      </c>
    </row>
    <row r="19" spans="1:38" ht="12.75">
      <c r="A19" s="2" t="s">
        <v>39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v>1</v>
      </c>
      <c r="M19" s="2"/>
      <c r="N19" s="2"/>
      <c r="O19" s="2"/>
      <c r="P19" s="2"/>
      <c r="Q19" s="2"/>
      <c r="R19" s="2">
        <v>1</v>
      </c>
      <c r="S19" s="2"/>
      <c r="T19" s="2"/>
      <c r="U19" s="2"/>
      <c r="V19" s="2"/>
      <c r="W19" s="2"/>
      <c r="X19" s="2"/>
      <c r="Y19" s="2">
        <v>1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2">
        <f>SUM(B19:AJ19)</f>
        <v>3</v>
      </c>
      <c r="AL19" s="26">
        <f>AK9/(AK9+AK19)</f>
        <v>0.75</v>
      </c>
    </row>
    <row r="21" spans="1:38" ht="12.75">
      <c r="A21" s="2" t="s">
        <v>44</v>
      </c>
      <c r="B21" s="2">
        <f>SUM(B22:B23)</f>
        <v>5</v>
      </c>
      <c r="C21" s="2">
        <f aca="true" t="shared" si="5" ref="C21:W21">SUM(C22:C23)</f>
        <v>3</v>
      </c>
      <c r="D21" s="2">
        <f t="shared" si="5"/>
        <v>5</v>
      </c>
      <c r="E21" s="2">
        <f t="shared" si="5"/>
        <v>7</v>
      </c>
      <c r="F21" s="2">
        <f t="shared" si="5"/>
        <v>1</v>
      </c>
      <c r="G21" s="2">
        <f t="shared" si="5"/>
        <v>0</v>
      </c>
      <c r="H21" s="2">
        <f t="shared" si="5"/>
        <v>0</v>
      </c>
      <c r="I21" s="2">
        <f t="shared" si="5"/>
        <v>1</v>
      </c>
      <c r="J21" s="2">
        <f t="shared" si="5"/>
        <v>3</v>
      </c>
      <c r="K21" s="2">
        <f t="shared" si="5"/>
        <v>0</v>
      </c>
      <c r="L21" s="2">
        <f t="shared" si="5"/>
        <v>5</v>
      </c>
      <c r="M21" s="2">
        <f t="shared" si="5"/>
        <v>1</v>
      </c>
      <c r="N21" s="2">
        <f t="shared" si="5"/>
        <v>1</v>
      </c>
      <c r="O21" s="2">
        <f t="shared" si="5"/>
        <v>3</v>
      </c>
      <c r="P21" s="2">
        <f t="shared" si="5"/>
        <v>4</v>
      </c>
      <c r="Q21" s="2">
        <f t="shared" si="5"/>
        <v>4</v>
      </c>
      <c r="R21" s="2">
        <f t="shared" si="5"/>
        <v>6</v>
      </c>
      <c r="S21" s="2">
        <f t="shared" si="5"/>
        <v>6</v>
      </c>
      <c r="T21" s="2">
        <f t="shared" si="5"/>
        <v>8</v>
      </c>
      <c r="U21" s="2">
        <f t="shared" si="5"/>
        <v>0</v>
      </c>
      <c r="V21" s="2">
        <f t="shared" si="5"/>
        <v>7</v>
      </c>
      <c r="W21" s="2">
        <f t="shared" si="5"/>
        <v>2</v>
      </c>
      <c r="X21" s="2">
        <f aca="true" t="shared" si="6" ref="X21:AH21">SUM(X22:X23)</f>
        <v>0</v>
      </c>
      <c r="Y21" s="2">
        <f t="shared" si="6"/>
        <v>6</v>
      </c>
      <c r="Z21" s="2">
        <f t="shared" si="6"/>
        <v>0</v>
      </c>
      <c r="AA21" s="2">
        <f t="shared" si="6"/>
        <v>7</v>
      </c>
      <c r="AB21" s="2">
        <f t="shared" si="6"/>
        <v>5</v>
      </c>
      <c r="AC21" s="2">
        <f t="shared" si="6"/>
        <v>0</v>
      </c>
      <c r="AD21" s="2">
        <f t="shared" si="6"/>
        <v>4</v>
      </c>
      <c r="AE21" s="2">
        <f t="shared" si="6"/>
        <v>8</v>
      </c>
      <c r="AF21" s="2">
        <f t="shared" si="6"/>
        <v>8</v>
      </c>
      <c r="AG21" s="2">
        <f t="shared" si="6"/>
        <v>7</v>
      </c>
      <c r="AH21" s="2">
        <f t="shared" si="6"/>
        <v>8</v>
      </c>
      <c r="AI21" s="2">
        <f>SUM(AI22:AI23)</f>
        <v>5</v>
      </c>
      <c r="AJ21" s="2">
        <f>SUM(AJ22:AJ23)</f>
        <v>0</v>
      </c>
      <c r="AK21" s="12">
        <f>SUM(B21:AJ21)</f>
        <v>130</v>
      </c>
      <c r="AL21" s="26">
        <f>(AK5+AK6)/AK21</f>
        <v>0.12307692307692308</v>
      </c>
    </row>
    <row r="22" spans="1:38" ht="12.75">
      <c r="A22" s="2" t="s">
        <v>47</v>
      </c>
      <c r="B22" s="2">
        <v>2</v>
      </c>
      <c r="C22" s="2">
        <v>3</v>
      </c>
      <c r="D22" s="2">
        <v>4</v>
      </c>
      <c r="E22" s="2">
        <v>3</v>
      </c>
      <c r="F22" s="2">
        <v>1</v>
      </c>
      <c r="G22" s="2"/>
      <c r="H22" s="2"/>
      <c r="I22" s="2"/>
      <c r="J22" s="2">
        <v>3</v>
      </c>
      <c r="K22" s="2"/>
      <c r="L22" s="2">
        <v>2</v>
      </c>
      <c r="M22" s="2">
        <v>1</v>
      </c>
      <c r="N22" s="2">
        <v>1</v>
      </c>
      <c r="O22" s="2">
        <v>2</v>
      </c>
      <c r="P22" s="2">
        <v>3</v>
      </c>
      <c r="Q22" s="2">
        <v>2</v>
      </c>
      <c r="R22" s="2">
        <v>4</v>
      </c>
      <c r="S22" s="2">
        <v>1</v>
      </c>
      <c r="T22" s="2">
        <v>5</v>
      </c>
      <c r="U22" s="2"/>
      <c r="V22" s="2">
        <v>3</v>
      </c>
      <c r="W22" s="2">
        <v>1</v>
      </c>
      <c r="X22" s="2"/>
      <c r="Y22" s="2">
        <v>1</v>
      </c>
      <c r="Z22" s="2"/>
      <c r="AA22" s="2">
        <v>3</v>
      </c>
      <c r="AB22" s="2">
        <v>3</v>
      </c>
      <c r="AC22" s="2"/>
      <c r="AD22" s="2">
        <v>1</v>
      </c>
      <c r="AE22" s="2">
        <v>4</v>
      </c>
      <c r="AF22" s="2">
        <v>4</v>
      </c>
      <c r="AG22" s="2">
        <v>6</v>
      </c>
      <c r="AH22" s="2">
        <v>6</v>
      </c>
      <c r="AI22" s="2">
        <v>4</v>
      </c>
      <c r="AJ22" s="2"/>
      <c r="AK22" s="12">
        <f>SUM(B22:AJ22)</f>
        <v>73</v>
      </c>
      <c r="AL22" s="26">
        <f>AK5/AK22</f>
        <v>0.1506849315068493</v>
      </c>
    </row>
    <row r="23" spans="1:38" ht="12.75">
      <c r="A23" s="2" t="s">
        <v>48</v>
      </c>
      <c r="B23" s="2">
        <v>3</v>
      </c>
      <c r="C23" s="2"/>
      <c r="D23" s="2">
        <v>1</v>
      </c>
      <c r="E23" s="2">
        <v>4</v>
      </c>
      <c r="F23" s="2"/>
      <c r="G23" s="2"/>
      <c r="H23" s="2"/>
      <c r="I23" s="2">
        <v>1</v>
      </c>
      <c r="J23" s="2"/>
      <c r="K23" s="2"/>
      <c r="L23" s="2">
        <v>3</v>
      </c>
      <c r="M23" s="2"/>
      <c r="N23" s="2"/>
      <c r="O23" s="2">
        <v>1</v>
      </c>
      <c r="P23" s="2">
        <v>1</v>
      </c>
      <c r="Q23" s="2">
        <v>2</v>
      </c>
      <c r="R23" s="2">
        <v>2</v>
      </c>
      <c r="S23" s="2">
        <v>5</v>
      </c>
      <c r="T23" s="2">
        <v>3</v>
      </c>
      <c r="U23" s="2"/>
      <c r="V23" s="2">
        <v>4</v>
      </c>
      <c r="W23" s="2">
        <v>1</v>
      </c>
      <c r="X23" s="2"/>
      <c r="Y23" s="2">
        <v>5</v>
      </c>
      <c r="Z23" s="2"/>
      <c r="AA23" s="2">
        <v>4</v>
      </c>
      <c r="AB23" s="2">
        <v>2</v>
      </c>
      <c r="AC23" s="2"/>
      <c r="AD23" s="2">
        <v>3</v>
      </c>
      <c r="AE23" s="2">
        <v>4</v>
      </c>
      <c r="AF23" s="2">
        <v>4</v>
      </c>
      <c r="AG23" s="2">
        <v>1</v>
      </c>
      <c r="AH23" s="2">
        <v>2</v>
      </c>
      <c r="AI23" s="2">
        <v>1</v>
      </c>
      <c r="AJ23" s="2"/>
      <c r="AK23" s="12">
        <f>SUM(B23:AJ23)</f>
        <v>57</v>
      </c>
      <c r="AL23" s="26">
        <f>AK6/AK23</f>
        <v>0.08771929824561403</v>
      </c>
    </row>
  </sheetData>
  <sheetProtection/>
  <printOptions/>
  <pageMargins left="0.67" right="0.32" top="1" bottom="1" header="0.5" footer="0.5"/>
  <pageSetup horizontalDpi="600" verticalDpi="600" orientation="portrait" paperSize="9" r:id="rId1"/>
  <headerFooter alignWithMargins="0">
    <oddHeader>&amp;LVSK U19&amp;CMålsammanställning&amp;R&amp;D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4">
      <selection activeCell="A48" sqref="A48"/>
    </sheetView>
  </sheetViews>
  <sheetFormatPr defaultColWidth="9.140625" defaultRowHeight="12.75"/>
  <cols>
    <col min="1" max="1" width="12.8515625" style="0" bestFit="1" customWidth="1"/>
    <col min="2" max="2" width="19.8515625" style="0" bestFit="1" customWidth="1"/>
    <col min="3" max="4" width="10.8515625" style="0" bestFit="1" customWidth="1"/>
    <col min="5" max="5" width="11.28125" style="0" bestFit="1" customWidth="1"/>
    <col min="6" max="6" width="9.7109375" style="0" bestFit="1" customWidth="1"/>
    <col min="7" max="7" width="12.8515625" style="0" bestFit="1" customWidth="1"/>
    <col min="9" max="9" width="20.140625" style="0" bestFit="1" customWidth="1"/>
  </cols>
  <sheetData>
    <row r="2" spans="1:7" ht="12.75">
      <c r="A2" s="17" t="s">
        <v>24</v>
      </c>
      <c r="B2" s="18" t="s">
        <v>25</v>
      </c>
      <c r="C2" s="19" t="s">
        <v>26</v>
      </c>
      <c r="D2" s="19" t="s">
        <v>27</v>
      </c>
      <c r="E2" s="19" t="s">
        <v>28</v>
      </c>
      <c r="F2" s="19" t="s">
        <v>77</v>
      </c>
      <c r="G2" s="36" t="s">
        <v>46</v>
      </c>
    </row>
    <row r="3" spans="1:7" ht="12.75">
      <c r="A3" s="7" t="s">
        <v>73</v>
      </c>
      <c r="B3" s="39" t="s">
        <v>120</v>
      </c>
      <c r="C3" s="23" t="s">
        <v>122</v>
      </c>
      <c r="D3" s="23" t="s">
        <v>4</v>
      </c>
      <c r="E3" s="23" t="s">
        <v>121</v>
      </c>
      <c r="F3" s="20"/>
      <c r="G3" s="2"/>
    </row>
    <row r="4" spans="1:7" ht="12.75">
      <c r="A4" s="7" t="s">
        <v>123</v>
      </c>
      <c r="B4" s="39" t="s">
        <v>120</v>
      </c>
      <c r="C4" s="23" t="s">
        <v>124</v>
      </c>
      <c r="D4" s="23" t="s">
        <v>125</v>
      </c>
      <c r="E4" s="23" t="s">
        <v>126</v>
      </c>
      <c r="F4" s="20"/>
      <c r="G4" s="2"/>
    </row>
    <row r="5" spans="1:7" ht="12.75">
      <c r="A5" s="7" t="s">
        <v>74</v>
      </c>
      <c r="B5" s="39" t="s">
        <v>120</v>
      </c>
      <c r="C5" s="23" t="s">
        <v>127</v>
      </c>
      <c r="D5" s="23" t="s">
        <v>128</v>
      </c>
      <c r="E5" s="23" t="s">
        <v>129</v>
      </c>
      <c r="F5" s="20"/>
      <c r="G5" s="2"/>
    </row>
    <row r="6" spans="1:7" ht="12.75">
      <c r="A6" s="7" t="s">
        <v>84</v>
      </c>
      <c r="B6" s="39" t="s">
        <v>120</v>
      </c>
      <c r="C6" s="23" t="s">
        <v>128</v>
      </c>
      <c r="D6" s="23" t="s">
        <v>129</v>
      </c>
      <c r="E6" s="23" t="s">
        <v>137</v>
      </c>
      <c r="F6" s="20"/>
      <c r="G6" s="2"/>
    </row>
    <row r="7" spans="1:7" ht="12.75">
      <c r="A7" s="7" t="s">
        <v>138</v>
      </c>
      <c r="B7" s="39" t="s">
        <v>139</v>
      </c>
      <c r="C7" s="23" t="s">
        <v>140</v>
      </c>
      <c r="D7" s="23" t="s">
        <v>128</v>
      </c>
      <c r="E7" s="23" t="s">
        <v>141</v>
      </c>
      <c r="F7" s="23"/>
      <c r="G7" s="2"/>
    </row>
    <row r="8" spans="1:7" ht="12.75">
      <c r="A8" s="7" t="s">
        <v>142</v>
      </c>
      <c r="B8" s="39" t="s">
        <v>139</v>
      </c>
      <c r="C8" s="23" t="s">
        <v>128</v>
      </c>
      <c r="D8" s="23" t="s">
        <v>146</v>
      </c>
      <c r="E8" s="23" t="s">
        <v>147</v>
      </c>
      <c r="F8" s="23"/>
      <c r="G8" s="2"/>
    </row>
    <row r="9" spans="1:7" ht="12.75">
      <c r="A9" s="7" t="s">
        <v>73</v>
      </c>
      <c r="B9" s="39" t="s">
        <v>139</v>
      </c>
      <c r="C9" s="23" t="s">
        <v>153</v>
      </c>
      <c r="D9" s="23" t="s">
        <v>152</v>
      </c>
      <c r="E9" s="23" t="s">
        <v>152</v>
      </c>
      <c r="F9" s="20"/>
      <c r="G9" s="2"/>
    </row>
    <row r="10" spans="1:7" ht="12.75">
      <c r="A10" s="7" t="s">
        <v>148</v>
      </c>
      <c r="B10" s="39" t="s">
        <v>139</v>
      </c>
      <c r="C10" s="23" t="s">
        <v>146</v>
      </c>
      <c r="D10" s="23" t="s">
        <v>146</v>
      </c>
      <c r="E10" s="23" t="s">
        <v>128</v>
      </c>
      <c r="F10" s="20"/>
      <c r="G10" s="2"/>
    </row>
    <row r="11" spans="1:7" ht="12.75">
      <c r="A11" s="7" t="s">
        <v>73</v>
      </c>
      <c r="B11" s="39" t="s">
        <v>139</v>
      </c>
      <c r="C11" s="23" t="s">
        <v>149</v>
      </c>
      <c r="D11" s="23" t="s">
        <v>150</v>
      </c>
      <c r="E11" s="23" t="s">
        <v>151</v>
      </c>
      <c r="F11" s="20"/>
      <c r="G11" s="2"/>
    </row>
    <row r="12" spans="1:7" ht="12.75">
      <c r="A12" s="7" t="s">
        <v>155</v>
      </c>
      <c r="B12" s="39" t="s">
        <v>156</v>
      </c>
      <c r="C12" s="23" t="s">
        <v>157</v>
      </c>
      <c r="D12" s="23" t="s">
        <v>149</v>
      </c>
      <c r="E12" s="23" t="s">
        <v>158</v>
      </c>
      <c r="F12" s="20"/>
      <c r="G12" s="2"/>
    </row>
    <row r="13" spans="1:7" ht="12.75">
      <c r="A13" s="68" t="s">
        <v>164</v>
      </c>
      <c r="B13" s="69" t="s">
        <v>165</v>
      </c>
      <c r="C13" s="70" t="s">
        <v>166</v>
      </c>
      <c r="D13" s="70" t="s">
        <v>167</v>
      </c>
      <c r="E13" s="70" t="s">
        <v>168</v>
      </c>
      <c r="F13" s="20"/>
      <c r="G13" s="2"/>
    </row>
    <row r="14" spans="1:7" ht="12.75">
      <c r="A14" s="7" t="s">
        <v>138</v>
      </c>
      <c r="B14" s="39" t="s">
        <v>175</v>
      </c>
      <c r="C14" s="23" t="s">
        <v>157</v>
      </c>
      <c r="D14" s="23" t="s">
        <v>153</v>
      </c>
      <c r="E14" s="23" t="s">
        <v>157</v>
      </c>
      <c r="F14" s="20"/>
      <c r="G14" s="2"/>
    </row>
    <row r="15" spans="1:7" ht="12.75">
      <c r="A15" s="7" t="s">
        <v>171</v>
      </c>
      <c r="B15" s="39" t="s">
        <v>175</v>
      </c>
      <c r="C15" s="23" t="s">
        <v>153</v>
      </c>
      <c r="D15" s="23" t="s">
        <v>176</v>
      </c>
      <c r="E15" s="23" t="s">
        <v>176</v>
      </c>
      <c r="F15" s="20"/>
      <c r="G15" s="2"/>
    </row>
    <row r="16" spans="1:7" ht="12.75">
      <c r="A16" s="7" t="s">
        <v>174</v>
      </c>
      <c r="B16" s="39" t="s">
        <v>175</v>
      </c>
      <c r="C16" s="23" t="s">
        <v>150</v>
      </c>
      <c r="D16" s="23" t="s">
        <v>180</v>
      </c>
      <c r="E16" s="23" t="s">
        <v>140</v>
      </c>
      <c r="F16" s="20"/>
      <c r="G16" s="2"/>
    </row>
    <row r="17" spans="1:7" ht="12.75">
      <c r="A17" s="7" t="s">
        <v>173</v>
      </c>
      <c r="B17" s="39" t="s">
        <v>175</v>
      </c>
      <c r="C17" s="23" t="s">
        <v>179</v>
      </c>
      <c r="D17" s="23" t="s">
        <v>178</v>
      </c>
      <c r="E17" s="23" t="s">
        <v>177</v>
      </c>
      <c r="F17" s="20"/>
      <c r="G17" s="2"/>
    </row>
    <row r="18" spans="1:7" ht="12.75">
      <c r="A18" s="7" t="s">
        <v>138</v>
      </c>
      <c r="B18" s="39" t="s">
        <v>175</v>
      </c>
      <c r="C18" s="23" t="s">
        <v>177</v>
      </c>
      <c r="D18" s="23" t="s">
        <v>150</v>
      </c>
      <c r="E18" s="23" t="s">
        <v>127</v>
      </c>
      <c r="F18" s="20"/>
      <c r="G18" s="2"/>
    </row>
    <row r="19" spans="1:7" ht="12.75">
      <c r="A19" s="7" t="s">
        <v>138</v>
      </c>
      <c r="B19" s="39" t="s">
        <v>156</v>
      </c>
      <c r="C19" s="23" t="s">
        <v>127</v>
      </c>
      <c r="D19" s="23" t="s">
        <v>183</v>
      </c>
      <c r="E19" s="23" t="s">
        <v>124</v>
      </c>
      <c r="F19" s="20"/>
      <c r="G19" s="2"/>
    </row>
    <row r="20" spans="1:7" ht="12.75">
      <c r="A20" s="7" t="s">
        <v>181</v>
      </c>
      <c r="B20" s="39" t="s">
        <v>182</v>
      </c>
      <c r="C20" s="23" t="s">
        <v>122</v>
      </c>
      <c r="D20" s="23" t="s">
        <v>185</v>
      </c>
      <c r="E20" s="23" t="s">
        <v>186</v>
      </c>
      <c r="F20" s="23"/>
      <c r="G20" s="2"/>
    </row>
    <row r="21" spans="1:7" ht="12.75">
      <c r="A21" s="7" t="s">
        <v>174</v>
      </c>
      <c r="B21" s="39" t="s">
        <v>182</v>
      </c>
      <c r="C21" s="23" t="s">
        <v>176</v>
      </c>
      <c r="D21" s="23" t="s">
        <v>191</v>
      </c>
      <c r="E21" s="23" t="s">
        <v>190</v>
      </c>
      <c r="F21" s="20"/>
      <c r="G21" s="2"/>
    </row>
    <row r="22" spans="1:7" ht="12.75">
      <c r="A22" s="7" t="s">
        <v>188</v>
      </c>
      <c r="B22" s="39" t="s">
        <v>156</v>
      </c>
      <c r="C22" s="23" t="s">
        <v>166</v>
      </c>
      <c r="D22" s="23" t="s">
        <v>191</v>
      </c>
      <c r="E22" s="23" t="s">
        <v>192</v>
      </c>
      <c r="F22" s="20"/>
      <c r="G22" s="2"/>
    </row>
    <row r="23" spans="1:7" ht="12.75">
      <c r="A23" s="7" t="s">
        <v>155</v>
      </c>
      <c r="B23" s="39" t="s">
        <v>182</v>
      </c>
      <c r="C23" s="23" t="s">
        <v>194</v>
      </c>
      <c r="D23" s="23" t="s">
        <v>195</v>
      </c>
      <c r="E23" s="23" t="s">
        <v>137</v>
      </c>
      <c r="F23" s="20"/>
      <c r="G23" s="2"/>
    </row>
    <row r="24" spans="1:7" ht="12.75">
      <c r="A24" s="7" t="s">
        <v>172</v>
      </c>
      <c r="B24" s="39" t="s">
        <v>156</v>
      </c>
      <c r="C24" s="23" t="s">
        <v>180</v>
      </c>
      <c r="D24" s="23" t="s">
        <v>180</v>
      </c>
      <c r="E24" s="23" t="s">
        <v>166</v>
      </c>
      <c r="F24" s="20"/>
      <c r="G24" s="2"/>
    </row>
    <row r="25" spans="1:7" ht="12.75">
      <c r="A25" s="7" t="s">
        <v>196</v>
      </c>
      <c r="B25" s="39" t="s">
        <v>156</v>
      </c>
      <c r="C25" s="23" t="s">
        <v>180</v>
      </c>
      <c r="D25" s="23" t="s">
        <v>151</v>
      </c>
      <c r="E25" s="23" t="s">
        <v>185</v>
      </c>
      <c r="F25" s="20"/>
      <c r="G25" s="2"/>
    </row>
    <row r="26" spans="1:7" ht="12.75">
      <c r="A26" s="7" t="s">
        <v>138</v>
      </c>
      <c r="B26" s="39" t="s">
        <v>182</v>
      </c>
      <c r="C26" s="23" t="s">
        <v>200</v>
      </c>
      <c r="D26" s="23" t="s">
        <v>158</v>
      </c>
      <c r="E26" s="23" t="s">
        <v>201</v>
      </c>
      <c r="F26" s="20"/>
      <c r="G26" s="2"/>
    </row>
    <row r="27" spans="1:7" ht="12.75">
      <c r="A27" s="6" t="s">
        <v>164</v>
      </c>
      <c r="B27" s="62" t="s">
        <v>156</v>
      </c>
      <c r="C27" s="70" t="s">
        <v>146</v>
      </c>
      <c r="D27" s="70" t="s">
        <v>177</v>
      </c>
      <c r="E27" s="70" t="s">
        <v>202</v>
      </c>
      <c r="F27" s="20"/>
      <c r="G27" s="2"/>
    </row>
    <row r="28" spans="1:7" ht="12.75">
      <c r="A28" s="7" t="s">
        <v>188</v>
      </c>
      <c r="B28" s="39" t="s">
        <v>182</v>
      </c>
      <c r="C28" s="23" t="s">
        <v>140</v>
      </c>
      <c r="D28" s="23" t="s">
        <v>202</v>
      </c>
      <c r="E28" s="23" t="s">
        <v>204</v>
      </c>
      <c r="F28" s="20"/>
      <c r="G28" s="2"/>
    </row>
    <row r="29" spans="1:7" ht="12.75">
      <c r="A29" s="7" t="s">
        <v>187</v>
      </c>
      <c r="B29" s="39" t="s">
        <v>182</v>
      </c>
      <c r="C29" s="23"/>
      <c r="D29" s="23"/>
      <c r="E29" s="23" t="s">
        <v>195</v>
      </c>
      <c r="F29" s="23" t="s">
        <v>203</v>
      </c>
      <c r="G29" s="2"/>
    </row>
    <row r="30" spans="1:7" ht="12.75">
      <c r="A30" s="7" t="s">
        <v>187</v>
      </c>
      <c r="B30" s="39" t="s">
        <v>156</v>
      </c>
      <c r="C30" s="23" t="s">
        <v>205</v>
      </c>
      <c r="D30" s="23" t="s">
        <v>124</v>
      </c>
      <c r="E30" s="23" t="s">
        <v>206</v>
      </c>
      <c r="F30" s="23"/>
      <c r="G30" s="2"/>
    </row>
    <row r="31" spans="1:7" ht="12.75">
      <c r="A31" s="7" t="s">
        <v>207</v>
      </c>
      <c r="B31" s="39" t="s">
        <v>156</v>
      </c>
      <c r="C31" s="23" t="s">
        <v>150</v>
      </c>
      <c r="D31" s="23" t="s">
        <v>177</v>
      </c>
      <c r="E31" s="23" t="s">
        <v>127</v>
      </c>
      <c r="F31" s="23"/>
      <c r="G31" s="2"/>
    </row>
    <row r="32" spans="1:7" ht="12.75">
      <c r="A32" s="7" t="s">
        <v>188</v>
      </c>
      <c r="B32" s="39" t="s">
        <v>182</v>
      </c>
      <c r="C32" s="65" t="s">
        <v>178</v>
      </c>
      <c r="D32" s="65" t="s">
        <v>0</v>
      </c>
      <c r="E32" s="65" t="s">
        <v>208</v>
      </c>
      <c r="F32" s="3"/>
      <c r="G32" s="2"/>
    </row>
    <row r="33" spans="1:9" ht="12.75">
      <c r="A33" s="6" t="s">
        <v>138</v>
      </c>
      <c r="B33" s="12" t="s">
        <v>156</v>
      </c>
      <c r="C33" s="65" t="s">
        <v>176</v>
      </c>
      <c r="D33" s="65" t="s">
        <v>157</v>
      </c>
      <c r="E33" s="65" t="s">
        <v>122</v>
      </c>
      <c r="F33" s="3"/>
      <c r="G33" s="2"/>
      <c r="I33" s="71"/>
    </row>
    <row r="34" spans="1:9" ht="12.75">
      <c r="A34" s="6" t="s">
        <v>138</v>
      </c>
      <c r="B34" s="12" t="s">
        <v>182</v>
      </c>
      <c r="C34" s="65" t="s">
        <v>140</v>
      </c>
      <c r="D34" s="65" t="s">
        <v>140</v>
      </c>
      <c r="E34" s="65" t="s">
        <v>209</v>
      </c>
      <c r="F34" s="3"/>
      <c r="G34" s="2"/>
      <c r="I34" s="71"/>
    </row>
    <row r="35" spans="1:9" ht="12.75">
      <c r="A35" s="6" t="s">
        <v>172</v>
      </c>
      <c r="B35" s="12" t="s">
        <v>210</v>
      </c>
      <c r="C35" s="65" t="s">
        <v>212</v>
      </c>
      <c r="D35" s="65" t="s">
        <v>151</v>
      </c>
      <c r="E35" s="65" t="s">
        <v>213</v>
      </c>
      <c r="F35" s="3"/>
      <c r="G35" s="2"/>
      <c r="I35" s="72"/>
    </row>
    <row r="36" spans="1:7" ht="12.75">
      <c r="A36" s="6"/>
      <c r="B36" s="12"/>
      <c r="C36" s="3"/>
      <c r="D36" s="3"/>
      <c r="E36" s="3"/>
      <c r="F36" s="3"/>
      <c r="G36" s="2"/>
    </row>
    <row r="37" spans="1:7" ht="12.75">
      <c r="A37" s="6"/>
      <c r="B37" s="12"/>
      <c r="C37" s="3"/>
      <c r="D37" s="3"/>
      <c r="E37" s="3"/>
      <c r="F37" s="3"/>
      <c r="G37" s="2"/>
    </row>
    <row r="38" spans="1:7" s="1" customFormat="1" ht="12.75">
      <c r="A38" s="21" t="s">
        <v>5</v>
      </c>
      <c r="B38" s="5"/>
      <c r="C38" s="22"/>
      <c r="D38" s="22"/>
      <c r="E38" s="22"/>
      <c r="F38" s="22"/>
      <c r="G38" s="5"/>
    </row>
    <row r="39" spans="1:8" ht="12.75">
      <c r="A39" s="21" t="s">
        <v>20</v>
      </c>
      <c r="B39" s="5"/>
      <c r="C39" s="22"/>
      <c r="D39" s="22"/>
      <c r="E39" s="22"/>
      <c r="F39" s="8"/>
      <c r="G39" s="2"/>
      <c r="H39" s="44"/>
    </row>
    <row r="40" spans="1:7" ht="12.75">
      <c r="A40" s="2"/>
      <c r="B40" s="2"/>
      <c r="C40" s="45" t="s">
        <v>40</v>
      </c>
      <c r="D40" s="45" t="s">
        <v>41</v>
      </c>
      <c r="E40" s="45" t="s">
        <v>42</v>
      </c>
      <c r="G40" s="51"/>
    </row>
    <row r="41" spans="1:7" ht="12.75">
      <c r="A41" s="2" t="s">
        <v>26</v>
      </c>
      <c r="B41" s="2"/>
      <c r="C41" s="50">
        <v>18</v>
      </c>
      <c r="D41" s="50">
        <v>8</v>
      </c>
      <c r="E41" s="50">
        <v>6</v>
      </c>
      <c r="F41" s="52"/>
      <c r="G41" s="36"/>
    </row>
    <row r="42" spans="1:7" ht="12.75">
      <c r="A42" s="2" t="s">
        <v>27</v>
      </c>
      <c r="B42" s="2"/>
      <c r="C42" s="50">
        <v>18</v>
      </c>
      <c r="D42" s="50">
        <v>3</v>
      </c>
      <c r="E42" s="50">
        <v>11</v>
      </c>
      <c r="F42" s="52"/>
      <c r="G42" s="36"/>
    </row>
    <row r="43" spans="1:7" ht="12.75">
      <c r="A43" s="37" t="s">
        <v>37</v>
      </c>
      <c r="B43" s="38"/>
      <c r="C43" s="8">
        <v>20</v>
      </c>
      <c r="D43" s="8">
        <v>3</v>
      </c>
      <c r="E43" s="8">
        <v>10</v>
      </c>
      <c r="F43" s="52"/>
      <c r="G43" s="52" t="e">
        <f>AVERAGE(G30:G31)</f>
        <v>#DIV/0!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D22" sqref="D22"/>
    </sheetView>
  </sheetViews>
  <sheetFormatPr defaultColWidth="9.140625" defaultRowHeight="12.75"/>
  <cols>
    <col min="2" max="2" width="18.140625" style="0" bestFit="1" customWidth="1"/>
    <col min="10" max="10" width="9.140625" style="14" customWidth="1"/>
  </cols>
  <sheetData>
    <row r="1" spans="1:6" ht="12.75">
      <c r="A1" s="5"/>
      <c r="B1" s="5" t="s">
        <v>29</v>
      </c>
      <c r="C1" s="32" t="s">
        <v>26</v>
      </c>
      <c r="F1" s="32" t="s">
        <v>27</v>
      </c>
    </row>
    <row r="2" spans="1:8" ht="12.75">
      <c r="A2" s="5" t="s">
        <v>6</v>
      </c>
      <c r="B2" s="5"/>
      <c r="C2" s="5" t="s">
        <v>79</v>
      </c>
      <c r="D2" s="4" t="s">
        <v>160</v>
      </c>
      <c r="E2" s="5" t="s">
        <v>159</v>
      </c>
      <c r="F2" s="5" t="s">
        <v>161</v>
      </c>
      <c r="G2" s="5" t="s">
        <v>162</v>
      </c>
      <c r="H2" s="5" t="s">
        <v>163</v>
      </c>
    </row>
    <row r="3" spans="1:9" ht="12.75">
      <c r="A3" s="2">
        <v>30</v>
      </c>
      <c r="B3" s="2" t="s">
        <v>57</v>
      </c>
      <c r="C3" s="12"/>
      <c r="D3" s="12"/>
      <c r="E3" s="12"/>
      <c r="F3" s="12"/>
      <c r="G3" s="12"/>
      <c r="H3" s="12"/>
      <c r="I3" s="5">
        <f aca="true" t="shared" si="0" ref="I3:I21">SUM(C3:H3)</f>
        <v>0</v>
      </c>
    </row>
    <row r="4" spans="1:9" ht="12.75">
      <c r="A4" s="2">
        <v>44</v>
      </c>
      <c r="B4" s="2" t="s">
        <v>118</v>
      </c>
      <c r="C4" s="12">
        <v>1</v>
      </c>
      <c r="D4" s="12"/>
      <c r="E4" s="12"/>
      <c r="F4" s="12">
        <v>1</v>
      </c>
      <c r="G4" s="12"/>
      <c r="H4" s="12">
        <v>1</v>
      </c>
      <c r="I4" s="5">
        <f t="shared" si="0"/>
        <v>3</v>
      </c>
    </row>
    <row r="5" spans="1:11" ht="12.75">
      <c r="A5" s="6">
        <v>59</v>
      </c>
      <c r="B5" s="6" t="s">
        <v>61</v>
      </c>
      <c r="C5" s="12"/>
      <c r="D5" s="12">
        <v>1</v>
      </c>
      <c r="E5" s="12">
        <v>1</v>
      </c>
      <c r="F5" s="12">
        <v>2</v>
      </c>
      <c r="G5" s="12">
        <v>2</v>
      </c>
      <c r="H5" s="12">
        <v>3</v>
      </c>
      <c r="I5" s="5">
        <f t="shared" si="0"/>
        <v>9</v>
      </c>
      <c r="J5" s="73"/>
      <c r="K5" s="74"/>
    </row>
    <row r="6" spans="1:11" ht="12.75">
      <c r="A6" s="2">
        <v>53</v>
      </c>
      <c r="B6" s="2" t="s">
        <v>62</v>
      </c>
      <c r="C6" s="12"/>
      <c r="D6" s="12"/>
      <c r="E6" s="12"/>
      <c r="F6" s="12"/>
      <c r="G6" s="12"/>
      <c r="H6" s="12"/>
      <c r="I6" s="5">
        <f t="shared" si="0"/>
        <v>0</v>
      </c>
      <c r="K6" s="74"/>
    </row>
    <row r="7" spans="1:11" ht="12.75">
      <c r="A7" s="2">
        <v>54</v>
      </c>
      <c r="B7" s="2" t="s">
        <v>63</v>
      </c>
      <c r="C7" s="12">
        <v>1</v>
      </c>
      <c r="D7" s="12"/>
      <c r="E7" s="12">
        <v>1</v>
      </c>
      <c r="F7" s="12"/>
      <c r="G7" s="12">
        <v>1</v>
      </c>
      <c r="H7" s="12">
        <v>1</v>
      </c>
      <c r="I7" s="5">
        <f t="shared" si="0"/>
        <v>4</v>
      </c>
      <c r="J7" s="73"/>
      <c r="K7" s="74"/>
    </row>
    <row r="8" spans="1:11" ht="12.75">
      <c r="A8" s="2">
        <v>55</v>
      </c>
      <c r="B8" s="2" t="s">
        <v>64</v>
      </c>
      <c r="C8" s="12"/>
      <c r="D8" s="12"/>
      <c r="E8" s="12"/>
      <c r="F8" s="12"/>
      <c r="G8" s="12"/>
      <c r="H8" s="12"/>
      <c r="I8" s="5">
        <f t="shared" si="0"/>
        <v>0</v>
      </c>
      <c r="K8" s="74"/>
    </row>
    <row r="9" spans="1:11" ht="12.75">
      <c r="A9" s="2">
        <v>56</v>
      </c>
      <c r="B9" s="2" t="s">
        <v>65</v>
      </c>
      <c r="C9" s="12"/>
      <c r="D9" s="12">
        <v>1</v>
      </c>
      <c r="E9" s="12"/>
      <c r="F9" s="12"/>
      <c r="G9" s="12">
        <v>1</v>
      </c>
      <c r="H9" s="12">
        <v>1</v>
      </c>
      <c r="I9" s="5">
        <f t="shared" si="0"/>
        <v>3</v>
      </c>
      <c r="J9" s="73"/>
      <c r="K9" s="74"/>
    </row>
    <row r="10" spans="1:11" ht="12.75">
      <c r="A10" s="2">
        <v>57</v>
      </c>
      <c r="B10" s="2" t="s">
        <v>119</v>
      </c>
      <c r="C10" s="12"/>
      <c r="D10" s="12"/>
      <c r="E10" s="12"/>
      <c r="F10" s="12"/>
      <c r="G10" s="12"/>
      <c r="H10" s="12"/>
      <c r="I10" s="5">
        <f t="shared" si="0"/>
        <v>0</v>
      </c>
      <c r="K10" s="74"/>
    </row>
    <row r="11" spans="1:11" ht="12.75">
      <c r="A11" s="2">
        <v>58</v>
      </c>
      <c r="B11" s="2" t="s">
        <v>66</v>
      </c>
      <c r="C11" s="12"/>
      <c r="D11" s="12"/>
      <c r="E11" s="12"/>
      <c r="F11" s="12"/>
      <c r="G11" s="12"/>
      <c r="H11" s="12"/>
      <c r="I11" s="5">
        <f t="shared" si="0"/>
        <v>0</v>
      </c>
      <c r="J11" s="73"/>
      <c r="K11" s="74"/>
    </row>
    <row r="12" spans="1:11" ht="12.75">
      <c r="A12" s="2">
        <v>60</v>
      </c>
      <c r="B12" s="2" t="s">
        <v>67</v>
      </c>
      <c r="C12" s="12">
        <v>1</v>
      </c>
      <c r="D12" s="12"/>
      <c r="E12" s="12"/>
      <c r="F12" s="12"/>
      <c r="G12" s="12"/>
      <c r="H12" s="12"/>
      <c r="I12" s="5">
        <f t="shared" si="0"/>
        <v>1</v>
      </c>
      <c r="K12" s="74"/>
    </row>
    <row r="13" spans="1:11" ht="12.75">
      <c r="A13" s="6">
        <v>62</v>
      </c>
      <c r="B13" s="2" t="s">
        <v>68</v>
      </c>
      <c r="C13" s="12"/>
      <c r="D13" s="12"/>
      <c r="E13" s="12"/>
      <c r="F13" s="12"/>
      <c r="G13" s="12"/>
      <c r="H13" s="12"/>
      <c r="I13" s="5">
        <f t="shared" si="0"/>
        <v>0</v>
      </c>
      <c r="J13" s="73"/>
      <c r="K13" s="74"/>
    </row>
    <row r="14" spans="1:11" ht="12.75">
      <c r="A14" s="2">
        <v>64</v>
      </c>
      <c r="B14" s="2" t="s">
        <v>69</v>
      </c>
      <c r="C14" s="12"/>
      <c r="D14" s="12"/>
      <c r="E14" s="12">
        <v>1</v>
      </c>
      <c r="F14" s="12">
        <v>2</v>
      </c>
      <c r="G14" s="12"/>
      <c r="H14" s="12">
        <v>1</v>
      </c>
      <c r="I14" s="5">
        <f t="shared" si="0"/>
        <v>4</v>
      </c>
      <c r="J14" s="73"/>
      <c r="K14" s="74"/>
    </row>
    <row r="15" spans="1:11" ht="12.75">
      <c r="A15" s="2">
        <v>66</v>
      </c>
      <c r="B15" s="2" t="s">
        <v>70</v>
      </c>
      <c r="C15" s="12"/>
      <c r="D15" s="12"/>
      <c r="E15" s="12"/>
      <c r="F15" s="12"/>
      <c r="G15" s="12">
        <v>1</v>
      </c>
      <c r="H15" s="12"/>
      <c r="I15" s="5">
        <f t="shared" si="0"/>
        <v>1</v>
      </c>
      <c r="J15" s="73"/>
      <c r="K15" s="74"/>
    </row>
    <row r="16" spans="1:11" ht="12.75">
      <c r="A16" s="2">
        <v>70</v>
      </c>
      <c r="B16" s="6" t="s">
        <v>60</v>
      </c>
      <c r="C16" s="12"/>
      <c r="D16" s="12"/>
      <c r="E16" s="12"/>
      <c r="F16" s="12"/>
      <c r="G16" s="12">
        <v>1</v>
      </c>
      <c r="H16" s="12"/>
      <c r="I16" s="5">
        <f t="shared" si="0"/>
        <v>1</v>
      </c>
      <c r="J16" s="73"/>
      <c r="K16" s="74"/>
    </row>
    <row r="17" spans="1:11" ht="12.75">
      <c r="A17" s="2">
        <v>73</v>
      </c>
      <c r="B17" s="48" t="s">
        <v>71</v>
      </c>
      <c r="C17" s="12">
        <v>1</v>
      </c>
      <c r="D17" s="12">
        <v>1</v>
      </c>
      <c r="E17" s="12"/>
      <c r="F17" s="12"/>
      <c r="G17" s="12"/>
      <c r="H17" s="12"/>
      <c r="I17" s="5">
        <f t="shared" si="0"/>
        <v>2</v>
      </c>
      <c r="J17" s="73"/>
      <c r="K17" s="74"/>
    </row>
    <row r="18" spans="1:11" ht="12.75">
      <c r="A18" s="2">
        <v>74</v>
      </c>
      <c r="B18" s="6" t="s">
        <v>75</v>
      </c>
      <c r="C18" s="12"/>
      <c r="D18" s="12">
        <v>1</v>
      </c>
      <c r="E18" s="12">
        <v>1</v>
      </c>
      <c r="F18" s="12"/>
      <c r="G18" s="12">
        <v>1</v>
      </c>
      <c r="H18" s="12">
        <v>1</v>
      </c>
      <c r="I18" s="5">
        <f t="shared" si="0"/>
        <v>4</v>
      </c>
      <c r="J18" s="73"/>
      <c r="K18" s="74"/>
    </row>
    <row r="19" spans="1:11" ht="12.75">
      <c r="A19" s="2">
        <v>76</v>
      </c>
      <c r="B19" s="48" t="s">
        <v>72</v>
      </c>
      <c r="C19" s="12">
        <v>1</v>
      </c>
      <c r="D19" s="12"/>
      <c r="E19" s="12">
        <v>1</v>
      </c>
      <c r="F19" s="12"/>
      <c r="G19" s="12">
        <v>1</v>
      </c>
      <c r="H19" s="12"/>
      <c r="I19" s="5">
        <f t="shared" si="0"/>
        <v>3</v>
      </c>
      <c r="J19" s="73"/>
      <c r="K19" s="74"/>
    </row>
    <row r="20" spans="1:11" ht="12.75">
      <c r="A20" s="2">
        <v>82</v>
      </c>
      <c r="B20" s="2" t="s">
        <v>58</v>
      </c>
      <c r="C20" s="12">
        <v>6</v>
      </c>
      <c r="D20" s="12"/>
      <c r="E20" s="12"/>
      <c r="F20" s="12">
        <v>4</v>
      </c>
      <c r="G20" s="12">
        <v>2</v>
      </c>
      <c r="H20" s="12">
        <v>2</v>
      </c>
      <c r="I20" s="5">
        <f t="shared" si="0"/>
        <v>14</v>
      </c>
      <c r="J20" s="73"/>
      <c r="K20" s="74"/>
    </row>
    <row r="21" spans="1:11" ht="12.75">
      <c r="A21" s="2">
        <v>87</v>
      </c>
      <c r="B21" s="2" t="s">
        <v>59</v>
      </c>
      <c r="C21" s="12">
        <v>7</v>
      </c>
      <c r="D21" s="12">
        <v>10</v>
      </c>
      <c r="E21" s="12">
        <v>9</v>
      </c>
      <c r="F21" s="12">
        <v>11</v>
      </c>
      <c r="G21" s="12">
        <v>4</v>
      </c>
      <c r="H21" s="12">
        <v>8</v>
      </c>
      <c r="I21" s="5">
        <f t="shared" si="0"/>
        <v>49</v>
      </c>
      <c r="J21" s="73"/>
      <c r="K21" s="74"/>
    </row>
    <row r="22" spans="1:11" ht="12.75">
      <c r="A22" s="2"/>
      <c r="B22" s="2"/>
      <c r="C22" s="5" t="s">
        <v>79</v>
      </c>
      <c r="D22" s="4" t="s">
        <v>160</v>
      </c>
      <c r="E22" s="5" t="s">
        <v>159</v>
      </c>
      <c r="F22" s="5" t="s">
        <v>161</v>
      </c>
      <c r="G22" s="5" t="s">
        <v>162</v>
      </c>
      <c r="H22" s="5" t="s">
        <v>163</v>
      </c>
      <c r="I22" s="5"/>
      <c r="K22" s="74"/>
    </row>
    <row r="23" spans="1:11" ht="12.75">
      <c r="A23" s="5"/>
      <c r="B23" s="5" t="s">
        <v>50</v>
      </c>
      <c r="C23" s="12">
        <f aca="true" t="shared" si="1" ref="C23:H23">SUM(C3:C21)</f>
        <v>18</v>
      </c>
      <c r="D23" s="12">
        <f t="shared" si="1"/>
        <v>14</v>
      </c>
      <c r="E23" s="12">
        <f t="shared" si="1"/>
        <v>14</v>
      </c>
      <c r="F23" s="12">
        <f t="shared" si="1"/>
        <v>20</v>
      </c>
      <c r="G23" s="12">
        <f t="shared" si="1"/>
        <v>14</v>
      </c>
      <c r="H23" s="12">
        <f t="shared" si="1"/>
        <v>18</v>
      </c>
      <c r="I23" s="5">
        <f>SUM(C23:H23)</f>
        <v>98</v>
      </c>
      <c r="J23" s="73"/>
      <c r="K23" s="74"/>
    </row>
    <row r="24" spans="2:9" ht="12.75">
      <c r="B24" s="5" t="s">
        <v>49</v>
      </c>
      <c r="C24" s="12">
        <v>7</v>
      </c>
      <c r="D24" s="12">
        <v>13</v>
      </c>
      <c r="E24" s="12">
        <v>11</v>
      </c>
      <c r="F24" s="12">
        <v>18</v>
      </c>
      <c r="G24" s="12">
        <v>16</v>
      </c>
      <c r="H24" s="12">
        <v>14</v>
      </c>
      <c r="I24" s="5">
        <f>SUM(C24:H24)</f>
        <v>79</v>
      </c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Telia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Telia AB</dc:creator>
  <cp:keywords/>
  <dc:description/>
  <cp:lastModifiedBy>Pinno</cp:lastModifiedBy>
  <cp:lastPrinted>2008-04-06T10:27:46Z</cp:lastPrinted>
  <dcterms:created xsi:type="dcterms:W3CDTF">2002-10-24T22:59:45Z</dcterms:created>
  <dcterms:modified xsi:type="dcterms:W3CDTF">2009-03-23T21:54:55Z</dcterms:modified>
  <cp:category/>
  <cp:version/>
  <cp:contentType/>
  <cp:contentStatus/>
</cp:coreProperties>
</file>