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/>
  <mc:AlternateContent xmlns:mc="http://schemas.openxmlformats.org/markup-compatibility/2006">
    <mc:Choice Requires="x15">
      <x15ac:absPath xmlns:x15ac="http://schemas.microsoft.com/office/spreadsheetml/2010/11/ac" url="C:\Users\Anders Yoga\Dropbox\Ada Grekland\Årsmöte och Bokföring\Årsmöte 2023 Johan o Anders\"/>
    </mc:Choice>
  </mc:AlternateContent>
  <xr:revisionPtr revIDLastSave="0" documentId="13_ncr:1_{AC756EDA-0F9A-4145-BD22-48324D149587}" xr6:coauthVersionLast="47" xr6:coauthVersionMax="47" xr10:uidLastSave="{00000000-0000-0000-0000-000000000000}"/>
  <bookViews>
    <workbookView xWindow="28680" yWindow="-120" windowWidth="25440" windowHeight="15540" xr2:uid="{48159E27-55A0-498A-89E7-6D62667C21C8}"/>
  </bookViews>
  <sheets>
    <sheet name="Många år, budget 2023" sheetId="8" r:id="rId1"/>
  </sheets>
  <definedNames>
    <definedName name="_xlnm.Print_Area" localSheetId="0">'Många år, budget 2023'!$B$1:$G$93</definedName>
  </definedNames>
  <calcPr calcId="181029"/>
</workbook>
</file>

<file path=xl/calcChain.xml><?xml version="1.0" encoding="utf-8"?>
<calcChain xmlns="http://schemas.openxmlformats.org/spreadsheetml/2006/main">
  <c r="L100" i="8" l="1"/>
  <c r="L104" i="8"/>
  <c r="L99" i="8"/>
  <c r="E45" i="8"/>
  <c r="E71" i="8"/>
  <c r="D79" i="8" l="1"/>
  <c r="E74" i="8"/>
  <c r="C14" i="8" s="1"/>
  <c r="D74" i="8"/>
  <c r="E78" i="8"/>
  <c r="E79" i="8" s="1"/>
  <c r="D65" i="8"/>
  <c r="D71" i="8" s="1"/>
  <c r="C12" i="8"/>
  <c r="D45" i="8"/>
  <c r="C21" i="8"/>
  <c r="C20" i="8"/>
  <c r="C18" i="8"/>
  <c r="C17" i="8"/>
  <c r="C16" i="8"/>
  <c r="C4" i="8"/>
  <c r="C7" i="8" s="1"/>
  <c r="C15" i="8" l="1"/>
  <c r="E87" i="8"/>
  <c r="C13" i="8"/>
  <c r="C22" i="8"/>
  <c r="C24" i="8" s="1"/>
  <c r="K147" i="8"/>
  <c r="K141" i="8"/>
  <c r="E141" i="8"/>
  <c r="K134" i="8"/>
  <c r="K125" i="8"/>
  <c r="E123" i="8"/>
  <c r="K114" i="8"/>
  <c r="K97" i="8"/>
  <c r="L97" i="8" s="1"/>
  <c r="K91" i="8"/>
  <c r="K95" i="8" s="1"/>
  <c r="L95" i="8" s="1"/>
  <c r="D21" i="8"/>
  <c r="D13" i="8"/>
  <c r="K123" i="8" l="1"/>
  <c r="E149" i="8"/>
  <c r="K135" i="8"/>
  <c r="K149" i="8" s="1"/>
  <c r="E24" i="8"/>
  <c r="D22" i="8"/>
  <c r="D24" i="8" s="1"/>
  <c r="M4" i="8" l="1"/>
  <c r="M7" i="8" s="1"/>
  <c r="G178" i="8" l="1"/>
  <c r="G191" i="8"/>
  <c r="K182" i="8"/>
  <c r="M182" i="8" s="1"/>
  <c r="M178" i="8"/>
  <c r="M20" i="8" l="1"/>
  <c r="M22" i="8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Anders Yoga</author>
  </authors>
  <commentList>
    <comment ref="G13" authorId="0" shapeId="0" xr:uid="{402810A7-E289-46F2-8DDB-FAD7C7BD4259}">
      <text>
        <r>
          <rPr>
            <b/>
            <sz val="9"/>
            <color indexed="81"/>
            <rFont val="Tahoma"/>
            <family val="2"/>
          </rPr>
          <t>Anders Yoga:</t>
        </r>
        <r>
          <rPr>
            <sz val="9"/>
            <color indexed="81"/>
            <rFont val="Tahoma"/>
            <family val="2"/>
          </rPr>
          <t xml:space="preserve">
Rep toatank 4,6
Kurt steg i pulpit, diskho,
Rep 2 fönster</t>
        </r>
      </text>
    </comment>
    <comment ref="I13" authorId="0" shapeId="0" xr:uid="{83D4565D-AD2C-4873-B174-A9761FB6192B}">
      <text>
        <r>
          <rPr>
            <b/>
            <sz val="9"/>
            <color indexed="81"/>
            <rFont val="Tahoma"/>
            <family val="2"/>
          </rPr>
          <t>Anders Yoga:</t>
        </r>
        <r>
          <rPr>
            <sz val="9"/>
            <color indexed="81"/>
            <rFont val="Tahoma"/>
            <family val="2"/>
          </rPr>
          <t xml:space="preserve">
Nytt Ankare+kätting
höjning vinch+peke
summa 21
</t>
        </r>
      </text>
    </comment>
    <comment ref="G14" authorId="0" shapeId="0" xr:uid="{F650997C-5A25-417B-96FA-57AC5F569CD2}">
      <text>
        <r>
          <rPr>
            <b/>
            <sz val="9"/>
            <color indexed="81"/>
            <rFont val="Tahoma"/>
            <family val="2"/>
          </rPr>
          <t>Anders Yoga:</t>
        </r>
        <r>
          <rPr>
            <sz val="9"/>
            <color indexed="81"/>
            <rFont val="Tahoma"/>
            <family val="2"/>
          </rPr>
          <t xml:space="preserve">
2 batterier 3,5</t>
        </r>
      </text>
    </comment>
    <comment ref="H14" authorId="0" shapeId="0" xr:uid="{C318E90A-1051-42D8-8C90-C848751BF914}">
      <text>
        <r>
          <rPr>
            <b/>
            <sz val="9"/>
            <color indexed="81"/>
            <rFont val="Tahoma"/>
            <family val="2"/>
          </rPr>
          <t>Anders Yoga:</t>
        </r>
        <r>
          <rPr>
            <sz val="9"/>
            <color indexed="81"/>
            <rFont val="Tahoma"/>
            <family val="2"/>
          </rPr>
          <t xml:space="preserve">
Ny winch free fall 20´</t>
        </r>
      </text>
    </comment>
    <comment ref="I14" authorId="0" shapeId="0" xr:uid="{39D97FDA-9DDF-4315-BBCB-1B659E8AF351}">
      <text>
        <r>
          <rPr>
            <b/>
            <sz val="9"/>
            <color indexed="81"/>
            <rFont val="Tahoma"/>
            <family val="2"/>
          </rPr>
          <t>Anders Yoga:</t>
        </r>
        <r>
          <rPr>
            <sz val="9"/>
            <color indexed="81"/>
            <rFont val="Tahoma"/>
            <family val="2"/>
          </rPr>
          <t xml:space="preserve">
Ny winch 21´</t>
        </r>
      </text>
    </comment>
    <comment ref="G15" authorId="0" shapeId="0" xr:uid="{656DD3C4-A96D-4FC0-8C86-EAB05A776F99}">
      <text>
        <r>
          <rPr>
            <b/>
            <sz val="9"/>
            <color indexed="81"/>
            <rFont val="Tahoma"/>
            <family val="2"/>
          </rPr>
          <t>Anders Yoga:</t>
        </r>
        <r>
          <rPr>
            <sz val="9"/>
            <color indexed="81"/>
            <rFont val="Tahoma"/>
            <family val="2"/>
          </rPr>
          <t xml:space="preserve">
Simon: Luftslang+gaswire3.300</t>
        </r>
      </text>
    </comment>
    <comment ref="H15" authorId="0" shapeId="0" xr:uid="{F757503B-3F72-499E-84BD-23084CAABC28}">
      <text>
        <r>
          <rPr>
            <b/>
            <sz val="9"/>
            <color indexed="81"/>
            <rFont val="Tahoma"/>
            <family val="2"/>
          </rPr>
          <t>Anders Yoga:</t>
        </r>
        <r>
          <rPr>
            <sz val="9"/>
            <color indexed="81"/>
            <rFont val="Tahoma"/>
            <family val="2"/>
          </rPr>
          <t xml:space="preserve">
Renovering drev 5
Kedja styrning gick av 2 ggr´5
</t>
        </r>
      </text>
    </comment>
    <comment ref="I15" authorId="0" shapeId="0" xr:uid="{582AFC6E-F7F9-4B1C-A8E5-B6A95096537C}">
      <text>
        <r>
          <rPr>
            <b/>
            <sz val="9"/>
            <color indexed="81"/>
            <rFont val="Tahoma"/>
            <family val="2"/>
          </rPr>
          <t>Anders Yoga:</t>
        </r>
        <r>
          <rPr>
            <sz val="9"/>
            <color indexed="81"/>
            <rFont val="Tahoma"/>
            <family val="2"/>
          </rPr>
          <t xml:space="preserve">
Ny motor inkl extra oljebyte</t>
        </r>
      </text>
    </comment>
    <comment ref="G19" authorId="0" shapeId="0" xr:uid="{1E589204-8940-41D7-A070-729CCC543570}">
      <text>
        <r>
          <rPr>
            <b/>
            <sz val="9"/>
            <color indexed="81"/>
            <rFont val="Tahoma"/>
            <family val="2"/>
          </rPr>
          <t>Anders Yoga:</t>
        </r>
        <r>
          <rPr>
            <sz val="9"/>
            <color indexed="81"/>
            <rFont val="Tahoma"/>
            <family val="2"/>
          </rPr>
          <t xml:space="preserve">
Bom krökte sig vid jipp, kostade ca 25´
</t>
        </r>
      </text>
    </comment>
  </commentList>
</comments>
</file>

<file path=xl/sharedStrings.xml><?xml version="1.0" encoding="utf-8"?>
<sst xmlns="http://schemas.openxmlformats.org/spreadsheetml/2006/main" count="250" uniqueCount="195">
  <si>
    <t>Pandemi- Segling endast</t>
  </si>
  <si>
    <t>Motorhaveri</t>
  </si>
  <si>
    <t>16 veckor</t>
  </si>
  <si>
    <t>6 veckor</t>
  </si>
  <si>
    <t>Ny motor</t>
  </si>
  <si>
    <t>INTÄKTER</t>
  </si>
  <si>
    <t>Budget 2024</t>
  </si>
  <si>
    <t>Utfall 2023</t>
  </si>
  <si>
    <t>Budget 2023</t>
  </si>
  <si>
    <t>Årsavgifter</t>
  </si>
  <si>
    <t>Extra insättning</t>
  </si>
  <si>
    <t>Avgift per halv andel= En vecka</t>
  </si>
  <si>
    <t>8'</t>
  </si>
  <si>
    <t>5´+ 6,5´</t>
  </si>
  <si>
    <t>SUMMA INTÄKTER</t>
  </si>
  <si>
    <t>KOSTNADER</t>
  </si>
  <si>
    <t>Arvoden</t>
  </si>
  <si>
    <t>Hyra båtplats</t>
  </si>
  <si>
    <t>Varvskostnader; Hyra, målning, polich</t>
  </si>
  <si>
    <t>Underh/utrust besl på årsmöte</t>
  </si>
  <si>
    <t>Underhåll/rep övrigt</t>
  </si>
  <si>
    <t>Underhåll/Rep motor/drev/Service</t>
  </si>
  <si>
    <t>Resebidrag vårrustning/nattlogi</t>
  </si>
  <si>
    <t xml:space="preserve">Årsmöte  </t>
  </si>
  <si>
    <t>Försäkring</t>
  </si>
  <si>
    <t>Självrisk försäkring</t>
  </si>
  <si>
    <t xml:space="preserve">Bankkostnader </t>
  </si>
  <si>
    <t>Övriga utgifter (Båtskatt mm)</t>
  </si>
  <si>
    <t>SUMMA KOSTNADER</t>
  </si>
  <si>
    <t>ÅRETS RESULTAT</t>
  </si>
  <si>
    <t>TILLGÅNGAR</t>
  </si>
  <si>
    <t>Bankkonto på Swedbank</t>
  </si>
  <si>
    <t>SUMMA TILLGÅNGAR</t>
  </si>
  <si>
    <t>SKULDER O EGET KAPITAL</t>
  </si>
  <si>
    <t>IB Balanserat resultat</t>
  </si>
  <si>
    <t>Kortfristig skuld</t>
  </si>
  <si>
    <t>Årets resultat</t>
  </si>
  <si>
    <t>S:A SKULDER O EGET KAPITAL</t>
  </si>
  <si>
    <t>Före röst</t>
  </si>
  <si>
    <t>Efter Röstning</t>
  </si>
  <si>
    <t>Förvaring båt på land i 8 mån inkl upptag+isättning</t>
  </si>
  <si>
    <t>Tvätt före Bottenmålning, polich+vax sidor. Ej polich ovan</t>
  </si>
  <si>
    <t>Bottenfärg, sandpapper, polermedel, Acceton mm</t>
  </si>
  <si>
    <t>Underh/utrust beslutat på årsmöte</t>
  </si>
  <si>
    <t>Läckage luckor ?</t>
  </si>
  <si>
    <t>Bränslemätare</t>
  </si>
  <si>
    <t>Lampa vid navbord blink+ funkar ej I capt. Cabin</t>
  </si>
  <si>
    <t>Bordsklaff gångjärn rostigt</t>
  </si>
  <si>
    <t>Tryckknappar solskydd (bimini-sidor)</t>
  </si>
  <si>
    <t>Reparation av Bimini</t>
  </si>
  <si>
    <t>Större skada skrovsida styrbord</t>
  </si>
  <si>
    <t>Drevet/backslag - olja läcker</t>
  </si>
  <si>
    <t>Dynor - Klädsel - Knappar lossar - fläckar ?</t>
  </si>
  <si>
    <t>"Fläns" utsida dräneringshål ankarbox</t>
  </si>
  <si>
    <t>Ny Eltoa?</t>
  </si>
  <si>
    <t>CYS kontroll alla Seacocks, är OK</t>
  </si>
  <si>
    <t>Oförutsedda reparationer</t>
  </si>
  <si>
    <t>På våren återmont impeller</t>
  </si>
  <si>
    <t>SYC Byte oljefilter, luftfilter,2 st bränslefilter+</t>
  </si>
  <si>
    <t>vinterkonservering, generatorrem, impellermm</t>
  </si>
  <si>
    <t>Försäkring för 22/23 betald 3/11</t>
  </si>
  <si>
    <t>Bankkostnader (Bg/Swift/mm</t>
  </si>
  <si>
    <t>Summa</t>
  </si>
  <si>
    <t>Budgeterade kostnader Ada 2023</t>
  </si>
  <si>
    <t>Före</t>
  </si>
  <si>
    <t>Utfall  kostnader Ada 2023</t>
  </si>
  <si>
    <t>2023-04-14</t>
  </si>
  <si>
    <t>Båt på land inkl sjösättning; I år ökat 15%+valutan</t>
  </si>
  <si>
    <t>Aktio slipn+bottenmåln 1 lager</t>
  </si>
  <si>
    <t>2023-04-12</t>
  </si>
  <si>
    <t>Vax skrov men ej däck</t>
  </si>
  <si>
    <t>Aktio Vax skrov men ej däck</t>
  </si>
  <si>
    <t xml:space="preserve">Material; Bottenfärg, sandpapper, polermedel, Acceton </t>
  </si>
  <si>
    <t>Solpanel med regulator</t>
  </si>
  <si>
    <t>Holmqvist</t>
  </si>
  <si>
    <t>Regulator och solpanel</t>
  </si>
  <si>
    <t>Kablar mm solpanel</t>
  </si>
  <si>
    <t>Hopfällbar landgång I lättmetall</t>
  </si>
  <si>
    <t>Per</t>
  </si>
  <si>
    <t>Beg landgång i aluminium</t>
  </si>
  <si>
    <t>Slipningsjobb dörr till dusch+karmar (Kurt)</t>
  </si>
  <si>
    <t>2023-04-11</t>
  </si>
  <si>
    <t>Kurt</t>
  </si>
  <si>
    <t>Slipning + lackning inkl mtrl</t>
  </si>
  <si>
    <t>Slipningsjobb under fönster (Kurt)</t>
  </si>
  <si>
    <t>Plastskada roder (Kurt)</t>
  </si>
  <si>
    <t>Plastskada roder ingår i ovan</t>
  </si>
  <si>
    <t>Läckage förlucka vid gångjärn</t>
  </si>
  <si>
    <t>Kvarstår</t>
  </si>
  <si>
    <t>Tröskelteak spricker, byte till ny</t>
  </si>
  <si>
    <t>2023-05-09</t>
  </si>
  <si>
    <t>Nytt trappsteg i Ek samt nytt handtag nedgångslucka</t>
  </si>
  <si>
    <t>Nedgångslucka - teak spruckit</t>
  </si>
  <si>
    <t>Försegel lagas i nederkant + dragkedja i Lazybag</t>
  </si>
  <si>
    <t>2023-05-16</t>
  </si>
  <si>
    <t>Taskis Paspalidis</t>
  </si>
  <si>
    <t>Rep genua+lazy bag</t>
  </si>
  <si>
    <t>Främre rullgardin - byt</t>
  </si>
  <si>
    <t>Kvarstår - svårt att få tag på original, får bli icke original</t>
  </si>
  <si>
    <t>Pågående Kurt</t>
  </si>
  <si>
    <t>Verkar saknas winchhandtag</t>
  </si>
  <si>
    <t>Komplett nu</t>
  </si>
  <si>
    <t>Lampa vid navbord blinkar+ funkar ej I capt. Cabin</t>
  </si>
  <si>
    <t>Infettat</t>
  </si>
  <si>
    <t>Byte av gasolslang</t>
  </si>
  <si>
    <t>Klart</t>
  </si>
  <si>
    <t xml:space="preserve">Ny gasolslang, ny regulator </t>
  </si>
  <si>
    <t>Länspump i kölsvin bristande</t>
  </si>
  <si>
    <t>Utbytt!</t>
  </si>
  <si>
    <t>Ny länspump+backventil</t>
  </si>
  <si>
    <t>Livbojsfäste</t>
  </si>
  <si>
    <t>Nytt livbojsfäste</t>
  </si>
  <si>
    <t>Mindre skada skrovsida styrbord</t>
  </si>
  <si>
    <t>Större nu</t>
  </si>
  <si>
    <t>Oring - kan bytas</t>
  </si>
  <si>
    <t>Knappar på dynor lossnar</t>
  </si>
  <si>
    <t>Slitage?</t>
  </si>
  <si>
    <t>Två knappar renoverade, ej monterade</t>
  </si>
  <si>
    <t>Fläck dyna akterkoj</t>
  </si>
  <si>
    <t>Div utlägg under vårrustningen, ingår i vissa av ovan poster</t>
  </si>
  <si>
    <t>2023-05-30</t>
  </si>
  <si>
    <t>Johan rustn</t>
  </si>
  <si>
    <t>2 st täcken+tvätt, mm</t>
  </si>
  <si>
    <t xml:space="preserve">Åsa </t>
  </si>
  <si>
    <t>Utlägg under rustning</t>
  </si>
  <si>
    <t>Rep o underh, utrust besl på årsmötet.</t>
  </si>
  <si>
    <t xml:space="preserve"> </t>
  </si>
  <si>
    <t>Oförutsedda reparationer budgeterade</t>
  </si>
  <si>
    <t>Kurt, läcksök, rengöring mögel på dynor mm</t>
  </si>
  <si>
    <t>2023-06-16</t>
  </si>
  <si>
    <t>Lampa, tvättmedel</t>
  </si>
  <si>
    <t>2023-06-19</t>
  </si>
  <si>
    <t>Anders</t>
  </si>
  <si>
    <t>Gasol 2 st säkringar</t>
  </si>
  <si>
    <t>Handske, automat säkring+vanlig säkring</t>
  </si>
  <si>
    <t>Flagga, tank, mm</t>
  </si>
  <si>
    <t>André</t>
  </si>
  <si>
    <t>Ny Kontroll till ankarspel, olja</t>
  </si>
  <si>
    <t>Eliasson</t>
  </si>
  <si>
    <t>Packning Wc, fenderskydd</t>
  </si>
  <si>
    <t>Kylarvätska till motor</t>
  </si>
  <si>
    <t>Ny thermos</t>
  </si>
  <si>
    <t>Thomas</t>
  </si>
  <si>
    <t>Ankar o lina, förvar pressening Aktio</t>
  </si>
  <si>
    <t>Oförutsedda reparationer/underhåll</t>
  </si>
  <si>
    <t>vinterkonservering, generatorrem mm</t>
  </si>
  <si>
    <t>2022-11-15</t>
  </si>
  <si>
    <t>CYS konservering</t>
  </si>
  <si>
    <t>Montering ny 16 tums propeller i stället för 17"</t>
  </si>
  <si>
    <t>2023-05-17</t>
  </si>
  <si>
    <t>Utlägg frakt+mont propeller</t>
  </si>
  <si>
    <t>Holmqvist monterat impeller, vi har sparat 500.</t>
  </si>
  <si>
    <t>2023-04-27</t>
  </si>
  <si>
    <t>Flygbiljetter, bidrag till hotell kostnad</t>
  </si>
  <si>
    <t xml:space="preserve">Årsmöte, hyra och fika </t>
  </si>
  <si>
    <t>2022-12-13</t>
  </si>
  <si>
    <t>Årsmöte, hyra, förtäring vid årsmöte</t>
  </si>
  <si>
    <t>Försäkring; Kasko+Ansvar</t>
  </si>
  <si>
    <t>2023-01-20</t>
  </si>
  <si>
    <t>Bankkostnader</t>
  </si>
  <si>
    <t>2023-04-25</t>
  </si>
  <si>
    <t>Grekisk båtskatt +Övrigt</t>
  </si>
  <si>
    <t>Total kostnad</t>
  </si>
  <si>
    <t>V-27</t>
  </si>
  <si>
    <t>V-25</t>
  </si>
  <si>
    <t>5030 Varvskostnad</t>
  </si>
  <si>
    <t>Bottenmålning, Polich o vaxning inkl material</t>
  </si>
  <si>
    <t>Bottenmåln 200E, polich+vax däck=320E, Polich sidor=360E relingen</t>
  </si>
  <si>
    <t>V-18</t>
  </si>
  <si>
    <t>Material; Bottenfärg, sandpapper, Polermedel</t>
  </si>
  <si>
    <t xml:space="preserve">1653.68 € for 12 months = 18.000 SEK </t>
  </si>
  <si>
    <t>V-49</t>
  </si>
  <si>
    <t>Förvaring båt på land under vintern</t>
  </si>
  <si>
    <t>Per månad 1.500 Per vecka= 346 Kr  20 veckor= 7.000</t>
  </si>
  <si>
    <t>Slutlig varvskostnad år 2018/2019 Del III</t>
  </si>
  <si>
    <t xml:space="preserve">vinterförvarning 40% årskostn E 1.554 ca SEK 17.000= 7.073 </t>
  </si>
  <si>
    <t>20% vinterförvaring år 19/20  förskott till Aktio. (Del I)</t>
  </si>
  <si>
    <t>Vinterförvaring, Förskott 60% x 17.000=9.700</t>
  </si>
  <si>
    <t>Varvskostnad del II år 19/20</t>
  </si>
  <si>
    <t>Tabell 1            RESULTAT OCH BALANSRÄKNING ADA  23-11-18</t>
  </si>
  <si>
    <t>Tabell 3  Datum  23-11-18</t>
  </si>
  <si>
    <t>Byte av 2 st rullgardiner i ruffluckor</t>
  </si>
  <si>
    <t xml:space="preserve">Rullgardiner arbete </t>
  </si>
  <si>
    <t>Landgång; Tag bort tapp, monter rund fendert</t>
  </si>
  <si>
    <t>Byte av bälg Styrelsen väljer utförare.</t>
  </si>
  <si>
    <t xml:space="preserve"> Varvskostnaden ökat 15% +  valutan</t>
  </si>
  <si>
    <t>Byte till bra mobil laddbar ankarlanterna</t>
  </si>
  <si>
    <t>Mugghållare finns säkert billigare, Ett maxpris sattes.</t>
  </si>
  <si>
    <t>Reparation av akterlanterna, företrädesvis LED</t>
  </si>
  <si>
    <t xml:space="preserve">Garminplotter monteras </t>
  </si>
  <si>
    <t>Tabell 2   Datum 23-11-18</t>
  </si>
  <si>
    <t xml:space="preserve">  Gamla offerten några år sedan. Vill inte fråga CYS om ny utifall att vi inte beställer av dem.</t>
  </si>
  <si>
    <t xml:space="preserve">  Vi utvärderar kommande säsong var det läcker och hur mycket.</t>
  </si>
  <si>
    <t>Trappsteget har lossnat, träregel rutten bör bytas ut?</t>
  </si>
  <si>
    <t>Se över generatorremsspänningen, släpper efter 4 veckor.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</si>
</sst>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.0"/>
    <numFmt numFmtId="166" formatCode="yy/mm/dd;@"/>
  </numFmts>
  <fonts count="39" x14ac:knownFonts="1">
    <font>
      <sz val="10"/>
      <name val="Arial"/>
    </font>
    <font>
      <b/>
      <sz val="10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2"/>
      <color rgb="FFFF000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u/>
      <sz val="1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1"/>
      <color rgb="FF000000"/>
      <name val="Arial"/>
      <family val="2"/>
    </font>
    <font>
      <u/>
      <sz val="10"/>
      <color theme="10"/>
      <name val="Arial"/>
      <family val="2"/>
    </font>
    <font>
      <b/>
      <sz val="11"/>
      <color theme="1"/>
      <name val="Arial"/>
      <family val="2"/>
    </font>
    <font>
      <sz val="11"/>
      <color rgb="FF000000"/>
      <name val="Arial"/>
      <family val="2"/>
    </font>
    <font>
      <sz val="10"/>
      <color theme="6" tint="-0.499984740745262"/>
      <name val="Arial"/>
      <family val="2"/>
    </font>
    <font>
      <sz val="11"/>
      <name val="Calibri"/>
      <family val="2"/>
    </font>
    <font>
      <u/>
      <sz val="10"/>
      <name val="Arial"/>
      <family val="2"/>
    </font>
    <font>
      <b/>
      <sz val="10"/>
      <color rgb="FF0070C0"/>
      <name val="Arial"/>
      <family val="2"/>
    </font>
    <font>
      <sz val="10"/>
      <color rgb="FF0070C0"/>
      <name val="Arial"/>
      <family val="2"/>
    </font>
    <font>
      <b/>
      <sz val="11"/>
      <name val="Calibri"/>
      <family val="2"/>
    </font>
    <font>
      <sz val="10"/>
      <color rgb="FF00B0F0"/>
      <name val="Arial"/>
      <family val="2"/>
    </font>
    <font>
      <sz val="10"/>
      <name val="Calibri"/>
      <family val="2"/>
    </font>
    <font>
      <b/>
      <u/>
      <sz val="12"/>
      <name val="Calibri"/>
      <family val="2"/>
    </font>
    <font>
      <b/>
      <sz val="12"/>
      <name val="Calibri"/>
      <family val="2"/>
    </font>
    <font>
      <b/>
      <sz val="10"/>
      <color rgb="FF0070C0"/>
      <name val="Calibri"/>
      <family val="2"/>
    </font>
    <font>
      <sz val="10"/>
      <color rgb="FF0070C0"/>
      <name val="Calibri"/>
      <family val="2"/>
    </font>
    <font>
      <sz val="10"/>
      <color theme="6" tint="-0.499984740745262"/>
      <name val="Calibri"/>
      <family val="2"/>
    </font>
    <font>
      <b/>
      <u/>
      <sz val="11"/>
      <name val="Calibri"/>
      <family val="2"/>
    </font>
    <font>
      <b/>
      <sz val="11"/>
      <color rgb="FF0070C0"/>
      <name val="Calibri"/>
      <family val="2"/>
    </font>
    <font>
      <b/>
      <sz val="11"/>
      <color theme="6" tint="-0.499984740745262"/>
      <name val="Calibri"/>
      <family val="2"/>
    </font>
    <font>
      <b/>
      <sz val="12"/>
      <color rgb="FF0070C0"/>
      <name val="Calibri"/>
      <family val="2"/>
    </font>
    <font>
      <b/>
      <sz val="12"/>
      <color theme="6" tint="-0.499984740745262"/>
      <name val="Calibri"/>
      <family val="2"/>
    </font>
    <font>
      <sz val="12"/>
      <color rgb="FF0070C0"/>
      <name val="Calibri"/>
      <family val="2"/>
    </font>
    <font>
      <sz val="12"/>
      <name val="Calibri"/>
      <family val="2"/>
    </font>
    <font>
      <b/>
      <sz val="10"/>
      <name val="Calibri"/>
      <family val="2"/>
    </font>
    <font>
      <sz val="10"/>
      <color rgb="FFFF0000"/>
      <name val="Arial"/>
      <family val="2"/>
    </font>
    <font>
      <b/>
      <sz val="10"/>
      <color rgb="FF00B0F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/>
  </cellStyleXfs>
  <cellXfs count="202">
    <xf numFmtId="0" fontId="0" fillId="0" borderId="0" xfId="0"/>
    <xf numFmtId="0" fontId="1" fillId="0" borderId="0" xfId="0" applyFont="1"/>
    <xf numFmtId="0" fontId="0" fillId="0" borderId="1" xfId="0" applyBorder="1"/>
    <xf numFmtId="0" fontId="2" fillId="0" borderId="0" xfId="0" applyFont="1"/>
    <xf numFmtId="0" fontId="3" fillId="0" borderId="0" xfId="0" applyFont="1"/>
    <xf numFmtId="0" fontId="0" fillId="0" borderId="3" xfId="0" applyBorder="1"/>
    <xf numFmtId="3" fontId="1" fillId="0" borderId="0" xfId="0" applyNumberFormat="1" applyFont="1"/>
    <xf numFmtId="4" fontId="0" fillId="0" borderId="0" xfId="0" applyNumberFormat="1"/>
    <xf numFmtId="0" fontId="0" fillId="2" borderId="0" xfId="0" applyFill="1"/>
    <xf numFmtId="14" fontId="0" fillId="0" borderId="0" xfId="0" applyNumberFormat="1"/>
    <xf numFmtId="3" fontId="0" fillId="0" borderId="0" xfId="0" applyNumberFormat="1"/>
    <xf numFmtId="3" fontId="3" fillId="0" borderId="0" xfId="0" applyNumberFormat="1" applyFont="1"/>
    <xf numFmtId="3" fontId="4" fillId="0" borderId="0" xfId="0" applyNumberFormat="1" applyFont="1"/>
    <xf numFmtId="3" fontId="0" fillId="0" borderId="1" xfId="0" applyNumberFormat="1" applyBorder="1"/>
    <xf numFmtId="3" fontId="4" fillId="3" borderId="4" xfId="0" applyNumberFormat="1" applyFont="1" applyFill="1" applyBorder="1"/>
    <xf numFmtId="3" fontId="0" fillId="0" borderId="3" xfId="0" applyNumberFormat="1" applyBorder="1"/>
    <xf numFmtId="3" fontId="4" fillId="0" borderId="2" xfId="0" applyNumberFormat="1" applyFont="1" applyBorder="1"/>
    <xf numFmtId="164" fontId="0" fillId="0" borderId="0" xfId="0" applyNumberFormat="1" applyAlignment="1">
      <alignment horizontal="right"/>
    </xf>
    <xf numFmtId="3" fontId="6" fillId="0" borderId="1" xfId="0" applyNumberFormat="1" applyFont="1" applyBorder="1"/>
    <xf numFmtId="0" fontId="9" fillId="0" borderId="0" xfId="0" applyFont="1"/>
    <xf numFmtId="4" fontId="11" fillId="0" borderId="0" xfId="0" applyNumberFormat="1" applyFont="1"/>
    <xf numFmtId="0" fontId="11" fillId="0" borderId="0" xfId="0" applyFont="1"/>
    <xf numFmtId="0" fontId="0" fillId="0" borderId="0" xfId="0" applyAlignment="1">
      <alignment horizontal="center"/>
    </xf>
    <xf numFmtId="0" fontId="11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4" fontId="0" fillId="0" borderId="0" xfId="0" applyNumberFormat="1" applyAlignment="1">
      <alignment horizontal="center"/>
    </xf>
    <xf numFmtId="3" fontId="0" fillId="0" borderId="6" xfId="0" applyNumberFormat="1" applyBorder="1"/>
    <xf numFmtId="3" fontId="12" fillId="0" borderId="0" xfId="0" applyNumberFormat="1" applyFont="1" applyAlignment="1">
      <alignment horizontal="right" vertical="center" wrapText="1"/>
    </xf>
    <xf numFmtId="0" fontId="13" fillId="0" borderId="0" xfId="1" applyAlignment="1">
      <alignment vertical="top"/>
    </xf>
    <xf numFmtId="0" fontId="15" fillId="0" borderId="0" xfId="0" applyFont="1" applyAlignment="1">
      <alignment horizontal="left" vertical="top" wrapText="1"/>
    </xf>
    <xf numFmtId="4" fontId="15" fillId="0" borderId="0" xfId="0" applyNumberFormat="1" applyFont="1" applyAlignment="1">
      <alignment horizontal="right" vertical="top"/>
    </xf>
    <xf numFmtId="4" fontId="12" fillId="0" borderId="0" xfId="0" applyNumberFormat="1" applyFont="1" applyAlignment="1">
      <alignment horizontal="right" vertical="top"/>
    </xf>
    <xf numFmtId="0" fontId="12" fillId="0" borderId="0" xfId="0" applyFont="1" applyAlignment="1">
      <alignment horizontal="left" vertical="top" wrapText="1"/>
    </xf>
    <xf numFmtId="0" fontId="15" fillId="0" borderId="1" xfId="0" applyFont="1" applyBorder="1" applyAlignment="1">
      <alignment horizontal="left" vertical="top" wrapText="1"/>
    </xf>
    <xf numFmtId="4" fontId="15" fillId="0" borderId="1" xfId="0" applyNumberFormat="1" applyFont="1" applyBorder="1" applyAlignment="1">
      <alignment horizontal="right" vertical="top"/>
    </xf>
    <xf numFmtId="4" fontId="12" fillId="0" borderId="1" xfId="0" applyNumberFormat="1" applyFont="1" applyBorder="1" applyAlignment="1">
      <alignment horizontal="right" vertical="top"/>
    </xf>
    <xf numFmtId="166" fontId="15" fillId="0" borderId="0" xfId="0" applyNumberFormat="1" applyFont="1" applyAlignment="1">
      <alignment vertical="top"/>
    </xf>
    <xf numFmtId="166" fontId="15" fillId="0" borderId="1" xfId="0" applyNumberFormat="1" applyFont="1" applyBorder="1" applyAlignment="1">
      <alignment vertical="top"/>
    </xf>
    <xf numFmtId="0" fontId="5" fillId="0" borderId="0" xfId="0" applyFont="1"/>
    <xf numFmtId="3" fontId="20" fillId="0" borderId="0" xfId="0" applyNumberFormat="1" applyFont="1"/>
    <xf numFmtId="4" fontId="20" fillId="4" borderId="0" xfId="0" applyNumberFormat="1" applyFont="1" applyFill="1"/>
    <xf numFmtId="0" fontId="12" fillId="0" borderId="0" xfId="0" applyFont="1" applyAlignment="1">
      <alignment vertical="center" wrapText="1"/>
    </xf>
    <xf numFmtId="3" fontId="1" fillId="0" borderId="1" xfId="0" applyNumberFormat="1" applyFont="1" applyBorder="1"/>
    <xf numFmtId="0" fontId="22" fillId="0" borderId="0" xfId="0" applyFont="1"/>
    <xf numFmtId="0" fontId="23" fillId="0" borderId="0" xfId="0" applyFont="1"/>
    <xf numFmtId="0" fontId="23" fillId="0" borderId="9" xfId="0" applyFont="1" applyBorder="1"/>
    <xf numFmtId="0" fontId="23" fillId="0" borderId="7" xfId="0" applyFont="1" applyBorder="1"/>
    <xf numFmtId="4" fontId="23" fillId="0" borderId="0" xfId="0" applyNumberFormat="1" applyFont="1"/>
    <xf numFmtId="3" fontId="23" fillId="0" borderId="0" xfId="0" applyNumberFormat="1" applyFont="1"/>
    <xf numFmtId="3" fontId="35" fillId="0" borderId="0" xfId="0" applyNumberFormat="1" applyFont="1"/>
    <xf numFmtId="3" fontId="25" fillId="0" borderId="5" xfId="0" applyNumberFormat="1" applyFont="1" applyBorder="1"/>
    <xf numFmtId="3" fontId="25" fillId="0" borderId="2" xfId="0" applyNumberFormat="1" applyFont="1" applyBorder="1"/>
    <xf numFmtId="0" fontId="25" fillId="0" borderId="0" xfId="0" applyFont="1"/>
    <xf numFmtId="3" fontId="25" fillId="0" borderId="4" xfId="0" applyNumberFormat="1" applyFont="1" applyBorder="1"/>
    <xf numFmtId="3" fontId="32" fillId="0" borderId="2" xfId="0" applyNumberFormat="1" applyFont="1" applyBorder="1"/>
    <xf numFmtId="3" fontId="25" fillId="0" borderId="11" xfId="0" applyNumberFormat="1" applyFont="1" applyBorder="1"/>
    <xf numFmtId="3" fontId="25" fillId="0" borderId="12" xfId="0" applyNumberFormat="1" applyFont="1" applyBorder="1"/>
    <xf numFmtId="0" fontId="24" fillId="0" borderId="2" xfId="0" applyFont="1" applyBorder="1"/>
    <xf numFmtId="0" fontId="26" fillId="0" borderId="2" xfId="0" applyFont="1" applyBorder="1"/>
    <xf numFmtId="0" fontId="25" fillId="0" borderId="2" xfId="0" applyFont="1" applyBorder="1"/>
    <xf numFmtId="0" fontId="23" fillId="0" borderId="2" xfId="0" applyFont="1" applyBorder="1"/>
    <xf numFmtId="3" fontId="27" fillId="0" borderId="2" xfId="0" applyNumberFormat="1" applyFont="1" applyBorder="1"/>
    <xf numFmtId="3" fontId="23" fillId="0" borderId="2" xfId="0" applyNumberFormat="1" applyFont="1" applyBorder="1"/>
    <xf numFmtId="165" fontId="27" fillId="0" borderId="2" xfId="0" applyNumberFormat="1" applyFont="1" applyBorder="1"/>
    <xf numFmtId="165" fontId="23" fillId="0" borderId="2" xfId="0" applyNumberFormat="1" applyFont="1" applyBorder="1"/>
    <xf numFmtId="0" fontId="29" fillId="0" borderId="2" xfId="0" applyFont="1" applyBorder="1"/>
    <xf numFmtId="3" fontId="30" fillId="0" borderId="2" xfId="0" applyNumberFormat="1" applyFont="1" applyBorder="1"/>
    <xf numFmtId="3" fontId="21" fillId="0" borderId="2" xfId="0" applyNumberFormat="1" applyFont="1" applyBorder="1"/>
    <xf numFmtId="14" fontId="36" fillId="0" borderId="2" xfId="0" applyNumberFormat="1" applyFont="1" applyBorder="1"/>
    <xf numFmtId="0" fontId="23" fillId="0" borderId="13" xfId="0" applyFont="1" applyBorder="1"/>
    <xf numFmtId="0" fontId="17" fillId="0" borderId="6" xfId="0" applyFont="1" applyBorder="1"/>
    <xf numFmtId="0" fontId="29" fillId="0" borderId="14" xfId="0" applyFont="1" applyBorder="1"/>
    <xf numFmtId="3" fontId="25" fillId="0" borderId="15" xfId="0" applyNumberFormat="1" applyFont="1" applyBorder="1"/>
    <xf numFmtId="3" fontId="32" fillId="0" borderId="15" xfId="0" applyNumberFormat="1" applyFont="1" applyBorder="1"/>
    <xf numFmtId="3" fontId="1" fillId="0" borderId="17" xfId="0" applyNumberFormat="1" applyFont="1" applyBorder="1"/>
    <xf numFmtId="3" fontId="19" fillId="4" borderId="12" xfId="0" applyNumberFormat="1" applyFont="1" applyFill="1" applyBorder="1"/>
    <xf numFmtId="0" fontId="3" fillId="0" borderId="18" xfId="0" applyFont="1" applyBorder="1"/>
    <xf numFmtId="3" fontId="20" fillId="0" borderId="19" xfId="0" applyNumberFormat="1" applyFont="1" applyBorder="1"/>
    <xf numFmtId="0" fontId="2" fillId="0" borderId="18" xfId="0" applyFont="1" applyBorder="1"/>
    <xf numFmtId="3" fontId="19" fillId="5" borderId="8" xfId="0" applyNumberFormat="1" applyFont="1" applyFill="1" applyBorder="1"/>
    <xf numFmtId="0" fontId="1" fillId="0" borderId="18" xfId="0" applyFont="1" applyBorder="1"/>
    <xf numFmtId="3" fontId="19" fillId="0" borderId="19" xfId="0" applyNumberFormat="1" applyFont="1" applyBorder="1"/>
    <xf numFmtId="0" fontId="1" fillId="0" borderId="10" xfId="0" applyFont="1" applyBorder="1"/>
    <xf numFmtId="0" fontId="1" fillId="0" borderId="1" xfId="0" applyFont="1" applyBorder="1"/>
    <xf numFmtId="0" fontId="2" fillId="0" borderId="20" xfId="0" applyFont="1" applyBorder="1"/>
    <xf numFmtId="0" fontId="2" fillId="0" borderId="17" xfId="0" applyFont="1" applyBorder="1"/>
    <xf numFmtId="0" fontId="3" fillId="0" borderId="20" xfId="0" applyFont="1" applyBorder="1"/>
    <xf numFmtId="0" fontId="0" fillId="0" borderId="17" xfId="0" applyBorder="1"/>
    <xf numFmtId="3" fontId="0" fillId="0" borderId="17" xfId="0" applyNumberFormat="1" applyBorder="1"/>
    <xf numFmtId="3" fontId="20" fillId="0" borderId="12" xfId="0" applyNumberFormat="1" applyFont="1" applyBorder="1"/>
    <xf numFmtId="0" fontId="3" fillId="0" borderId="9" xfId="0" applyFont="1" applyBorder="1"/>
    <xf numFmtId="0" fontId="0" fillId="0" borderId="16" xfId="0" applyBorder="1"/>
    <xf numFmtId="3" fontId="0" fillId="0" borderId="16" xfId="0" applyNumberFormat="1" applyBorder="1"/>
    <xf numFmtId="3" fontId="20" fillId="0" borderId="7" xfId="0" applyNumberFormat="1" applyFont="1" applyBorder="1"/>
    <xf numFmtId="4" fontId="3" fillId="0" borderId="10" xfId="0" applyNumberFormat="1" applyFont="1" applyBorder="1"/>
    <xf numFmtId="3" fontId="20" fillId="0" borderId="8" xfId="0" applyNumberFormat="1" applyFont="1" applyBorder="1"/>
    <xf numFmtId="0" fontId="3" fillId="0" borderId="10" xfId="0" applyFont="1" applyBorder="1"/>
    <xf numFmtId="0" fontId="20" fillId="0" borderId="17" xfId="0" applyFont="1" applyBorder="1"/>
    <xf numFmtId="4" fontId="3" fillId="0" borderId="20" xfId="0" applyNumberFormat="1" applyFont="1" applyBorder="1"/>
    <xf numFmtId="4" fontId="0" fillId="0" borderId="17" xfId="0" applyNumberFormat="1" applyBorder="1"/>
    <xf numFmtId="4" fontId="0" fillId="0" borderId="20" xfId="0" applyNumberFormat="1" applyBorder="1"/>
    <xf numFmtId="0" fontId="3" fillId="0" borderId="20" xfId="0" applyFont="1" applyBorder="1" applyAlignment="1">
      <alignment vertical="center"/>
    </xf>
    <xf numFmtId="0" fontId="0" fillId="0" borderId="10" xfId="0" applyBorder="1"/>
    <xf numFmtId="0" fontId="18" fillId="0" borderId="1" xfId="0" applyFont="1" applyBorder="1"/>
    <xf numFmtId="3" fontId="3" fillId="0" borderId="1" xfId="0" applyNumberFormat="1" applyFont="1" applyBorder="1"/>
    <xf numFmtId="4" fontId="3" fillId="0" borderId="17" xfId="0" applyNumberFormat="1" applyFont="1" applyBorder="1"/>
    <xf numFmtId="3" fontId="3" fillId="0" borderId="17" xfId="0" applyNumberFormat="1" applyFont="1" applyBorder="1"/>
    <xf numFmtId="4" fontId="0" fillId="2" borderId="0" xfId="0" applyNumberFormat="1" applyFill="1"/>
    <xf numFmtId="166" fontId="0" fillId="0" borderId="0" xfId="0" applyNumberFormat="1"/>
    <xf numFmtId="0" fontId="4" fillId="0" borderId="0" xfId="0" applyFont="1" applyAlignment="1">
      <alignment horizontal="center"/>
    </xf>
    <xf numFmtId="0" fontId="3" fillId="0" borderId="17" xfId="0" applyFont="1" applyBorder="1"/>
    <xf numFmtId="0" fontId="3" fillId="0" borderId="1" xfId="0" applyFont="1" applyBorder="1"/>
    <xf numFmtId="4" fontId="3" fillId="0" borderId="1" xfId="0" applyNumberFormat="1" applyFont="1" applyBorder="1"/>
    <xf numFmtId="0" fontId="3" fillId="0" borderId="17" xfId="0" applyFont="1" applyBorder="1" applyAlignment="1">
      <alignment vertical="center"/>
    </xf>
    <xf numFmtId="0" fontId="3" fillId="0" borderId="16" xfId="0" applyFont="1" applyBorder="1"/>
    <xf numFmtId="0" fontId="23" fillId="0" borderId="18" xfId="0" applyFont="1" applyBorder="1" applyAlignment="1">
      <alignment horizontal="center" vertical="center"/>
    </xf>
    <xf numFmtId="0" fontId="23" fillId="0" borderId="19" xfId="0" applyFont="1" applyBorder="1" applyAlignment="1">
      <alignment horizontal="center" vertical="center"/>
    </xf>
    <xf numFmtId="0" fontId="4" fillId="0" borderId="2" xfId="0" applyFont="1" applyBorder="1"/>
    <xf numFmtId="3" fontId="28" fillId="0" borderId="2" xfId="0" applyNumberFormat="1" applyFont="1" applyBorder="1"/>
    <xf numFmtId="3" fontId="16" fillId="0" borderId="2" xfId="0" applyNumberFormat="1" applyFont="1" applyBorder="1"/>
    <xf numFmtId="3" fontId="23" fillId="0" borderId="2" xfId="0" applyNumberFormat="1" applyFont="1" applyBorder="1" applyAlignment="1">
      <alignment horizontal="right"/>
    </xf>
    <xf numFmtId="3" fontId="0" fillId="0" borderId="2" xfId="0" applyNumberFormat="1" applyBorder="1"/>
    <xf numFmtId="165" fontId="28" fillId="0" borderId="2" xfId="0" applyNumberFormat="1" applyFont="1" applyBorder="1"/>
    <xf numFmtId="164" fontId="23" fillId="0" borderId="2" xfId="0" applyNumberFormat="1" applyFont="1" applyBorder="1" applyAlignment="1">
      <alignment horizontal="right"/>
    </xf>
    <xf numFmtId="164" fontId="0" fillId="0" borderId="2" xfId="0" applyNumberFormat="1" applyBorder="1" applyAlignment="1">
      <alignment horizontal="right"/>
    </xf>
    <xf numFmtId="3" fontId="31" fillId="0" borderId="2" xfId="0" applyNumberFormat="1" applyFont="1" applyBorder="1"/>
    <xf numFmtId="3" fontId="10" fillId="0" borderId="2" xfId="0" applyNumberFormat="1" applyFont="1" applyBorder="1"/>
    <xf numFmtId="0" fontId="29" fillId="0" borderId="0" xfId="0" applyFont="1"/>
    <xf numFmtId="0" fontId="24" fillId="0" borderId="0" xfId="0" applyFont="1"/>
    <xf numFmtId="0" fontId="23" fillId="0" borderId="21" xfId="0" applyFont="1" applyBorder="1"/>
    <xf numFmtId="3" fontId="34" fillId="0" borderId="21" xfId="0" applyNumberFormat="1" applyFont="1" applyBorder="1"/>
    <xf numFmtId="3" fontId="23" fillId="2" borderId="2" xfId="0" applyNumberFormat="1" applyFont="1" applyFill="1" applyBorder="1"/>
    <xf numFmtId="3" fontId="0" fillId="2" borderId="2" xfId="0" applyNumberFormat="1" applyFill="1" applyBorder="1"/>
    <xf numFmtId="3" fontId="33" fillId="0" borderId="2" xfId="0" applyNumberFormat="1" applyFont="1" applyBorder="1"/>
    <xf numFmtId="0" fontId="27" fillId="0" borderId="21" xfId="0" applyFont="1" applyBorder="1"/>
    <xf numFmtId="14" fontId="1" fillId="0" borderId="2" xfId="0" applyNumberFormat="1" applyFont="1" applyBorder="1"/>
    <xf numFmtId="0" fontId="17" fillId="0" borderId="0" xfId="0" applyFont="1"/>
    <xf numFmtId="3" fontId="27" fillId="0" borderId="13" xfId="0" applyNumberFormat="1" applyFont="1" applyBorder="1"/>
    <xf numFmtId="3" fontId="23" fillId="0" borderId="13" xfId="0" applyNumberFormat="1" applyFont="1" applyBorder="1"/>
    <xf numFmtId="4" fontId="0" fillId="0" borderId="2" xfId="0" applyNumberFormat="1" applyBorder="1"/>
    <xf numFmtId="3" fontId="1" fillId="4" borderId="0" xfId="0" applyNumberFormat="1" applyFont="1" applyFill="1"/>
    <xf numFmtId="0" fontId="10" fillId="0" borderId="0" xfId="0" applyFont="1"/>
    <xf numFmtId="0" fontId="4" fillId="0" borderId="0" xfId="0" applyFont="1"/>
    <xf numFmtId="4" fontId="20" fillId="0" borderId="0" xfId="0" applyNumberFormat="1" applyFont="1"/>
    <xf numFmtId="3" fontId="22" fillId="0" borderId="0" xfId="0" applyNumberFormat="1" applyFont="1"/>
    <xf numFmtId="0" fontId="4" fillId="0" borderId="0" xfId="0" applyFont="1" applyAlignment="1">
      <alignment horizontal="left"/>
    </xf>
    <xf numFmtId="3" fontId="1" fillId="4" borderId="12" xfId="0" applyNumberFormat="1" applyFont="1" applyFill="1" applyBorder="1"/>
    <xf numFmtId="14" fontId="3" fillId="0" borderId="0" xfId="0" applyNumberFormat="1" applyFont="1"/>
    <xf numFmtId="3" fontId="3" fillId="0" borderId="7" xfId="0" applyNumberFormat="1" applyFont="1" applyBorder="1"/>
    <xf numFmtId="3" fontId="3" fillId="0" borderId="19" xfId="0" applyNumberFormat="1" applyFont="1" applyBorder="1"/>
    <xf numFmtId="4" fontId="3" fillId="0" borderId="18" xfId="0" applyNumberFormat="1" applyFont="1" applyBorder="1"/>
    <xf numFmtId="3" fontId="1" fillId="0" borderId="19" xfId="0" applyNumberFormat="1" applyFont="1" applyBorder="1"/>
    <xf numFmtId="3" fontId="19" fillId="0" borderId="0" xfId="0" applyNumberFormat="1" applyFont="1"/>
    <xf numFmtId="0" fontId="3" fillId="0" borderId="0" xfId="0" applyFont="1" applyAlignment="1">
      <alignment horizontal="left"/>
    </xf>
    <xf numFmtId="14" fontId="3" fillId="0" borderId="0" xfId="0" applyNumberFormat="1" applyFont="1" applyAlignment="1">
      <alignment horizontal="left"/>
    </xf>
    <xf numFmtId="0" fontId="29" fillId="0" borderId="22" xfId="0" applyFont="1" applyBorder="1"/>
    <xf numFmtId="0" fontId="17" fillId="0" borderId="21" xfId="0" applyFont="1" applyBorder="1"/>
    <xf numFmtId="3" fontId="29" fillId="0" borderId="2" xfId="0" applyNumberFormat="1" applyFont="1" applyBorder="1"/>
    <xf numFmtId="3" fontId="29" fillId="0" borderId="22" xfId="0" applyNumberFormat="1" applyFont="1" applyBorder="1"/>
    <xf numFmtId="4" fontId="20" fillId="4" borderId="0" xfId="0" applyNumberFormat="1" applyFont="1" applyFill="1" applyAlignment="1">
      <alignment horizontal="center"/>
    </xf>
    <xf numFmtId="3" fontId="1" fillId="0" borderId="16" xfId="0" applyNumberFormat="1" applyFont="1" applyBorder="1"/>
    <xf numFmtId="4" fontId="22" fillId="4" borderId="0" xfId="0" applyNumberFormat="1" applyFont="1" applyFill="1"/>
    <xf numFmtId="3" fontId="38" fillId="0" borderId="17" xfId="0" applyNumberFormat="1" applyFont="1" applyBorder="1"/>
    <xf numFmtId="3" fontId="22" fillId="0" borderId="17" xfId="0" applyNumberFormat="1" applyFont="1" applyBorder="1"/>
    <xf numFmtId="3" fontId="38" fillId="0" borderId="16" xfId="0" applyNumberFormat="1" applyFont="1" applyBorder="1"/>
    <xf numFmtId="3" fontId="38" fillId="0" borderId="0" xfId="0" applyNumberFormat="1" applyFont="1"/>
    <xf numFmtId="3" fontId="22" fillId="0" borderId="1" xfId="0" applyNumberFormat="1" applyFont="1" applyBorder="1"/>
    <xf numFmtId="3" fontId="38" fillId="0" borderId="1" xfId="0" applyNumberFormat="1" applyFont="1" applyBorder="1"/>
    <xf numFmtId="3" fontId="22" fillId="0" borderId="8" xfId="0" applyNumberFormat="1" applyFont="1" applyBorder="1"/>
    <xf numFmtId="4" fontId="22" fillId="0" borderId="0" xfId="0" applyNumberFormat="1" applyFont="1"/>
    <xf numFmtId="3" fontId="22" fillId="0" borderId="7" xfId="0" applyNumberFormat="1" applyFont="1" applyBorder="1"/>
    <xf numFmtId="3" fontId="22" fillId="0" borderId="12" xfId="0" applyNumberFormat="1" applyFont="1" applyBorder="1"/>
    <xf numFmtId="3" fontId="38" fillId="0" borderId="19" xfId="0" applyNumberFormat="1" applyFont="1" applyBorder="1"/>
    <xf numFmtId="3" fontId="22" fillId="0" borderId="19" xfId="0" applyNumberFormat="1" applyFont="1" applyBorder="1"/>
    <xf numFmtId="3" fontId="38" fillId="0" borderId="8" xfId="0" applyNumberFormat="1" applyFont="1" applyBorder="1"/>
    <xf numFmtId="14" fontId="3" fillId="0" borderId="10" xfId="0" applyNumberFormat="1" applyFont="1" applyBorder="1"/>
    <xf numFmtId="3" fontId="3" fillId="0" borderId="8" xfId="0" applyNumberFormat="1" applyFont="1" applyBorder="1"/>
    <xf numFmtId="0" fontId="37" fillId="0" borderId="0" xfId="0" applyFont="1"/>
    <xf numFmtId="0" fontId="37" fillId="0" borderId="1" xfId="0" applyFont="1" applyBorder="1"/>
    <xf numFmtId="3" fontId="36" fillId="0" borderId="2" xfId="0" applyNumberFormat="1" applyFont="1" applyBorder="1"/>
    <xf numFmtId="3" fontId="2" fillId="0" borderId="0" xfId="0" applyNumberFormat="1" applyFont="1"/>
    <xf numFmtId="3" fontId="12" fillId="0" borderId="0" xfId="0" applyNumberFormat="1" applyFont="1" applyAlignment="1">
      <alignment vertical="center" wrapText="1"/>
    </xf>
    <xf numFmtId="3" fontId="14" fillId="0" borderId="0" xfId="0" applyNumberFormat="1" applyFont="1"/>
    <xf numFmtId="3" fontId="15" fillId="0" borderId="0" xfId="0" applyNumberFormat="1" applyFont="1" applyAlignment="1">
      <alignment horizontal="right" vertical="top"/>
    </xf>
    <xf numFmtId="3" fontId="15" fillId="0" borderId="1" xfId="0" applyNumberFormat="1" applyFont="1" applyBorder="1" applyAlignment="1">
      <alignment horizontal="right" vertical="top"/>
    </xf>
    <xf numFmtId="0" fontId="3" fillId="0" borderId="23" xfId="0" applyFont="1" applyBorder="1"/>
    <xf numFmtId="0" fontId="20" fillId="0" borderId="24" xfId="0" applyFont="1" applyBorder="1"/>
    <xf numFmtId="3" fontId="20" fillId="0" borderId="25" xfId="0" applyNumberFormat="1" applyFont="1" applyBorder="1"/>
    <xf numFmtId="0" fontId="3" fillId="0" borderId="26" xfId="0" applyFont="1" applyBorder="1"/>
    <xf numFmtId="3" fontId="20" fillId="0" borderId="27" xfId="0" applyNumberFormat="1" applyFont="1" applyBorder="1"/>
    <xf numFmtId="0" fontId="3" fillId="0" borderId="28" xfId="0" applyFont="1" applyBorder="1"/>
    <xf numFmtId="3" fontId="20" fillId="0" borderId="29" xfId="0" applyNumberFormat="1" applyFont="1" applyBorder="1"/>
    <xf numFmtId="0" fontId="0" fillId="0" borderId="24" xfId="0" applyBorder="1"/>
    <xf numFmtId="0" fontId="3" fillId="0" borderId="30" xfId="0" applyFont="1" applyBorder="1"/>
    <xf numFmtId="0" fontId="20" fillId="0" borderId="31" xfId="0" applyFont="1" applyBorder="1"/>
    <xf numFmtId="3" fontId="20" fillId="0" borderId="32" xfId="0" applyNumberFormat="1" applyFont="1" applyBorder="1"/>
    <xf numFmtId="0" fontId="1" fillId="0" borderId="2" xfId="0" applyFont="1" applyBorder="1"/>
    <xf numFmtId="4" fontId="1" fillId="0" borderId="2" xfId="0" applyNumberFormat="1" applyFont="1" applyBorder="1"/>
    <xf numFmtId="3" fontId="19" fillId="0" borderId="2" xfId="0" applyNumberFormat="1" applyFont="1" applyBorder="1"/>
    <xf numFmtId="0" fontId="3" fillId="0" borderId="2" xfId="0" applyFont="1" applyBorder="1"/>
    <xf numFmtId="3" fontId="3" fillId="0" borderId="2" xfId="0" applyNumberFormat="1" applyFont="1" applyBorder="1"/>
    <xf numFmtId="0" fontId="12" fillId="0" borderId="0" xfId="0" applyFont="1" applyAlignment="1">
      <alignment horizontal="left" vertical="center" wrapText="1" indent="1"/>
    </xf>
  </cellXfs>
  <cellStyles count="2">
    <cellStyle name="Hyperlänk" xfId="1" builtinId="8"/>
    <cellStyle name="Normal" xfId="0" builtinId="0"/>
  </cellStyles>
  <dxfs count="1">
    <dxf>
      <font>
        <condense val="0"/>
        <extend val="0"/>
        <color indexed="10"/>
      </font>
    </dxf>
  </dxfs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66"/>
      <color rgb="FFFF99FF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hyperlink" Target="https://apps.kapitas.se/Reporting/data/reportVoucherDetail.php?voucherId=3132276" TargetMode="External"/><Relationship Id="rId7" Type="http://schemas.openxmlformats.org/officeDocument/2006/relationships/vmlDrawing" Target="../drawings/vmlDrawing1.vml"/><Relationship Id="rId2" Type="http://schemas.openxmlformats.org/officeDocument/2006/relationships/hyperlink" Target="https://apps.kapitas.se/Reporting/data/reportVoucherDetail.php?voucherId=3132270" TargetMode="External"/><Relationship Id="rId1" Type="http://schemas.openxmlformats.org/officeDocument/2006/relationships/hyperlink" Target="https://apps.kapitas.se/Reporting/data/reportVoucherDetail.php?voucherId=2933939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apps.kapitas.se/Reporting/data/reportVoucherDetail.php?voucherId=3132270" TargetMode="External"/><Relationship Id="rId4" Type="http://schemas.openxmlformats.org/officeDocument/2006/relationships/hyperlink" Target="https://apps.kapitas.se/Reporting/data/reportVoucherDetail.php?voucherId=31324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42E689-8E64-4ACB-9567-AD1607C9B894}">
  <sheetPr>
    <pageSetUpPr fitToPage="1"/>
  </sheetPr>
  <dimension ref="A1:AD191"/>
  <sheetViews>
    <sheetView tabSelected="1" zoomScaleNormal="100" workbookViewId="0">
      <selection activeCell="F86" sqref="F86"/>
    </sheetView>
  </sheetViews>
  <sheetFormatPr defaultRowHeight="13.2" x14ac:dyDescent="0.25"/>
  <cols>
    <col min="1" max="1" width="2.33203125" style="22" customWidth="1"/>
    <col min="2" max="2" width="33.6640625" customWidth="1"/>
    <col min="3" max="3" width="12.33203125" customWidth="1"/>
    <col min="4" max="4" width="11" bestFit="1" customWidth="1"/>
    <col min="5" max="5" width="10.109375" bestFit="1" customWidth="1"/>
    <col min="6" max="6" width="11.5546875" customWidth="1"/>
    <col min="7" max="7" width="11.33203125" style="10" customWidth="1"/>
    <col min="8" max="8" width="10.6640625" style="7" bestFit="1" customWidth="1"/>
    <col min="9" max="9" width="11" style="7" customWidth="1"/>
    <col min="10" max="10" width="18.44140625" style="7" customWidth="1"/>
    <col min="11" max="11" width="10.33203125" style="7" customWidth="1"/>
    <col min="12" max="12" width="10.33203125" style="10" customWidth="1"/>
    <col min="13" max="13" width="10.44140625" customWidth="1"/>
    <col min="14" max="14" width="10.109375" bestFit="1" customWidth="1"/>
    <col min="15" max="15" width="10.6640625" customWidth="1"/>
    <col min="16" max="16" width="4.88671875" hidden="1" customWidth="1"/>
    <col min="18" max="18" width="11.109375" customWidth="1"/>
    <col min="19" max="19" width="13.44140625" customWidth="1"/>
    <col min="21" max="21" width="9.6640625" bestFit="1" customWidth="1"/>
    <col min="23" max="23" width="10.109375" bestFit="1" customWidth="1"/>
    <col min="24" max="24" width="46.33203125" bestFit="1" customWidth="1"/>
    <col min="25" max="25" width="9.88671875" bestFit="1" customWidth="1"/>
    <col min="27" max="27" width="9.88671875" bestFit="1" customWidth="1"/>
  </cols>
  <sheetData>
    <row r="1" spans="1:14" ht="15.6" x14ac:dyDescent="0.3">
      <c r="B1" s="52" t="s">
        <v>179</v>
      </c>
      <c r="C1" s="52"/>
      <c r="D1" s="44"/>
      <c r="E1" s="44"/>
      <c r="F1" s="45" t="s">
        <v>0</v>
      </c>
      <c r="G1" s="46"/>
      <c r="H1" s="47" t="s">
        <v>1</v>
      </c>
      <c r="I1" s="47"/>
      <c r="J1" s="44"/>
      <c r="K1" s="44"/>
    </row>
    <row r="2" spans="1:14" ht="13.8" x14ac:dyDescent="0.3">
      <c r="B2" s="44"/>
      <c r="C2" s="44"/>
      <c r="D2" s="44"/>
      <c r="E2" s="44"/>
      <c r="F2" s="44"/>
      <c r="G2" s="115" t="s">
        <v>2</v>
      </c>
      <c r="H2" s="116" t="s">
        <v>3</v>
      </c>
      <c r="I2" s="47" t="s">
        <v>4</v>
      </c>
      <c r="J2" s="47"/>
      <c r="K2" s="44"/>
      <c r="L2" s="48"/>
    </row>
    <row r="3" spans="1:14" ht="15.6" x14ac:dyDescent="0.3">
      <c r="B3" s="57" t="s">
        <v>5</v>
      </c>
      <c r="C3" s="58" t="s">
        <v>6</v>
      </c>
      <c r="D3" s="58" t="s">
        <v>7</v>
      </c>
      <c r="E3" s="58" t="s">
        <v>8</v>
      </c>
      <c r="F3" s="59">
        <v>2022</v>
      </c>
      <c r="G3" s="59">
        <v>2021</v>
      </c>
      <c r="H3" s="59">
        <v>2020</v>
      </c>
      <c r="I3" s="59">
        <v>2019</v>
      </c>
      <c r="J3" s="59">
        <v>2018</v>
      </c>
      <c r="K3" s="59">
        <v>2017</v>
      </c>
      <c r="L3" s="51">
        <v>2016</v>
      </c>
      <c r="M3" s="117">
        <v>2015</v>
      </c>
    </row>
    <row r="4" spans="1:14" ht="13.8" x14ac:dyDescent="0.3">
      <c r="B4" s="60" t="s">
        <v>9</v>
      </c>
      <c r="C4" s="62">
        <f>C6*18*1000</f>
        <v>117000</v>
      </c>
      <c r="D4" s="61">
        <v>115200</v>
      </c>
      <c r="E4" s="61">
        <v>115200</v>
      </c>
      <c r="F4" s="62">
        <v>108000</v>
      </c>
      <c r="G4" s="118">
        <v>90000</v>
      </c>
      <c r="H4" s="62">
        <v>144000</v>
      </c>
      <c r="I4" s="62">
        <v>90000</v>
      </c>
      <c r="J4" s="118">
        <v>99000</v>
      </c>
      <c r="K4" s="118">
        <v>63000</v>
      </c>
      <c r="L4" s="118">
        <v>64800</v>
      </c>
      <c r="M4" s="119">
        <f>18*M6*1000</f>
        <v>81000</v>
      </c>
      <c r="N4" s="7"/>
    </row>
    <row r="5" spans="1:14" ht="13.8" x14ac:dyDescent="0.3">
      <c r="B5" s="60" t="s">
        <v>10</v>
      </c>
      <c r="C5" s="60"/>
      <c r="D5" s="61"/>
      <c r="E5" s="61"/>
      <c r="F5" s="62"/>
      <c r="G5" s="118"/>
      <c r="H5" s="62"/>
      <c r="I5" s="62">
        <v>130000</v>
      </c>
      <c r="J5" s="120">
        <v>0</v>
      </c>
      <c r="K5" s="62"/>
      <c r="L5" s="62"/>
      <c r="M5" s="121"/>
      <c r="N5" s="7"/>
    </row>
    <row r="6" spans="1:14" ht="13.8" x14ac:dyDescent="0.3">
      <c r="B6" s="60" t="s">
        <v>11</v>
      </c>
      <c r="C6" s="60">
        <v>6.5</v>
      </c>
      <c r="D6" s="63">
        <v>6.4</v>
      </c>
      <c r="E6" s="63">
        <v>6.4</v>
      </c>
      <c r="F6" s="64">
        <v>6</v>
      </c>
      <c r="G6" s="122">
        <v>5</v>
      </c>
      <c r="H6" s="120" t="s">
        <v>12</v>
      </c>
      <c r="I6" s="120" t="s">
        <v>13</v>
      </c>
      <c r="J6" s="123">
        <v>5.5</v>
      </c>
      <c r="K6" s="123">
        <v>3.5</v>
      </c>
      <c r="L6" s="120">
        <v>3.6</v>
      </c>
      <c r="M6" s="124">
        <v>4.5</v>
      </c>
      <c r="N6" s="17"/>
    </row>
    <row r="7" spans="1:14" s="21" customFormat="1" ht="14.4" x14ac:dyDescent="0.3">
      <c r="A7" s="23"/>
      <c r="B7" s="65" t="s">
        <v>14</v>
      </c>
      <c r="C7" s="157">
        <f>C4</f>
        <v>117000</v>
      </c>
      <c r="D7" s="66">
        <v>115200</v>
      </c>
      <c r="E7" s="66">
        <v>115200</v>
      </c>
      <c r="F7" s="67">
        <v>108000</v>
      </c>
      <c r="G7" s="125">
        <v>90000</v>
      </c>
      <c r="H7" s="67">
        <v>144000</v>
      </c>
      <c r="I7" s="67">
        <v>223000</v>
      </c>
      <c r="J7" s="67">
        <v>99000</v>
      </c>
      <c r="K7" s="67">
        <v>63000</v>
      </c>
      <c r="L7" s="67">
        <v>64800</v>
      </c>
      <c r="M7" s="126">
        <f>M4+M5</f>
        <v>81000</v>
      </c>
      <c r="N7" s="20"/>
    </row>
    <row r="8" spans="1:14" ht="13.8" x14ac:dyDescent="0.3">
      <c r="B8" s="44"/>
      <c r="C8" s="44"/>
      <c r="D8" s="44"/>
      <c r="E8" s="44"/>
      <c r="F8" s="48"/>
      <c r="G8" s="44"/>
      <c r="H8" s="48"/>
      <c r="I8" s="48"/>
      <c r="J8" s="48"/>
      <c r="K8" s="48"/>
      <c r="L8" s="48"/>
      <c r="M8" s="10"/>
      <c r="N8" s="7"/>
    </row>
    <row r="9" spans="1:14" ht="15.6" x14ac:dyDescent="0.3">
      <c r="B9" s="127" t="s">
        <v>15</v>
      </c>
      <c r="C9" s="127"/>
      <c r="D9" s="128"/>
      <c r="E9" s="128"/>
      <c r="F9" s="48"/>
      <c r="G9" s="128"/>
      <c r="H9" s="48"/>
      <c r="I9" s="48"/>
      <c r="J9" s="48"/>
      <c r="K9" s="48"/>
      <c r="L9" s="48"/>
      <c r="M9" s="10"/>
      <c r="N9" s="7"/>
    </row>
    <row r="10" spans="1:14" ht="13.8" x14ac:dyDescent="0.3">
      <c r="B10" s="60" t="s">
        <v>16</v>
      </c>
      <c r="C10" s="60"/>
      <c r="D10" s="60"/>
      <c r="E10" s="60"/>
      <c r="F10" s="60"/>
      <c r="G10" s="60"/>
      <c r="H10" s="62"/>
      <c r="I10" s="60"/>
      <c r="J10" s="62"/>
      <c r="K10" s="62"/>
      <c r="L10" s="62"/>
      <c r="M10" s="121"/>
      <c r="N10" s="7"/>
    </row>
    <row r="11" spans="1:14" ht="12.75" customHeight="1" x14ac:dyDescent="0.3">
      <c r="B11" s="60" t="s">
        <v>17</v>
      </c>
      <c r="C11" s="60"/>
      <c r="D11" s="57"/>
      <c r="E11" s="57"/>
      <c r="F11" s="62"/>
      <c r="G11" s="57"/>
      <c r="H11" s="62">
        <v>943</v>
      </c>
      <c r="I11" s="62">
        <v>2822</v>
      </c>
      <c r="J11" s="62"/>
      <c r="K11" s="131"/>
      <c r="L11" s="62"/>
      <c r="M11" s="132"/>
      <c r="N11" s="7"/>
    </row>
    <row r="12" spans="1:14" ht="13.8" x14ac:dyDescent="0.3">
      <c r="B12" s="60" t="s">
        <v>18</v>
      </c>
      <c r="C12" s="62">
        <f>E45</f>
        <v>37500</v>
      </c>
      <c r="D12" s="61">
        <v>38114</v>
      </c>
      <c r="E12" s="61">
        <v>33500</v>
      </c>
      <c r="F12" s="62">
        <v>32112</v>
      </c>
      <c r="G12" s="62">
        <v>35618</v>
      </c>
      <c r="H12" s="62">
        <v>37171</v>
      </c>
      <c r="I12" s="62">
        <v>29711</v>
      </c>
      <c r="J12" s="62">
        <v>24014.94</v>
      </c>
      <c r="K12" s="62">
        <v>18159.189999999999</v>
      </c>
      <c r="L12" s="62">
        <v>13866.9</v>
      </c>
      <c r="M12" s="121">
        <v>12740</v>
      </c>
      <c r="N12" s="7"/>
    </row>
    <row r="13" spans="1:14" ht="13.8" x14ac:dyDescent="0.3">
      <c r="B13" s="60" t="s">
        <v>19</v>
      </c>
      <c r="C13" s="62">
        <f>E71</f>
        <v>47918</v>
      </c>
      <c r="D13" s="61">
        <f>27600-5172-1707</f>
        <v>20721</v>
      </c>
      <c r="E13" s="61">
        <v>42450</v>
      </c>
      <c r="F13" s="62">
        <v>33281</v>
      </c>
      <c r="G13" s="62">
        <v>16145</v>
      </c>
      <c r="H13" s="62">
        <v>9732</v>
      </c>
      <c r="I13" s="62">
        <v>33535</v>
      </c>
      <c r="J13" s="62"/>
      <c r="K13" s="62"/>
      <c r="L13" s="62"/>
      <c r="M13" s="121"/>
      <c r="N13" s="7"/>
    </row>
    <row r="14" spans="1:14" ht="13.8" x14ac:dyDescent="0.3">
      <c r="B14" s="60" t="s">
        <v>20</v>
      </c>
      <c r="C14" s="62">
        <f>E74</f>
        <v>9999</v>
      </c>
      <c r="D14" s="61">
        <v>13798</v>
      </c>
      <c r="E14" s="61">
        <v>9999</v>
      </c>
      <c r="F14" s="62">
        <v>22275</v>
      </c>
      <c r="G14" s="62">
        <v>7928</v>
      </c>
      <c r="H14" s="62">
        <v>22112</v>
      </c>
      <c r="I14" s="62">
        <v>39004</v>
      </c>
      <c r="J14" s="62">
        <v>37634</v>
      </c>
      <c r="K14" s="62">
        <v>31298.5</v>
      </c>
      <c r="L14" s="62">
        <v>41895.279999999999</v>
      </c>
      <c r="M14" s="121">
        <v>29182.880000000001</v>
      </c>
      <c r="N14" s="7"/>
    </row>
    <row r="15" spans="1:14" ht="13.8" x14ac:dyDescent="0.3">
      <c r="B15" s="60" t="s">
        <v>21</v>
      </c>
      <c r="C15" s="62">
        <f>E79</f>
        <v>6511.3549999999996</v>
      </c>
      <c r="D15" s="61">
        <v>5172</v>
      </c>
      <c r="E15" s="61">
        <v>5534</v>
      </c>
      <c r="F15" s="62">
        <v>9200</v>
      </c>
      <c r="G15" s="62">
        <v>8601</v>
      </c>
      <c r="H15" s="62">
        <v>13605</v>
      </c>
      <c r="I15" s="62">
        <v>106432</v>
      </c>
      <c r="J15" s="62">
        <v>25416</v>
      </c>
      <c r="K15" s="62"/>
      <c r="L15" s="62"/>
      <c r="M15" s="121"/>
      <c r="N15" s="7"/>
    </row>
    <row r="16" spans="1:14" ht="13.8" x14ac:dyDescent="0.3">
      <c r="B16" s="60" t="s">
        <v>22</v>
      </c>
      <c r="C16" s="62">
        <f>E81</f>
        <v>12000</v>
      </c>
      <c r="D16" s="61">
        <v>10000</v>
      </c>
      <c r="E16" s="61">
        <v>10000</v>
      </c>
      <c r="F16" s="62">
        <v>7000</v>
      </c>
      <c r="G16" s="62">
        <v>3500</v>
      </c>
      <c r="H16" s="62">
        <v>1615</v>
      </c>
      <c r="I16" s="62">
        <v>7000</v>
      </c>
      <c r="J16" s="62">
        <v>5716</v>
      </c>
      <c r="K16" s="62">
        <v>6000</v>
      </c>
      <c r="L16" s="62">
        <v>5708</v>
      </c>
      <c r="M16" s="121">
        <v>840</v>
      </c>
      <c r="N16" s="7"/>
    </row>
    <row r="17" spans="1:14" ht="12.75" customHeight="1" x14ac:dyDescent="0.3">
      <c r="B17" s="60" t="s">
        <v>23</v>
      </c>
      <c r="C17" s="62">
        <f>E82</f>
        <v>2600</v>
      </c>
      <c r="D17" s="61">
        <v>1927</v>
      </c>
      <c r="E17" s="61">
        <v>2600</v>
      </c>
      <c r="F17" s="62">
        <v>2605</v>
      </c>
      <c r="G17" s="118">
        <v>0</v>
      </c>
      <c r="H17" s="62">
        <v>2369</v>
      </c>
      <c r="I17" s="62">
        <v>1867</v>
      </c>
      <c r="J17" s="62">
        <v>1504.95</v>
      </c>
      <c r="K17" s="131">
        <v>893</v>
      </c>
      <c r="L17" s="62">
        <v>1360</v>
      </c>
      <c r="M17" s="132">
        <v>1262</v>
      </c>
      <c r="N17" s="7"/>
    </row>
    <row r="18" spans="1:14" ht="13.8" x14ac:dyDescent="0.3">
      <c r="B18" s="60" t="s">
        <v>24</v>
      </c>
      <c r="C18" s="62">
        <f>E83</f>
        <v>7342</v>
      </c>
      <c r="D18" s="61">
        <v>6958</v>
      </c>
      <c r="E18" s="61">
        <v>6958</v>
      </c>
      <c r="F18" s="62">
        <v>6741</v>
      </c>
      <c r="G18" s="62">
        <v>6590</v>
      </c>
      <c r="H18" s="62">
        <v>6039</v>
      </c>
      <c r="I18" s="62">
        <v>5879</v>
      </c>
      <c r="J18" s="62">
        <v>4225.3</v>
      </c>
      <c r="K18" s="131">
        <v>4225.3</v>
      </c>
      <c r="L18" s="62">
        <v>0</v>
      </c>
      <c r="M18" s="132">
        <v>3847.3</v>
      </c>
      <c r="N18" s="7"/>
    </row>
    <row r="19" spans="1:14" ht="13.8" x14ac:dyDescent="0.3">
      <c r="B19" s="60" t="s">
        <v>25</v>
      </c>
      <c r="C19" s="62">
        <v>0</v>
      </c>
      <c r="D19" s="61">
        <v>0</v>
      </c>
      <c r="E19" s="61">
        <v>0</v>
      </c>
      <c r="F19" s="62"/>
      <c r="G19" s="62">
        <v>6384</v>
      </c>
      <c r="H19" s="62">
        <v>0</v>
      </c>
      <c r="I19" s="62">
        <v>7001</v>
      </c>
      <c r="J19" s="62"/>
      <c r="K19" s="131"/>
      <c r="L19" s="62"/>
      <c r="M19" s="132"/>
      <c r="N19" s="7"/>
    </row>
    <row r="20" spans="1:14" ht="15.75" customHeight="1" x14ac:dyDescent="0.3">
      <c r="B20" s="60" t="s">
        <v>26</v>
      </c>
      <c r="C20" s="10">
        <f>E85</f>
        <v>1300</v>
      </c>
      <c r="D20" s="61">
        <v>1209</v>
      </c>
      <c r="E20" s="61">
        <v>1300</v>
      </c>
      <c r="F20" s="62">
        <v>1219</v>
      </c>
      <c r="G20" s="62">
        <v>916</v>
      </c>
      <c r="H20" s="62">
        <v>760</v>
      </c>
      <c r="I20" s="62">
        <v>940</v>
      </c>
      <c r="J20" s="62">
        <v>457</v>
      </c>
      <c r="K20" s="131">
        <v>360</v>
      </c>
      <c r="L20" s="62">
        <v>255</v>
      </c>
      <c r="M20" s="132">
        <f>258+70</f>
        <v>328</v>
      </c>
      <c r="N20" s="7"/>
    </row>
    <row r="21" spans="1:14" ht="15.75" customHeight="1" x14ac:dyDescent="0.3">
      <c r="B21" s="60" t="s">
        <v>27</v>
      </c>
      <c r="C21" s="62">
        <f>E86</f>
        <v>1600</v>
      </c>
      <c r="D21" s="61">
        <f>1707+999</f>
        <v>2706</v>
      </c>
      <c r="E21" s="61">
        <v>1600</v>
      </c>
      <c r="F21" s="62">
        <v>1582</v>
      </c>
      <c r="G21" s="62">
        <v>1275.31</v>
      </c>
      <c r="H21" s="62">
        <v>790</v>
      </c>
      <c r="I21" s="62">
        <v>2500</v>
      </c>
      <c r="J21" s="62">
        <v>1518</v>
      </c>
      <c r="K21" s="62">
        <v>4534</v>
      </c>
      <c r="L21" s="62">
        <v>1984</v>
      </c>
      <c r="M21" s="121">
        <v>1125</v>
      </c>
      <c r="N21" s="7"/>
    </row>
    <row r="22" spans="1:14" ht="15.6" x14ac:dyDescent="0.3">
      <c r="B22" s="65" t="s">
        <v>28</v>
      </c>
      <c r="C22" s="157">
        <f>SUM(C11:C21)</f>
        <v>126770.355</v>
      </c>
      <c r="D22" s="54">
        <f>SUM(D12:D21)</f>
        <v>100605</v>
      </c>
      <c r="E22" s="54">
        <v>113941</v>
      </c>
      <c r="F22" s="51">
        <v>116015</v>
      </c>
      <c r="G22" s="133">
        <v>86957.31</v>
      </c>
      <c r="H22" s="51">
        <v>95136</v>
      </c>
      <c r="I22" s="51">
        <v>236691</v>
      </c>
      <c r="J22" s="51">
        <v>100486.19</v>
      </c>
      <c r="K22" s="51">
        <v>65469.990000000005</v>
      </c>
      <c r="L22" s="51">
        <v>65069.18</v>
      </c>
      <c r="M22" s="16">
        <f>SUM(M12:M21)</f>
        <v>49325.180000000008</v>
      </c>
      <c r="N22" s="7"/>
    </row>
    <row r="23" spans="1:14" ht="11.4" customHeight="1" thickBot="1" x14ac:dyDescent="0.35">
      <c r="B23" s="129"/>
      <c r="C23" s="129"/>
      <c r="D23" s="130"/>
      <c r="E23" s="130"/>
      <c r="F23" s="130"/>
      <c r="G23" s="49"/>
      <c r="H23" s="48"/>
      <c r="I23" s="48"/>
      <c r="J23" s="48"/>
      <c r="K23" s="48"/>
      <c r="L23" s="48"/>
      <c r="M23" s="10"/>
      <c r="N23" s="7"/>
    </row>
    <row r="24" spans="1:14" ht="16.2" thickBot="1" x14ac:dyDescent="0.35">
      <c r="A24" s="24"/>
      <c r="B24" s="71" t="s">
        <v>29</v>
      </c>
      <c r="C24" s="158">
        <f>C7-C22</f>
        <v>-9770.3549999999959</v>
      </c>
      <c r="D24" s="72">
        <f>D7-D22</f>
        <v>14595</v>
      </c>
      <c r="E24" s="72">
        <f>E7-E22</f>
        <v>1259</v>
      </c>
      <c r="F24" s="72">
        <v>-8015</v>
      </c>
      <c r="G24" s="55">
        <v>3042.6900000000023</v>
      </c>
      <c r="H24" s="53">
        <v>48864</v>
      </c>
      <c r="I24" s="50">
        <v>-13691</v>
      </c>
      <c r="J24" s="50">
        <v>-4487</v>
      </c>
      <c r="K24" s="50">
        <v>-2469.9900000000052</v>
      </c>
      <c r="L24" s="50">
        <v>-245.67999999999302</v>
      </c>
      <c r="M24" s="18">
        <v>-9593.6699999999983</v>
      </c>
      <c r="N24" s="7"/>
    </row>
    <row r="25" spans="1:14" ht="14.4" x14ac:dyDescent="0.3">
      <c r="B25" s="70"/>
      <c r="C25" s="156"/>
      <c r="D25" s="129"/>
      <c r="E25" s="129"/>
      <c r="F25" s="134"/>
      <c r="G25" s="44"/>
      <c r="H25" s="48"/>
      <c r="I25" s="48"/>
      <c r="J25" s="48"/>
      <c r="K25" s="48"/>
      <c r="L25" s="48"/>
      <c r="M25" s="10"/>
      <c r="N25" s="107"/>
    </row>
    <row r="26" spans="1:14" ht="14.4" x14ac:dyDescent="0.3">
      <c r="B26" s="65" t="s">
        <v>30</v>
      </c>
      <c r="C26" s="65"/>
      <c r="D26" s="58" t="s">
        <v>8</v>
      </c>
      <c r="E26" s="58" t="s">
        <v>8</v>
      </c>
      <c r="F26" s="68">
        <v>44865</v>
      </c>
      <c r="G26" s="68">
        <v>44500</v>
      </c>
      <c r="H26" s="68">
        <v>44135</v>
      </c>
      <c r="I26" s="68">
        <v>43769</v>
      </c>
      <c r="J26" s="68">
        <v>43404</v>
      </c>
      <c r="K26" s="68">
        <v>43039</v>
      </c>
      <c r="L26" s="179">
        <v>42674</v>
      </c>
      <c r="M26" s="135">
        <v>42308</v>
      </c>
      <c r="N26" s="1"/>
    </row>
    <row r="27" spans="1:14" ht="14.4" thickBot="1" x14ac:dyDescent="0.35">
      <c r="B27" s="69" t="s">
        <v>31</v>
      </c>
      <c r="C27" s="69"/>
      <c r="D27" s="137">
        <v>63137</v>
      </c>
      <c r="E27" s="137">
        <v>49800.69</v>
      </c>
      <c r="F27" s="138">
        <v>48541.69</v>
      </c>
      <c r="G27" s="48">
        <v>56556.69</v>
      </c>
      <c r="H27" s="48">
        <v>53514</v>
      </c>
      <c r="I27" s="48">
        <v>10024</v>
      </c>
      <c r="J27" s="48">
        <v>18340.64</v>
      </c>
      <c r="K27" s="48">
        <v>22827.39</v>
      </c>
      <c r="L27" s="48">
        <v>24699</v>
      </c>
      <c r="M27" s="10">
        <v>25542.92</v>
      </c>
    </row>
    <row r="28" spans="1:14" ht="16.2" thickBot="1" x14ac:dyDescent="0.35">
      <c r="B28" s="71" t="s">
        <v>32</v>
      </c>
      <c r="C28" s="155"/>
      <c r="D28" s="73">
        <v>49800.69</v>
      </c>
      <c r="E28" s="73">
        <v>49800.69</v>
      </c>
      <c r="F28" s="72">
        <v>48541.69</v>
      </c>
      <c r="G28" s="55">
        <v>56556.69</v>
      </c>
      <c r="H28" s="53">
        <v>53514</v>
      </c>
      <c r="I28" s="53">
        <v>10024</v>
      </c>
      <c r="J28" s="53">
        <v>18340.64</v>
      </c>
      <c r="K28" s="53">
        <v>22827.39</v>
      </c>
      <c r="L28" s="53">
        <v>24699</v>
      </c>
      <c r="M28" s="14">
        <v>25542.92</v>
      </c>
    </row>
    <row r="29" spans="1:14" ht="14.4" x14ac:dyDescent="0.3">
      <c r="B29" s="136"/>
      <c r="C29" s="136"/>
      <c r="D29" s="44"/>
      <c r="E29" s="44"/>
      <c r="F29" s="44"/>
      <c r="G29" s="48"/>
      <c r="H29" s="48"/>
      <c r="I29" s="48"/>
      <c r="J29" s="48"/>
      <c r="K29" s="48"/>
      <c r="L29" s="48"/>
      <c r="M29" s="10"/>
    </row>
    <row r="30" spans="1:14" ht="14.4" x14ac:dyDescent="0.3">
      <c r="B30" s="127" t="s">
        <v>33</v>
      </c>
      <c r="C30" s="127"/>
      <c r="D30" s="44"/>
      <c r="E30" s="44"/>
      <c r="F30" s="44"/>
      <c r="G30" s="48"/>
      <c r="H30" s="48"/>
      <c r="I30" s="48"/>
      <c r="J30" s="48"/>
      <c r="K30" s="48"/>
      <c r="L30" s="48"/>
      <c r="M30" s="10"/>
      <c r="N30" s="8"/>
    </row>
    <row r="31" spans="1:14" ht="13.8" x14ac:dyDescent="0.3">
      <c r="B31" s="60" t="s">
        <v>34</v>
      </c>
      <c r="C31" s="60"/>
      <c r="D31" s="62">
        <v>48541.69</v>
      </c>
      <c r="E31" s="62">
        <v>48541.69</v>
      </c>
      <c r="F31" s="62">
        <v>56556.69</v>
      </c>
      <c r="G31" s="62">
        <v>53514</v>
      </c>
      <c r="H31" s="62">
        <v>4650</v>
      </c>
      <c r="I31" s="62">
        <v>0</v>
      </c>
      <c r="J31" s="62">
        <v>22827.39</v>
      </c>
      <c r="K31" s="62"/>
      <c r="L31" s="62"/>
      <c r="M31" s="121">
        <v>35136.590000000004</v>
      </c>
      <c r="N31" s="10"/>
    </row>
    <row r="32" spans="1:14" ht="13.8" x14ac:dyDescent="0.3">
      <c r="B32" s="60" t="s">
        <v>35</v>
      </c>
      <c r="C32" s="60"/>
      <c r="D32" s="60"/>
      <c r="E32" s="60"/>
      <c r="F32" s="60"/>
      <c r="G32" s="62">
        <v>0</v>
      </c>
      <c r="H32" s="62">
        <v>0</v>
      </c>
      <c r="I32" s="62">
        <v>5374</v>
      </c>
      <c r="J32" s="139"/>
      <c r="K32" s="62"/>
      <c r="L32" s="62"/>
      <c r="M32" s="121"/>
    </row>
    <row r="33" spans="1:23" ht="13.8" x14ac:dyDescent="0.3">
      <c r="B33" s="60" t="s">
        <v>36</v>
      </c>
      <c r="C33" s="60"/>
      <c r="D33" s="61">
        <v>14595</v>
      </c>
      <c r="E33" s="61">
        <v>1259</v>
      </c>
      <c r="F33" s="62">
        <v>-8015</v>
      </c>
      <c r="G33" s="62">
        <v>3042.6900000000023</v>
      </c>
      <c r="H33" s="62">
        <v>48864</v>
      </c>
      <c r="I33" s="62">
        <v>-13691</v>
      </c>
      <c r="J33" s="62">
        <v>-4486.75</v>
      </c>
      <c r="K33" s="62">
        <v>-2470</v>
      </c>
      <c r="L33" s="62">
        <v>-246</v>
      </c>
      <c r="M33" s="121">
        <v>-9593.6699999999983</v>
      </c>
    </row>
    <row r="34" spans="1:23" ht="15.6" x14ac:dyDescent="0.3">
      <c r="B34" s="65" t="s">
        <v>37</v>
      </c>
      <c r="C34" s="65"/>
      <c r="D34" s="54">
        <v>63137</v>
      </c>
      <c r="E34" s="54">
        <v>49800.69</v>
      </c>
      <c r="F34" s="51">
        <v>48541.69</v>
      </c>
      <c r="G34" s="56">
        <v>56556.69</v>
      </c>
      <c r="H34" s="51">
        <v>53514</v>
      </c>
      <c r="I34" s="51">
        <v>10024</v>
      </c>
      <c r="J34" s="51">
        <v>18340.64</v>
      </c>
      <c r="K34" s="51">
        <v>22827.39</v>
      </c>
      <c r="L34" s="51">
        <v>24699</v>
      </c>
      <c r="M34" s="16">
        <v>25542.920000000006</v>
      </c>
      <c r="O34" s="10"/>
      <c r="P34" s="10"/>
    </row>
    <row r="35" spans="1:23" ht="10.5" customHeight="1" x14ac:dyDescent="0.25">
      <c r="B35" s="4"/>
      <c r="C35" s="4"/>
      <c r="E35" s="10"/>
      <c r="F35" s="10"/>
      <c r="G35"/>
      <c r="H35" s="10"/>
      <c r="I35" s="10"/>
      <c r="J35" s="10"/>
      <c r="K35" s="10"/>
      <c r="M35" s="10"/>
    </row>
    <row r="36" spans="1:23" ht="6" hidden="1" customHeight="1" x14ac:dyDescent="0.3">
      <c r="B36" s="19"/>
      <c r="C36" s="19"/>
      <c r="E36" s="10"/>
      <c r="F36" s="10"/>
      <c r="G36" s="12"/>
      <c r="H36" s="12"/>
      <c r="I36" s="10"/>
      <c r="J36" s="12"/>
      <c r="K36" s="10"/>
      <c r="L36" s="12"/>
      <c r="M36" s="10"/>
      <c r="N36" s="12"/>
    </row>
    <row r="37" spans="1:23" ht="4.5" hidden="1" customHeight="1" x14ac:dyDescent="0.25">
      <c r="B37" s="5"/>
      <c r="C37" s="5"/>
      <c r="D37" s="5"/>
      <c r="E37" s="15"/>
      <c r="F37" s="15"/>
      <c r="G37" s="15"/>
      <c r="H37" s="15"/>
      <c r="I37" s="15"/>
      <c r="J37" s="15"/>
      <c r="K37" s="10"/>
      <c r="M37" s="10"/>
      <c r="N37" s="10"/>
    </row>
    <row r="38" spans="1:23" ht="13.8" x14ac:dyDescent="0.25">
      <c r="E38" s="10"/>
      <c r="F38" s="10"/>
      <c r="Q38" s="141"/>
    </row>
    <row r="39" spans="1:23" ht="15.6" x14ac:dyDescent="0.3">
      <c r="B39" s="1" t="s">
        <v>180</v>
      </c>
      <c r="C39" s="1"/>
      <c r="D39" s="109" t="s">
        <v>6</v>
      </c>
      <c r="E39" s="109"/>
      <c r="N39" s="142"/>
      <c r="Q39" s="141"/>
      <c r="V39" s="11"/>
    </row>
    <row r="40" spans="1:23" x14ac:dyDescent="0.25">
      <c r="D40" s="4" t="s">
        <v>38</v>
      </c>
      <c r="E40" s="161" t="s">
        <v>39</v>
      </c>
      <c r="N40" s="143"/>
      <c r="O40" s="143"/>
      <c r="P40" s="1"/>
      <c r="Q40" s="1"/>
    </row>
    <row r="41" spans="1:23" s="1" customFormat="1" x14ac:dyDescent="0.25">
      <c r="B41" s="84" t="s">
        <v>18</v>
      </c>
      <c r="C41" s="85"/>
      <c r="D41" s="74"/>
      <c r="E41" s="162"/>
      <c r="L41" s="6"/>
      <c r="N41" s="6"/>
      <c r="O41" s="6"/>
      <c r="P41"/>
      <c r="Q41" s="6"/>
      <c r="W41" s="6"/>
    </row>
    <row r="42" spans="1:23" x14ac:dyDescent="0.25">
      <c r="B42" s="86" t="s">
        <v>40</v>
      </c>
      <c r="C42" s="110"/>
      <c r="D42" s="88">
        <v>23000</v>
      </c>
      <c r="E42" s="163">
        <v>23000</v>
      </c>
      <c r="F42" t="s">
        <v>185</v>
      </c>
      <c r="N42" s="10"/>
      <c r="O42" s="10"/>
      <c r="Q42" s="10"/>
    </row>
    <row r="43" spans="1:23" x14ac:dyDescent="0.25">
      <c r="B43" s="86" t="s">
        <v>41</v>
      </c>
      <c r="C43" s="110"/>
      <c r="D43" s="88">
        <v>11000</v>
      </c>
      <c r="E43" s="163">
        <v>11000</v>
      </c>
      <c r="N43" s="10"/>
      <c r="O43" s="10"/>
      <c r="Q43" s="10"/>
    </row>
    <row r="44" spans="1:23" x14ac:dyDescent="0.25">
      <c r="B44" s="86" t="s">
        <v>42</v>
      </c>
      <c r="C44" s="110"/>
      <c r="D44" s="88">
        <v>3500</v>
      </c>
      <c r="E44" s="163">
        <v>3500</v>
      </c>
      <c r="N44" s="10"/>
      <c r="O44" s="10"/>
      <c r="Q44" s="10"/>
    </row>
    <row r="45" spans="1:23" x14ac:dyDescent="0.25">
      <c r="B45" s="84" t="s">
        <v>18</v>
      </c>
      <c r="C45" s="4"/>
      <c r="D45" s="160">
        <f>SUM(D42:D44)</f>
        <v>37500</v>
      </c>
      <c r="E45" s="164">
        <f>SUM(E42:E44)</f>
        <v>37500</v>
      </c>
      <c r="N45" s="10"/>
      <c r="O45" s="10"/>
      <c r="Q45" s="10"/>
    </row>
    <row r="46" spans="1:23" x14ac:dyDescent="0.25">
      <c r="B46" s="78"/>
      <c r="C46" s="4"/>
      <c r="D46" s="6"/>
      <c r="E46" s="165"/>
      <c r="N46" s="10"/>
      <c r="O46" s="6"/>
      <c r="Q46" s="6"/>
      <c r="W46" s="10"/>
    </row>
    <row r="47" spans="1:23" x14ac:dyDescent="0.25">
      <c r="A47" s="7"/>
      <c r="B47" s="78" t="s">
        <v>43</v>
      </c>
      <c r="C47" s="3"/>
      <c r="D47" s="6"/>
      <c r="E47" s="165"/>
      <c r="N47" s="6"/>
      <c r="O47" s="10"/>
      <c r="P47" s="7"/>
      <c r="Q47" s="10"/>
      <c r="V47" s="7"/>
    </row>
    <row r="48" spans="1:23" s="7" customFormat="1" x14ac:dyDescent="0.25">
      <c r="B48" s="96" t="s">
        <v>184</v>
      </c>
      <c r="C48" s="111"/>
      <c r="D48" s="13">
        <v>23000</v>
      </c>
      <c r="E48" s="166">
        <v>23000</v>
      </c>
      <c r="F48" t="s">
        <v>191</v>
      </c>
      <c r="G48" s="11"/>
      <c r="L48" s="10"/>
      <c r="M48"/>
      <c r="N48" s="10"/>
      <c r="O48" s="11"/>
      <c r="Q48" s="10"/>
    </row>
    <row r="49" spans="2:17" s="7" customFormat="1" x14ac:dyDescent="0.25">
      <c r="B49" s="86" t="s">
        <v>181</v>
      </c>
      <c r="C49" s="110"/>
      <c r="D49" s="88">
        <v>1200</v>
      </c>
      <c r="E49" s="163">
        <v>1200</v>
      </c>
      <c r="L49" s="10"/>
      <c r="N49" s="11"/>
      <c r="O49" s="144"/>
      <c r="Q49" s="10"/>
    </row>
    <row r="50" spans="2:17" s="7" customFormat="1" x14ac:dyDescent="0.25">
      <c r="B50" s="86" t="s">
        <v>182</v>
      </c>
      <c r="C50" s="110"/>
      <c r="D50" s="88">
        <v>2000</v>
      </c>
      <c r="E50" s="163">
        <v>2000</v>
      </c>
      <c r="L50" s="10"/>
      <c r="N50" s="144"/>
      <c r="O50" s="10"/>
      <c r="Q50" s="10"/>
    </row>
    <row r="51" spans="2:17" s="7" customFormat="1" x14ac:dyDescent="0.25">
      <c r="B51" s="86" t="s">
        <v>183</v>
      </c>
      <c r="C51" s="110"/>
      <c r="D51" s="88"/>
      <c r="E51" s="163">
        <v>500</v>
      </c>
      <c r="L51" s="10"/>
      <c r="N51" s="10"/>
      <c r="O51" s="39"/>
      <c r="Q51" s="10"/>
    </row>
    <row r="52" spans="2:17" s="7" customFormat="1" x14ac:dyDescent="0.25">
      <c r="B52" s="94" t="s">
        <v>44</v>
      </c>
      <c r="C52" s="110"/>
      <c r="D52" s="88"/>
      <c r="E52" s="163">
        <v>4000</v>
      </c>
      <c r="F52" s="7" t="s">
        <v>192</v>
      </c>
      <c r="L52" s="10"/>
      <c r="N52" s="39"/>
      <c r="O52" s="10"/>
      <c r="Q52" s="10"/>
    </row>
    <row r="53" spans="2:17" s="7" customFormat="1" x14ac:dyDescent="0.25">
      <c r="B53" s="86" t="s">
        <v>45</v>
      </c>
      <c r="C53" s="110"/>
      <c r="D53" s="88">
        <v>1200</v>
      </c>
      <c r="E53" s="163">
        <v>1200</v>
      </c>
      <c r="L53" s="10"/>
      <c r="N53" s="10"/>
      <c r="O53" s="10"/>
      <c r="Q53" s="10"/>
    </row>
    <row r="54" spans="2:17" s="7" customFormat="1" x14ac:dyDescent="0.25">
      <c r="B54" s="86" t="s">
        <v>46</v>
      </c>
      <c r="C54" s="112"/>
      <c r="D54" s="13">
        <v>1000</v>
      </c>
      <c r="E54" s="166">
        <v>1000</v>
      </c>
      <c r="L54" s="10"/>
      <c r="N54" s="10"/>
      <c r="O54" s="10"/>
      <c r="Q54" s="10"/>
    </row>
    <row r="55" spans="2:17" s="7" customFormat="1" x14ac:dyDescent="0.25">
      <c r="B55" s="86" t="s">
        <v>47</v>
      </c>
      <c r="C55" s="110"/>
      <c r="D55" s="88">
        <v>500</v>
      </c>
      <c r="E55" s="163">
        <v>500</v>
      </c>
      <c r="L55" s="10"/>
      <c r="N55" s="10"/>
      <c r="O55" s="144"/>
      <c r="Q55" s="10"/>
    </row>
    <row r="56" spans="2:17" s="7" customFormat="1" x14ac:dyDescent="0.25">
      <c r="B56" s="98" t="s">
        <v>186</v>
      </c>
      <c r="C56" s="105"/>
      <c r="D56" s="88">
        <v>1000</v>
      </c>
      <c r="E56" s="163">
        <v>1000</v>
      </c>
      <c r="L56" s="10"/>
      <c r="N56" s="144"/>
      <c r="O56" s="144"/>
      <c r="Q56" s="10"/>
    </row>
    <row r="57" spans="2:17" s="7" customFormat="1" x14ac:dyDescent="0.25">
      <c r="B57" s="86" t="s">
        <v>188</v>
      </c>
      <c r="C57" s="110"/>
      <c r="D57" s="88">
        <v>800</v>
      </c>
      <c r="E57" s="163">
        <v>800</v>
      </c>
      <c r="L57" s="10"/>
      <c r="N57" s="144"/>
      <c r="O57" s="10"/>
      <c r="Q57" s="10"/>
    </row>
    <row r="58" spans="2:17" s="7" customFormat="1" x14ac:dyDescent="0.25">
      <c r="B58" s="86" t="s">
        <v>48</v>
      </c>
      <c r="C58" s="110"/>
      <c r="D58" s="88">
        <v>400</v>
      </c>
      <c r="E58" s="163">
        <v>400</v>
      </c>
      <c r="L58" s="10"/>
      <c r="N58" s="10"/>
      <c r="O58" s="10"/>
      <c r="Q58" s="10"/>
    </row>
    <row r="59" spans="2:17" s="7" customFormat="1" x14ac:dyDescent="0.25">
      <c r="B59" s="86" t="s">
        <v>49</v>
      </c>
      <c r="C59" s="110"/>
      <c r="D59" s="88">
        <v>1000</v>
      </c>
      <c r="E59" s="163">
        <v>1000</v>
      </c>
      <c r="L59" s="10"/>
      <c r="N59" s="10"/>
      <c r="O59" s="39"/>
      <c r="Q59" s="10"/>
    </row>
    <row r="60" spans="2:17" s="7" customFormat="1" x14ac:dyDescent="0.25">
      <c r="B60" s="100" t="s">
        <v>50</v>
      </c>
      <c r="C60" s="99"/>
      <c r="D60" s="88">
        <v>3500</v>
      </c>
      <c r="E60" s="163">
        <v>4000</v>
      </c>
      <c r="L60" s="10"/>
      <c r="N60" s="39"/>
      <c r="O60" s="10"/>
      <c r="Q60" s="10"/>
    </row>
    <row r="61" spans="2:17" s="7" customFormat="1" x14ac:dyDescent="0.25">
      <c r="B61" s="101" t="s">
        <v>51</v>
      </c>
      <c r="C61" s="113"/>
      <c r="D61" s="88">
        <v>100</v>
      </c>
      <c r="E61" s="163">
        <v>100</v>
      </c>
      <c r="L61" s="10"/>
      <c r="N61" s="10"/>
      <c r="O61" s="10"/>
      <c r="Q61" s="10"/>
    </row>
    <row r="62" spans="2:17" s="7" customFormat="1" x14ac:dyDescent="0.25">
      <c r="B62" s="86" t="s">
        <v>52</v>
      </c>
      <c r="C62" s="110"/>
      <c r="D62" s="88"/>
      <c r="E62" s="163"/>
      <c r="L62" s="10"/>
      <c r="N62" s="10"/>
      <c r="O62" s="10"/>
      <c r="Q62" s="10"/>
    </row>
    <row r="63" spans="2:17" s="7" customFormat="1" x14ac:dyDescent="0.25">
      <c r="B63" s="98" t="s">
        <v>53</v>
      </c>
      <c r="C63" s="105"/>
      <c r="D63" s="88">
        <v>100</v>
      </c>
      <c r="E63" s="163">
        <v>100</v>
      </c>
      <c r="L63" s="10"/>
      <c r="N63" s="10"/>
      <c r="O63" s="10"/>
      <c r="Q63" s="10"/>
    </row>
    <row r="64" spans="2:17" s="7" customFormat="1" x14ac:dyDescent="0.25">
      <c r="B64" s="86" t="s">
        <v>54</v>
      </c>
      <c r="C64" s="110"/>
      <c r="D64" s="88"/>
      <c r="E64" s="163">
        <v>0</v>
      </c>
      <c r="L64" s="10"/>
      <c r="N64" s="10"/>
      <c r="O64" s="39"/>
      <c r="Q64" s="10"/>
    </row>
    <row r="65" spans="1:23" s="7" customFormat="1" x14ac:dyDescent="0.25">
      <c r="B65" s="86" t="s">
        <v>55</v>
      </c>
      <c r="C65" s="110"/>
      <c r="D65" s="88">
        <f>44.64*11.6</f>
        <v>517.82399999999996</v>
      </c>
      <c r="E65" s="163">
        <v>518</v>
      </c>
      <c r="L65" s="10"/>
      <c r="N65" s="39"/>
      <c r="O65" s="10"/>
      <c r="Q65" s="11"/>
    </row>
    <row r="66" spans="1:23" s="7" customFormat="1" x14ac:dyDescent="0.25">
      <c r="B66" s="86" t="s">
        <v>193</v>
      </c>
      <c r="C66" s="110"/>
      <c r="D66" s="88"/>
      <c r="E66" s="163">
        <v>5000</v>
      </c>
      <c r="L66" s="10"/>
      <c r="N66" s="10"/>
      <c r="O66" s="6"/>
      <c r="Q66" s="6"/>
      <c r="W66" s="6"/>
    </row>
    <row r="67" spans="1:23" s="7" customFormat="1" x14ac:dyDescent="0.25">
      <c r="B67" s="86" t="s">
        <v>194</v>
      </c>
      <c r="C67" s="110"/>
      <c r="D67" s="88"/>
      <c r="E67" s="163">
        <v>1000</v>
      </c>
      <c r="L67" s="10"/>
      <c r="N67" s="6"/>
      <c r="O67" s="10"/>
      <c r="Q67" s="10"/>
    </row>
    <row r="68" spans="1:23" s="7" customFormat="1" x14ac:dyDescent="0.25">
      <c r="B68" s="86" t="s">
        <v>187</v>
      </c>
      <c r="C68" s="110"/>
      <c r="D68" s="88"/>
      <c r="E68" s="163">
        <v>600</v>
      </c>
      <c r="L68" s="10"/>
      <c r="N68" s="10"/>
      <c r="O68" s="10"/>
      <c r="Q68" s="10"/>
    </row>
    <row r="69" spans="1:23" s="7" customFormat="1" x14ac:dyDescent="0.25">
      <c r="B69" s="98" t="s">
        <v>189</v>
      </c>
      <c r="C69" s="105"/>
      <c r="D69" s="88"/>
      <c r="E69" s="163"/>
      <c r="L69" s="10"/>
      <c r="N69" s="10"/>
      <c r="O69" s="10"/>
      <c r="Q69" s="10"/>
    </row>
    <row r="70" spans="1:23" s="7" customFormat="1" x14ac:dyDescent="0.25">
      <c r="B70" s="98"/>
      <c r="C70" s="105"/>
      <c r="D70" s="88"/>
      <c r="E70" s="163"/>
      <c r="L70" s="10"/>
      <c r="N70" s="144"/>
      <c r="Q70" s="10"/>
    </row>
    <row r="71" spans="1:23" s="7" customFormat="1" x14ac:dyDescent="0.25">
      <c r="B71" s="78" t="s">
        <v>19</v>
      </c>
      <c r="C71" s="3"/>
      <c r="D71" s="42">
        <f>SUM(D48:D70)</f>
        <v>36317.824000000001</v>
      </c>
      <c r="E71" s="167">
        <f>SUM(E48:E70)</f>
        <v>47918</v>
      </c>
      <c r="L71" s="10"/>
      <c r="Q71" s="10"/>
    </row>
    <row r="72" spans="1:23" s="7" customFormat="1" x14ac:dyDescent="0.25">
      <c r="B72" s="78"/>
      <c r="C72" s="3"/>
      <c r="D72" s="42"/>
      <c r="E72" s="167"/>
      <c r="L72" s="10"/>
      <c r="Q72" s="10"/>
    </row>
    <row r="73" spans="1:23" s="7" customFormat="1" x14ac:dyDescent="0.25">
      <c r="B73" s="102" t="s">
        <v>56</v>
      </c>
      <c r="C73" s="2"/>
      <c r="D73" s="13">
        <v>9999</v>
      </c>
      <c r="E73" s="168">
        <v>9999</v>
      </c>
      <c r="L73" s="10"/>
      <c r="O73" s="6"/>
      <c r="Q73" s="6"/>
    </row>
    <row r="74" spans="1:23" s="7" customFormat="1" x14ac:dyDescent="0.25">
      <c r="B74" s="78" t="s">
        <v>20</v>
      </c>
      <c r="C74" s="3"/>
      <c r="D74" s="42">
        <f>SUM(D72:D73)</f>
        <v>9999</v>
      </c>
      <c r="E74" s="42">
        <f>SUM(E72:E73)</f>
        <v>9999</v>
      </c>
      <c r="L74" s="10"/>
      <c r="N74" s="6"/>
      <c r="O74" s="11"/>
      <c r="Q74" s="6"/>
      <c r="W74" s="6"/>
    </row>
    <row r="75" spans="1:23" s="7" customFormat="1" x14ac:dyDescent="0.25">
      <c r="E75" s="169"/>
      <c r="L75" s="10"/>
      <c r="N75" s="11"/>
      <c r="O75" s="10"/>
      <c r="Q75" s="10"/>
      <c r="W75" s="6"/>
    </row>
    <row r="76" spans="1:23" s="7" customFormat="1" x14ac:dyDescent="0.25">
      <c r="A76" s="22"/>
      <c r="B76" s="96" t="s">
        <v>57</v>
      </c>
      <c r="C76" s="111"/>
      <c r="D76" s="104">
        <v>500</v>
      </c>
      <c r="E76" s="168">
        <v>500</v>
      </c>
      <c r="L76" s="10"/>
      <c r="N76" s="39"/>
      <c r="O76" s="39"/>
      <c r="Q76" s="10"/>
    </row>
    <row r="77" spans="1:23" s="7" customFormat="1" x14ac:dyDescent="0.25">
      <c r="A77" s="22"/>
      <c r="B77" s="90" t="s">
        <v>58</v>
      </c>
      <c r="C77" s="114"/>
      <c r="D77" s="92"/>
      <c r="E77" s="170"/>
      <c r="L77" s="10"/>
      <c r="N77" s="39"/>
      <c r="O77" s="10"/>
      <c r="P77"/>
      <c r="Q77" s="10"/>
    </row>
    <row r="78" spans="1:23" s="7" customFormat="1" x14ac:dyDescent="0.25">
      <c r="A78" s="22"/>
      <c r="B78" s="96" t="s">
        <v>59</v>
      </c>
      <c r="C78" s="2"/>
      <c r="D78" s="13">
        <v>6011</v>
      </c>
      <c r="E78" s="168">
        <f>(567.77*11.5)-518</f>
        <v>6011.3549999999996</v>
      </c>
      <c r="L78" s="10"/>
      <c r="N78" s="10"/>
      <c r="O78" s="6"/>
      <c r="P78" s="6"/>
      <c r="Q78" s="6"/>
    </row>
    <row r="79" spans="1:23" s="7" customFormat="1" x14ac:dyDescent="0.25">
      <c r="A79" s="22"/>
      <c r="B79" s="78" t="s">
        <v>21</v>
      </c>
      <c r="C79" s="3"/>
      <c r="D79" s="42">
        <f>SUM(D75:D78)</f>
        <v>6511</v>
      </c>
      <c r="E79" s="42">
        <f>SUM(E75:E78)</f>
        <v>6511.3549999999996</v>
      </c>
      <c r="L79" s="10"/>
      <c r="N79" s="6"/>
      <c r="O79" s="11"/>
      <c r="P79"/>
      <c r="Q79" s="10"/>
      <c r="V79"/>
    </row>
    <row r="80" spans="1:23" x14ac:dyDescent="0.25">
      <c r="B80" s="98"/>
      <c r="C80" s="105"/>
      <c r="D80" s="106"/>
      <c r="E80" s="171"/>
      <c r="F80" s="7"/>
      <c r="G80" s="7"/>
      <c r="M80" s="7"/>
      <c r="N80" s="11"/>
      <c r="O80" s="11"/>
      <c r="Q80" s="10"/>
    </row>
    <row r="81" spans="1:25" x14ac:dyDescent="0.25">
      <c r="A81" s="4"/>
      <c r="B81" s="80" t="s">
        <v>22</v>
      </c>
      <c r="C81" s="1"/>
      <c r="D81" s="6">
        <v>10000</v>
      </c>
      <c r="E81" s="172">
        <v>12000</v>
      </c>
      <c r="N81" s="11"/>
      <c r="O81" s="10"/>
      <c r="Q81" s="10"/>
    </row>
    <row r="82" spans="1:25" x14ac:dyDescent="0.25">
      <c r="A82" s="7"/>
      <c r="B82" s="80" t="s">
        <v>23</v>
      </c>
      <c r="C82" s="1"/>
      <c r="D82" s="6">
        <v>2600</v>
      </c>
      <c r="E82" s="172">
        <v>2600</v>
      </c>
      <c r="N82" s="10"/>
      <c r="O82" s="10"/>
      <c r="Q82" s="6"/>
    </row>
    <row r="83" spans="1:25" x14ac:dyDescent="0.25">
      <c r="A83" s="7"/>
      <c r="B83" s="80" t="s">
        <v>60</v>
      </c>
      <c r="C83" s="1"/>
      <c r="D83" s="6">
        <v>7342</v>
      </c>
      <c r="E83" s="172">
        <v>7342</v>
      </c>
      <c r="O83" s="10"/>
      <c r="Q83" s="10"/>
    </row>
    <row r="84" spans="1:25" x14ac:dyDescent="0.25">
      <c r="A84" s="7"/>
      <c r="B84" s="76" t="s">
        <v>25</v>
      </c>
      <c r="C84" s="4"/>
      <c r="D84" s="11">
        <v>0</v>
      </c>
      <c r="E84" s="173">
        <v>0</v>
      </c>
    </row>
    <row r="85" spans="1:25" x14ac:dyDescent="0.25">
      <c r="A85" s="7"/>
      <c r="B85" s="80" t="s">
        <v>61</v>
      </c>
      <c r="C85" s="1"/>
      <c r="D85" s="6">
        <v>1300</v>
      </c>
      <c r="E85" s="172">
        <v>1300</v>
      </c>
      <c r="W85" s="7"/>
    </row>
    <row r="86" spans="1:25" x14ac:dyDescent="0.25">
      <c r="A86" s="7"/>
      <c r="B86" s="82" t="s">
        <v>27</v>
      </c>
      <c r="C86" s="83"/>
      <c r="D86" s="42">
        <v>1600</v>
      </c>
      <c r="E86" s="174">
        <v>1600</v>
      </c>
      <c r="W86" s="7"/>
      <c r="X86" s="7"/>
    </row>
    <row r="87" spans="1:25" x14ac:dyDescent="0.25">
      <c r="A87" s="7"/>
      <c r="D87" s="4" t="s">
        <v>62</v>
      </c>
      <c r="E87" s="10">
        <f>SUM(E80:E86)+E79+E74+E71+E45</f>
        <v>126770.355</v>
      </c>
      <c r="W87" s="7"/>
      <c r="X87" s="7"/>
    </row>
    <row r="88" spans="1:25" x14ac:dyDescent="0.25">
      <c r="A88" s="7"/>
      <c r="D88" s="4"/>
      <c r="E88" s="10"/>
      <c r="W88" s="7"/>
      <c r="X88" s="7"/>
    </row>
    <row r="89" spans="1:25" x14ac:dyDescent="0.25">
      <c r="A89" s="7"/>
      <c r="B89" s="1" t="s">
        <v>190</v>
      </c>
      <c r="W89" s="10"/>
      <c r="Y89" s="7"/>
    </row>
    <row r="90" spans="1:25" ht="15.6" x14ac:dyDescent="0.3">
      <c r="A90" s="7"/>
      <c r="B90" s="145" t="s">
        <v>63</v>
      </c>
      <c r="D90" s="159" t="s">
        <v>64</v>
      </c>
      <c r="E90" s="40" t="s">
        <v>39</v>
      </c>
      <c r="G90" s="145" t="s">
        <v>65</v>
      </c>
      <c r="H90" s="109"/>
      <c r="I90" s="109"/>
      <c r="J90" s="109"/>
      <c r="K90" s="109"/>
      <c r="M90" s="7"/>
      <c r="Q90" s="7"/>
    </row>
    <row r="91" spans="1:25" x14ac:dyDescent="0.25">
      <c r="A91" s="7"/>
      <c r="B91" s="86" t="s">
        <v>40</v>
      </c>
      <c r="C91" s="87"/>
      <c r="D91" s="87"/>
      <c r="E91" s="89">
        <v>19000</v>
      </c>
      <c r="G91" s="4" t="s">
        <v>66</v>
      </c>
      <c r="H91" s="4" t="s">
        <v>67</v>
      </c>
      <c r="I91"/>
      <c r="J91"/>
      <c r="K91" s="11">
        <f>8046+13577+2</f>
        <v>21625</v>
      </c>
      <c r="M91" s="7"/>
      <c r="P91" s="7"/>
      <c r="Q91" s="7"/>
      <c r="R91" s="7"/>
      <c r="S91" s="7"/>
    </row>
    <row r="92" spans="1:25" x14ac:dyDescent="0.25">
      <c r="A92" s="25"/>
      <c r="B92" s="43" t="s">
        <v>68</v>
      </c>
      <c r="C92" s="87"/>
      <c r="D92" s="87"/>
      <c r="E92" s="89">
        <v>3500</v>
      </c>
      <c r="G92" s="4" t="s">
        <v>69</v>
      </c>
      <c r="H92" s="4" t="s">
        <v>68</v>
      </c>
      <c r="I92"/>
      <c r="J92"/>
      <c r="K92" s="11">
        <v>3541</v>
      </c>
      <c r="M92" s="7"/>
      <c r="P92" s="7"/>
      <c r="Q92" s="7"/>
      <c r="R92" s="7"/>
      <c r="S92" s="7"/>
      <c r="T92" s="7"/>
      <c r="U92" s="7"/>
      <c r="V92" s="7"/>
    </row>
    <row r="93" spans="1:25" s="7" customFormat="1" x14ac:dyDescent="0.25">
      <c r="A93" s="25"/>
      <c r="B93" s="86" t="s">
        <v>70</v>
      </c>
      <c r="C93" s="87"/>
      <c r="D93" s="87"/>
      <c r="E93" s="89">
        <v>7500</v>
      </c>
      <c r="F93"/>
      <c r="G93" s="4"/>
      <c r="H93" s="4" t="s">
        <v>71</v>
      </c>
      <c r="I93"/>
      <c r="J93"/>
      <c r="K93" s="11">
        <v>9917</v>
      </c>
      <c r="L93" s="10"/>
      <c r="N93"/>
      <c r="Q93"/>
      <c r="W93"/>
      <c r="X93"/>
      <c r="Y93"/>
    </row>
    <row r="94" spans="1:25" s="7" customFormat="1" x14ac:dyDescent="0.25">
      <c r="A94" s="25"/>
      <c r="B94" s="86" t="s">
        <v>42</v>
      </c>
      <c r="C94" s="87"/>
      <c r="D94" s="87"/>
      <c r="E94" s="89">
        <v>3500</v>
      </c>
      <c r="G94" s="86" t="s">
        <v>72</v>
      </c>
      <c r="H94"/>
      <c r="I94" s="4"/>
      <c r="J94" s="4"/>
      <c r="K94" s="11">
        <v>3031</v>
      </c>
      <c r="L94" s="10"/>
      <c r="P94"/>
      <c r="Q94"/>
      <c r="R94"/>
      <c r="S94"/>
      <c r="W94"/>
      <c r="X94"/>
      <c r="Y94"/>
    </row>
    <row r="95" spans="1:25" s="7" customFormat="1" x14ac:dyDescent="0.25">
      <c r="A95" s="22"/>
      <c r="B95" s="84" t="s">
        <v>18</v>
      </c>
      <c r="C95" s="85"/>
      <c r="D95" s="85"/>
      <c r="E95" s="75">
        <v>33500</v>
      </c>
      <c r="G95" s="84" t="s">
        <v>18</v>
      </c>
      <c r="H95" s="85"/>
      <c r="I95" s="146"/>
      <c r="J95" s="140"/>
      <c r="K95" s="6">
        <f>SUM(K91:K94)</f>
        <v>38114</v>
      </c>
      <c r="L95" s="10">
        <f>E95-K95</f>
        <v>-4614</v>
      </c>
      <c r="P95"/>
      <c r="Q95"/>
      <c r="R95"/>
      <c r="S95"/>
      <c r="T95"/>
      <c r="U95"/>
      <c r="V95"/>
      <c r="W95"/>
      <c r="X95"/>
      <c r="Y95"/>
    </row>
    <row r="96" spans="1:25" x14ac:dyDescent="0.25">
      <c r="B96" s="86"/>
      <c r="C96" s="87"/>
      <c r="D96" s="87"/>
      <c r="E96" s="89"/>
      <c r="F96" s="7"/>
      <c r="G96" s="4"/>
      <c r="H96" s="4"/>
      <c r="I96" s="4"/>
      <c r="J96" s="4"/>
      <c r="K96" s="11"/>
      <c r="M96" s="7"/>
      <c r="N96" s="7"/>
      <c r="W96" s="7"/>
    </row>
    <row r="97" spans="2:30" x14ac:dyDescent="0.25">
      <c r="B97" s="86" t="s">
        <v>73</v>
      </c>
      <c r="C97" s="87"/>
      <c r="D97" s="87"/>
      <c r="E97" s="89">
        <v>6000</v>
      </c>
      <c r="G97" s="90" t="s">
        <v>66</v>
      </c>
      <c r="H97" s="114" t="s">
        <v>74</v>
      </c>
      <c r="I97" s="114" t="s">
        <v>75</v>
      </c>
      <c r="J97" s="114"/>
      <c r="K97" s="148">
        <f>1199+263</f>
        <v>1462</v>
      </c>
      <c r="L97" s="10">
        <f>K97+K98-E97</f>
        <v>-4098</v>
      </c>
      <c r="M97" s="7"/>
      <c r="W97" s="7"/>
    </row>
    <row r="98" spans="2:30" x14ac:dyDescent="0.25">
      <c r="B98" s="86"/>
      <c r="C98" s="87"/>
      <c r="D98" s="87"/>
      <c r="E98" s="89"/>
      <c r="G98" s="175">
        <v>45055</v>
      </c>
      <c r="H98" s="111" t="s">
        <v>74</v>
      </c>
      <c r="I98" s="111" t="s">
        <v>76</v>
      </c>
      <c r="J98" s="111"/>
      <c r="K98" s="176">
        <v>440</v>
      </c>
      <c r="M98" s="7"/>
      <c r="W98" s="7"/>
    </row>
    <row r="99" spans="2:30" ht="13.8" thickBot="1" x14ac:dyDescent="0.3">
      <c r="B99" s="90" t="s">
        <v>77</v>
      </c>
      <c r="C99" s="91"/>
      <c r="D99" s="91"/>
      <c r="E99" s="93">
        <v>7000</v>
      </c>
      <c r="G99" s="147">
        <v>45194</v>
      </c>
      <c r="H99" s="4" t="s">
        <v>78</v>
      </c>
      <c r="I99" s="4" t="s">
        <v>79</v>
      </c>
      <c r="J99" s="4"/>
      <c r="K99" s="11">
        <v>1250</v>
      </c>
      <c r="L99" s="10">
        <f>K99-E99</f>
        <v>-5750</v>
      </c>
      <c r="M99" s="7"/>
      <c r="Y99" s="108"/>
    </row>
    <row r="100" spans="2:30" x14ac:dyDescent="0.25">
      <c r="B100" s="185" t="s">
        <v>80</v>
      </c>
      <c r="C100" s="186"/>
      <c r="D100" s="186"/>
      <c r="E100" s="187">
        <v>4950</v>
      </c>
      <c r="G100" s="90" t="s">
        <v>81</v>
      </c>
      <c r="H100" s="114" t="s">
        <v>82</v>
      </c>
      <c r="I100" s="114" t="s">
        <v>83</v>
      </c>
      <c r="J100" s="114"/>
      <c r="K100" s="148">
        <v>9593</v>
      </c>
      <c r="L100" s="10">
        <f>K100-E100-E101-E102</f>
        <v>-1257</v>
      </c>
      <c r="M100" s="7"/>
    </row>
    <row r="101" spans="2:30" x14ac:dyDescent="0.25">
      <c r="B101" s="188" t="s">
        <v>84</v>
      </c>
      <c r="C101" s="87"/>
      <c r="D101" s="87"/>
      <c r="E101" s="189">
        <v>4400</v>
      </c>
      <c r="G101" s="76"/>
      <c r="H101" s="4"/>
      <c r="I101" s="4"/>
      <c r="J101" s="4"/>
      <c r="K101" s="149"/>
      <c r="M101" s="7"/>
    </row>
    <row r="102" spans="2:30" ht="13.8" thickBot="1" x14ac:dyDescent="0.3">
      <c r="B102" s="190" t="s">
        <v>85</v>
      </c>
      <c r="C102" s="5"/>
      <c r="D102" s="5"/>
      <c r="E102" s="191">
        <v>1500</v>
      </c>
      <c r="G102" s="96" t="s">
        <v>86</v>
      </c>
      <c r="H102" s="111"/>
      <c r="I102" s="111"/>
      <c r="J102" s="111"/>
      <c r="K102" s="176"/>
      <c r="M102" s="7"/>
    </row>
    <row r="103" spans="2:30" ht="13.8" thickBot="1" x14ac:dyDescent="0.3">
      <c r="B103" s="150" t="s">
        <v>87</v>
      </c>
      <c r="E103" s="77">
        <v>4000</v>
      </c>
      <c r="G103" s="4" t="s">
        <v>88</v>
      </c>
      <c r="H103" s="4"/>
      <c r="I103" s="4"/>
      <c r="J103" s="4"/>
      <c r="K103" s="11"/>
      <c r="M103" s="7"/>
    </row>
    <row r="104" spans="2:30" x14ac:dyDescent="0.25">
      <c r="B104" s="185" t="s">
        <v>89</v>
      </c>
      <c r="C104" s="192"/>
      <c r="D104" s="192"/>
      <c r="E104" s="187">
        <v>3500</v>
      </c>
      <c r="G104" s="90" t="s">
        <v>90</v>
      </c>
      <c r="H104" s="114" t="s">
        <v>74</v>
      </c>
      <c r="I104" s="114" t="s">
        <v>91</v>
      </c>
      <c r="J104" s="114"/>
      <c r="K104" s="148">
        <v>2674</v>
      </c>
      <c r="L104" s="10">
        <f>K104-E104-E105</f>
        <v>-2326</v>
      </c>
      <c r="M104" s="7"/>
    </row>
    <row r="105" spans="2:30" ht="13.8" thickBot="1" x14ac:dyDescent="0.3">
      <c r="B105" s="193" t="s">
        <v>92</v>
      </c>
      <c r="C105" s="194"/>
      <c r="D105" s="194"/>
      <c r="E105" s="195">
        <v>1500</v>
      </c>
      <c r="G105" s="96"/>
      <c r="H105" s="178"/>
      <c r="I105" s="2"/>
      <c r="J105" s="2"/>
      <c r="K105" s="176"/>
      <c r="M105" s="7"/>
    </row>
    <row r="106" spans="2:30" x14ac:dyDescent="0.25">
      <c r="B106" s="96" t="s">
        <v>93</v>
      </c>
      <c r="C106" s="2"/>
      <c r="D106" s="2"/>
      <c r="E106" s="95">
        <v>2500</v>
      </c>
      <c r="G106" s="4" t="s">
        <v>94</v>
      </c>
      <c r="H106" s="4" t="s">
        <v>95</v>
      </c>
      <c r="I106" s="4" t="s">
        <v>96</v>
      </c>
      <c r="J106" s="4"/>
      <c r="K106" s="11">
        <v>2536.2199999999998</v>
      </c>
      <c r="M106" s="7"/>
    </row>
    <row r="107" spans="2:30" x14ac:dyDescent="0.25">
      <c r="B107" s="98" t="s">
        <v>97</v>
      </c>
      <c r="C107" s="99"/>
      <c r="D107" s="99"/>
      <c r="E107" s="89">
        <v>1200</v>
      </c>
      <c r="G107" s="4" t="s">
        <v>98</v>
      </c>
      <c r="H107" s="4"/>
      <c r="I107"/>
      <c r="J107"/>
      <c r="K107" s="11"/>
      <c r="M107" s="7"/>
    </row>
    <row r="108" spans="2:30" x14ac:dyDescent="0.25">
      <c r="B108" s="86" t="s">
        <v>45</v>
      </c>
      <c r="C108" s="87"/>
      <c r="D108" s="87"/>
      <c r="E108" s="89">
        <v>1200</v>
      </c>
      <c r="G108" s="4" t="s">
        <v>99</v>
      </c>
      <c r="H108" s="4"/>
      <c r="I108"/>
      <c r="J108"/>
      <c r="K108" s="11"/>
      <c r="L108" s="180"/>
      <c r="M108" s="7"/>
    </row>
    <row r="109" spans="2:30" x14ac:dyDescent="0.25">
      <c r="B109" s="86" t="s">
        <v>100</v>
      </c>
      <c r="C109" s="87"/>
      <c r="D109" s="87"/>
      <c r="E109" s="89">
        <v>1000</v>
      </c>
      <c r="G109" s="4" t="s">
        <v>101</v>
      </c>
      <c r="H109" s="4"/>
      <c r="I109"/>
      <c r="J109"/>
      <c r="K109" s="11"/>
      <c r="L109" s="180"/>
      <c r="M109" s="7"/>
    </row>
    <row r="110" spans="2:30" x14ac:dyDescent="0.25">
      <c r="B110" s="86" t="s">
        <v>102</v>
      </c>
      <c r="C110" s="87"/>
      <c r="D110" s="87"/>
      <c r="E110" s="89">
        <v>1000</v>
      </c>
      <c r="G110" s="4" t="s">
        <v>88</v>
      </c>
      <c r="H110" s="4"/>
      <c r="I110" s="4"/>
      <c r="J110" s="4"/>
      <c r="K110" s="11"/>
      <c r="L110" s="180"/>
      <c r="M110" s="7"/>
      <c r="AC110" s="7"/>
      <c r="AD110" s="7"/>
    </row>
    <row r="111" spans="2:30" x14ac:dyDescent="0.25">
      <c r="B111" s="86" t="s">
        <v>47</v>
      </c>
      <c r="C111" s="87"/>
      <c r="D111" s="87"/>
      <c r="E111" s="89">
        <v>500</v>
      </c>
      <c r="G111" s="4" t="s">
        <v>103</v>
      </c>
      <c r="H111" s="4"/>
      <c r="I111" s="4"/>
      <c r="J111" s="4"/>
      <c r="K111" s="11"/>
      <c r="L111" s="180"/>
      <c r="M111" s="7"/>
      <c r="AC111" s="7"/>
      <c r="AD111" s="7"/>
    </row>
    <row r="112" spans="2:30" x14ac:dyDescent="0.25">
      <c r="B112" s="86" t="s">
        <v>104</v>
      </c>
      <c r="C112" s="87"/>
      <c r="D112" s="87"/>
      <c r="E112" s="89">
        <v>500</v>
      </c>
      <c r="G112" s="4" t="s">
        <v>105</v>
      </c>
      <c r="H112" s="4"/>
      <c r="I112" s="4" t="s">
        <v>106</v>
      </c>
      <c r="J112" s="4"/>
      <c r="K112" s="11">
        <v>263</v>
      </c>
      <c r="L112" s="180"/>
      <c r="M112" s="7"/>
      <c r="AC112" s="7"/>
      <c r="AD112" s="7"/>
    </row>
    <row r="113" spans="2:30" x14ac:dyDescent="0.25">
      <c r="B113" s="86" t="s">
        <v>48</v>
      </c>
      <c r="C113" s="87"/>
      <c r="D113" s="87"/>
      <c r="E113" s="89">
        <v>400</v>
      </c>
      <c r="G113" s="4" t="s">
        <v>88</v>
      </c>
      <c r="H113" s="177"/>
      <c r="I113"/>
      <c r="J113"/>
      <c r="K113" s="11"/>
      <c r="M113" s="7"/>
      <c r="AB113" s="7"/>
      <c r="AC113" s="1"/>
      <c r="AD113" s="7"/>
    </row>
    <row r="114" spans="2:30" x14ac:dyDescent="0.25">
      <c r="B114" s="86" t="s">
        <v>107</v>
      </c>
      <c r="C114" s="97"/>
      <c r="D114" s="97"/>
      <c r="E114" s="89">
        <v>400</v>
      </c>
      <c r="G114" s="4" t="s">
        <v>108</v>
      </c>
      <c r="H114" s="4"/>
      <c r="I114" s="4" t="s">
        <v>109</v>
      </c>
      <c r="J114" s="4"/>
      <c r="K114" s="11">
        <f>363+114</f>
        <v>477</v>
      </c>
      <c r="M114" s="7"/>
      <c r="AB114" s="26"/>
      <c r="AC114" s="10"/>
      <c r="AD114" s="10"/>
    </row>
    <row r="115" spans="2:30" x14ac:dyDescent="0.25">
      <c r="B115" s="98" t="s">
        <v>110</v>
      </c>
      <c r="C115" s="99"/>
      <c r="D115" s="99"/>
      <c r="E115" s="89">
        <v>250</v>
      </c>
      <c r="G115" s="4" t="s">
        <v>105</v>
      </c>
      <c r="H115" s="4"/>
      <c r="I115" s="4" t="s">
        <v>111</v>
      </c>
      <c r="J115" s="4"/>
      <c r="K115" s="11">
        <v>276</v>
      </c>
      <c r="M115" s="7"/>
      <c r="AB115" s="10"/>
      <c r="AD115" s="10"/>
    </row>
    <row r="116" spans="2:30" x14ac:dyDescent="0.25">
      <c r="B116" s="100" t="s">
        <v>112</v>
      </c>
      <c r="C116" s="99"/>
      <c r="D116" s="99"/>
      <c r="E116" s="89">
        <v>200</v>
      </c>
      <c r="G116" s="4" t="s">
        <v>113</v>
      </c>
      <c r="H116" s="4"/>
      <c r="I116" s="4"/>
      <c r="J116" s="4"/>
      <c r="K116" s="11"/>
      <c r="M116" s="7"/>
    </row>
    <row r="117" spans="2:30" x14ac:dyDescent="0.25">
      <c r="B117" s="101" t="s">
        <v>51</v>
      </c>
      <c r="C117" s="99"/>
      <c r="D117" s="99"/>
      <c r="E117" s="89">
        <v>100</v>
      </c>
      <c r="G117" s="4" t="s">
        <v>114</v>
      </c>
      <c r="H117" s="4"/>
      <c r="I117" s="4"/>
      <c r="J117" s="4"/>
      <c r="K117" s="11"/>
      <c r="M117" s="7"/>
    </row>
    <row r="118" spans="2:30" x14ac:dyDescent="0.25">
      <c r="B118" s="101" t="s">
        <v>115</v>
      </c>
      <c r="C118" s="99"/>
      <c r="D118" s="99"/>
      <c r="E118" s="89">
        <v>100</v>
      </c>
      <c r="G118" s="4" t="s">
        <v>116</v>
      </c>
      <c r="H118" s="4"/>
      <c r="I118" s="4" t="s">
        <v>117</v>
      </c>
      <c r="J118" s="4"/>
      <c r="K118" s="11">
        <v>70</v>
      </c>
      <c r="M118" s="7"/>
    </row>
    <row r="119" spans="2:30" x14ac:dyDescent="0.25">
      <c r="B119" s="101" t="s">
        <v>118</v>
      </c>
      <c r="C119" s="99"/>
      <c r="D119" s="99"/>
      <c r="E119" s="89">
        <v>100</v>
      </c>
      <c r="G119" s="4" t="s">
        <v>116</v>
      </c>
      <c r="H119" s="4"/>
      <c r="I119" s="4"/>
      <c r="J119" s="4"/>
      <c r="K119" s="11"/>
      <c r="M119" s="7"/>
    </row>
    <row r="120" spans="2:30" x14ac:dyDescent="0.25">
      <c r="B120" s="98" t="s">
        <v>53</v>
      </c>
      <c r="C120" s="99"/>
      <c r="D120" s="99"/>
      <c r="E120" s="89">
        <v>100</v>
      </c>
      <c r="G120" s="4" t="s">
        <v>88</v>
      </c>
      <c r="H120" s="4"/>
      <c r="I120" s="4"/>
      <c r="J120" s="4"/>
      <c r="K120" s="11"/>
      <c r="M120" s="7"/>
    </row>
    <row r="121" spans="2:30" x14ac:dyDescent="0.25">
      <c r="B121" s="98" t="s">
        <v>119</v>
      </c>
      <c r="C121" s="99"/>
      <c r="D121" s="99"/>
      <c r="E121" s="89"/>
      <c r="G121" s="4" t="s">
        <v>120</v>
      </c>
      <c r="H121" s="4" t="s">
        <v>121</v>
      </c>
      <c r="I121" s="4" t="s">
        <v>122</v>
      </c>
      <c r="J121" s="4"/>
      <c r="K121" s="11">
        <v>1325</v>
      </c>
      <c r="M121" s="7"/>
    </row>
    <row r="122" spans="2:30" x14ac:dyDescent="0.25">
      <c r="B122" s="98" t="s">
        <v>119</v>
      </c>
      <c r="C122" s="99"/>
      <c r="D122" s="99"/>
      <c r="E122" s="89"/>
      <c r="G122" s="4" t="s">
        <v>120</v>
      </c>
      <c r="H122" s="4" t="s">
        <v>123</v>
      </c>
      <c r="I122" s="4" t="s">
        <v>124</v>
      </c>
      <c r="J122" s="4"/>
      <c r="K122" s="11">
        <v>877</v>
      </c>
      <c r="M122" s="7"/>
    </row>
    <row r="123" spans="2:30" x14ac:dyDescent="0.25">
      <c r="B123" s="78" t="s">
        <v>125</v>
      </c>
      <c r="C123" s="7"/>
      <c r="D123" s="7"/>
      <c r="E123" s="81">
        <f>SUM(E97:E122)</f>
        <v>42400</v>
      </c>
      <c r="G123" s="78" t="s">
        <v>125</v>
      </c>
      <c r="H123" s="3"/>
      <c r="I123" s="151"/>
      <c r="J123" s="6"/>
      <c r="K123" s="6">
        <f>SUM(K96:K122)</f>
        <v>21243.22</v>
      </c>
      <c r="M123" s="7"/>
    </row>
    <row r="124" spans="2:30" x14ac:dyDescent="0.25">
      <c r="B124" s="78" t="s">
        <v>126</v>
      </c>
      <c r="C124" s="3"/>
      <c r="D124" s="3"/>
      <c r="E124" s="152"/>
      <c r="G124" s="4"/>
      <c r="H124" s="4"/>
      <c r="I124" s="4"/>
      <c r="J124" s="4"/>
      <c r="K124" s="11"/>
      <c r="M124" s="7"/>
    </row>
    <row r="125" spans="2:30" x14ac:dyDescent="0.25">
      <c r="B125" s="76" t="s">
        <v>127</v>
      </c>
      <c r="C125" s="7"/>
      <c r="D125" s="7"/>
      <c r="E125" s="39">
        <v>9999</v>
      </c>
      <c r="G125" s="153" t="s">
        <v>81</v>
      </c>
      <c r="H125" s="4" t="s">
        <v>128</v>
      </c>
      <c r="I125" s="4"/>
      <c r="J125" s="4"/>
      <c r="K125" s="11">
        <f>2031+3048+677+1</f>
        <v>5757</v>
      </c>
      <c r="M125" s="7"/>
    </row>
    <row r="126" spans="2:30" x14ac:dyDescent="0.25">
      <c r="G126" s="153" t="s">
        <v>129</v>
      </c>
      <c r="H126" s="4" t="s">
        <v>78</v>
      </c>
      <c r="I126" s="4" t="s">
        <v>130</v>
      </c>
      <c r="J126" s="4"/>
      <c r="K126" s="11">
        <v>444</v>
      </c>
      <c r="M126" s="7"/>
    </row>
    <row r="127" spans="2:30" x14ac:dyDescent="0.25">
      <c r="G127" s="153" t="s">
        <v>131</v>
      </c>
      <c r="H127" s="4" t="s">
        <v>132</v>
      </c>
      <c r="I127" s="4" t="s">
        <v>133</v>
      </c>
      <c r="J127" s="4"/>
      <c r="K127" s="11">
        <v>409</v>
      </c>
      <c r="M127" s="7"/>
    </row>
    <row r="128" spans="2:30" x14ac:dyDescent="0.25">
      <c r="C128" s="7"/>
      <c r="D128" s="7"/>
      <c r="E128" s="39"/>
      <c r="G128" s="153" t="s">
        <v>131</v>
      </c>
      <c r="H128" s="4" t="s">
        <v>132</v>
      </c>
      <c r="I128" s="4" t="s">
        <v>134</v>
      </c>
      <c r="J128" s="4"/>
      <c r="K128" s="11">
        <v>1431</v>
      </c>
      <c r="M128" s="7"/>
    </row>
    <row r="129" spans="2:13" x14ac:dyDescent="0.25">
      <c r="C129" s="7"/>
      <c r="D129" s="7"/>
      <c r="E129" s="39"/>
      <c r="G129" s="153" t="s">
        <v>131</v>
      </c>
      <c r="H129" s="4" t="s">
        <v>78</v>
      </c>
      <c r="I129" s="4" t="s">
        <v>135</v>
      </c>
      <c r="J129" s="4"/>
      <c r="K129" s="11">
        <v>997</v>
      </c>
      <c r="M129" s="7"/>
    </row>
    <row r="130" spans="2:13" x14ac:dyDescent="0.25">
      <c r="C130" s="7"/>
      <c r="D130" s="7"/>
      <c r="E130" s="39"/>
      <c r="G130" s="154">
        <v>45118</v>
      </c>
      <c r="H130" s="4" t="s">
        <v>136</v>
      </c>
      <c r="I130" s="4" t="s">
        <v>137</v>
      </c>
      <c r="J130" s="4"/>
      <c r="K130" s="11">
        <v>1520</v>
      </c>
      <c r="M130" s="7"/>
    </row>
    <row r="131" spans="2:13" x14ac:dyDescent="0.25">
      <c r="C131" s="7"/>
      <c r="D131" s="7"/>
      <c r="E131" s="39"/>
      <c r="G131" s="154">
        <v>45138</v>
      </c>
      <c r="H131" s="4" t="s">
        <v>138</v>
      </c>
      <c r="I131" s="4" t="s">
        <v>139</v>
      </c>
      <c r="J131" s="4"/>
      <c r="K131" s="11">
        <v>1022</v>
      </c>
      <c r="M131" s="7"/>
    </row>
    <row r="132" spans="2:13" x14ac:dyDescent="0.25">
      <c r="C132" s="7"/>
      <c r="D132" s="7"/>
      <c r="E132" s="39"/>
      <c r="G132" s="154">
        <v>45170</v>
      </c>
      <c r="H132" s="4"/>
      <c r="I132" s="4" t="s">
        <v>140</v>
      </c>
      <c r="J132" s="4"/>
      <c r="K132" s="11">
        <v>452</v>
      </c>
      <c r="M132" s="7"/>
    </row>
    <row r="133" spans="2:13" x14ac:dyDescent="0.25">
      <c r="C133" s="7"/>
      <c r="D133" s="7"/>
      <c r="E133" s="39"/>
      <c r="G133" s="154">
        <v>45170</v>
      </c>
      <c r="H133" s="4"/>
      <c r="I133" s="4" t="s">
        <v>141</v>
      </c>
      <c r="J133" s="4"/>
      <c r="K133" s="11">
        <v>230</v>
      </c>
      <c r="M133" s="7"/>
    </row>
    <row r="134" spans="2:13" x14ac:dyDescent="0.25">
      <c r="C134" s="7"/>
      <c r="D134" s="7"/>
      <c r="E134" s="39"/>
      <c r="G134" s="154">
        <v>45194</v>
      </c>
      <c r="H134" s="4" t="s">
        <v>142</v>
      </c>
      <c r="I134" s="4" t="s">
        <v>143</v>
      </c>
      <c r="J134" s="4"/>
      <c r="K134" s="11">
        <f>439+175</f>
        <v>614</v>
      </c>
      <c r="M134" s="7"/>
    </row>
    <row r="135" spans="2:13" x14ac:dyDescent="0.25">
      <c r="B135" s="78" t="s">
        <v>144</v>
      </c>
      <c r="C135" s="7"/>
      <c r="D135" s="7"/>
      <c r="E135" s="79">
        <v>9999</v>
      </c>
      <c r="G135" s="78" t="s">
        <v>144</v>
      </c>
      <c r="H135" s="4"/>
      <c r="I135" s="4"/>
      <c r="J135" s="4"/>
      <c r="K135" s="6">
        <f>SUM(K125:K134)</f>
        <v>12876</v>
      </c>
      <c r="L135" s="121"/>
      <c r="M135" s="7"/>
    </row>
    <row r="136" spans="2:13" x14ac:dyDescent="0.25">
      <c r="G136" s="4"/>
      <c r="H136" s="4"/>
      <c r="I136" s="4"/>
      <c r="J136" s="4"/>
      <c r="K136" s="11"/>
      <c r="M136" s="7"/>
    </row>
    <row r="137" spans="2:13" x14ac:dyDescent="0.25">
      <c r="B137" s="90" t="s">
        <v>58</v>
      </c>
      <c r="C137" s="91"/>
      <c r="D137" s="91"/>
      <c r="E137" s="93"/>
      <c r="G137" s="4"/>
      <c r="H137" s="4"/>
      <c r="I137" s="4"/>
      <c r="J137" s="4"/>
      <c r="K137" s="11"/>
      <c r="M137" s="7"/>
    </row>
    <row r="138" spans="2:13" x14ac:dyDescent="0.25">
      <c r="B138" s="102" t="s">
        <v>145</v>
      </c>
      <c r="C138" s="2"/>
      <c r="D138" s="2"/>
      <c r="E138" s="95">
        <v>5034</v>
      </c>
      <c r="G138" s="4" t="s">
        <v>146</v>
      </c>
      <c r="H138" s="4"/>
      <c r="I138" s="4" t="s">
        <v>147</v>
      </c>
      <c r="J138" s="4"/>
      <c r="K138" s="11">
        <v>5172</v>
      </c>
      <c r="M138" s="7"/>
    </row>
    <row r="139" spans="2:13" x14ac:dyDescent="0.25">
      <c r="B139" s="98" t="s">
        <v>148</v>
      </c>
      <c r="C139" s="105"/>
      <c r="D139" s="105"/>
      <c r="E139" s="89">
        <v>0</v>
      </c>
      <c r="G139" s="4" t="s">
        <v>149</v>
      </c>
      <c r="H139" s="4" t="s">
        <v>82</v>
      </c>
      <c r="I139" s="4" t="s">
        <v>150</v>
      </c>
      <c r="J139" s="4"/>
      <c r="K139" s="11">
        <v>400</v>
      </c>
      <c r="M139" s="7"/>
    </row>
    <row r="140" spans="2:13" x14ac:dyDescent="0.25">
      <c r="B140" s="96" t="s">
        <v>57</v>
      </c>
      <c r="C140" s="103"/>
      <c r="D140" s="103"/>
      <c r="E140" s="95">
        <v>500</v>
      </c>
      <c r="G140" s="4"/>
      <c r="H140" s="4" t="s">
        <v>151</v>
      </c>
      <c r="I140" s="4"/>
      <c r="J140" s="4"/>
      <c r="K140" s="11">
        <v>0</v>
      </c>
      <c r="M140" s="7"/>
    </row>
    <row r="141" spans="2:13" x14ac:dyDescent="0.25">
      <c r="B141" s="78" t="s">
        <v>21</v>
      </c>
      <c r="C141" s="3"/>
      <c r="D141" s="3"/>
      <c r="E141" s="79">
        <f>SUM(E138:E140)</f>
        <v>5534</v>
      </c>
      <c r="G141" s="78" t="s">
        <v>21</v>
      </c>
      <c r="H141" s="4"/>
      <c r="I141" s="4"/>
      <c r="J141" s="4"/>
      <c r="K141" s="6">
        <f>SUM(K138:K140)</f>
        <v>5572</v>
      </c>
      <c r="M141" s="7"/>
    </row>
    <row r="142" spans="2:13" x14ac:dyDescent="0.25">
      <c r="G142" s="4"/>
      <c r="H142" s="4"/>
      <c r="I142" s="4"/>
      <c r="J142" s="4"/>
      <c r="K142" s="11"/>
      <c r="M142" s="7"/>
    </row>
    <row r="143" spans="2:13" x14ac:dyDescent="0.25">
      <c r="B143" s="196" t="s">
        <v>22</v>
      </c>
      <c r="C143" s="197"/>
      <c r="D143" s="197"/>
      <c r="E143" s="198">
        <v>10000</v>
      </c>
      <c r="G143" s="199" t="s">
        <v>152</v>
      </c>
      <c r="H143" s="199" t="s">
        <v>153</v>
      </c>
      <c r="I143" s="199"/>
      <c r="J143" s="199"/>
      <c r="K143" s="200">
        <v>10000</v>
      </c>
      <c r="M143" s="7"/>
    </row>
    <row r="144" spans="2:13" x14ac:dyDescent="0.25">
      <c r="B144" s="196" t="s">
        <v>154</v>
      </c>
      <c r="C144" s="197"/>
      <c r="D144" s="197"/>
      <c r="E144" s="198">
        <v>2600</v>
      </c>
      <c r="G144" s="199" t="s">
        <v>155</v>
      </c>
      <c r="H144" s="199" t="s">
        <v>156</v>
      </c>
      <c r="I144" s="199"/>
      <c r="J144" s="199"/>
      <c r="K144" s="200">
        <v>1927</v>
      </c>
      <c r="M144" s="7"/>
    </row>
    <row r="145" spans="2:13" x14ac:dyDescent="0.25">
      <c r="B145" s="196" t="s">
        <v>60</v>
      </c>
      <c r="C145" s="197"/>
      <c r="D145" s="197"/>
      <c r="E145" s="198">
        <v>6958</v>
      </c>
      <c r="G145" s="199" t="s">
        <v>146</v>
      </c>
      <c r="H145" s="199" t="s">
        <v>157</v>
      </c>
      <c r="I145" s="199"/>
      <c r="J145" s="199"/>
      <c r="K145" s="200">
        <v>6957.99</v>
      </c>
      <c r="M145" s="7"/>
    </row>
    <row r="146" spans="2:13" x14ac:dyDescent="0.25">
      <c r="B146" s="196" t="s">
        <v>61</v>
      </c>
      <c r="C146" s="196"/>
      <c r="D146" s="196"/>
      <c r="E146" s="198">
        <v>1300</v>
      </c>
      <c r="G146" s="199" t="s">
        <v>158</v>
      </c>
      <c r="H146" s="199"/>
      <c r="I146" s="199" t="s">
        <v>159</v>
      </c>
      <c r="J146" s="199"/>
      <c r="K146" s="200">
        <v>1208</v>
      </c>
      <c r="M146" s="7"/>
    </row>
    <row r="147" spans="2:13" x14ac:dyDescent="0.25">
      <c r="B147" s="196" t="s">
        <v>27</v>
      </c>
      <c r="C147" s="196"/>
      <c r="D147" s="196"/>
      <c r="E147" s="198">
        <v>1600</v>
      </c>
      <c r="G147" s="199" t="s">
        <v>160</v>
      </c>
      <c r="H147" s="199"/>
      <c r="I147" s="199" t="s">
        <v>161</v>
      </c>
      <c r="J147" s="199"/>
      <c r="K147" s="200">
        <f>999+1708</f>
        <v>2707</v>
      </c>
      <c r="M147" s="7"/>
    </row>
    <row r="148" spans="2:13" x14ac:dyDescent="0.25">
      <c r="G148" s="4"/>
      <c r="H148" s="4"/>
      <c r="I148" s="4"/>
      <c r="J148" s="4"/>
      <c r="K148" s="11"/>
      <c r="M148" s="7"/>
    </row>
    <row r="149" spans="2:13" x14ac:dyDescent="0.25">
      <c r="C149" s="4" t="s">
        <v>162</v>
      </c>
      <c r="D149" s="4"/>
      <c r="E149" s="6">
        <f>E147+E146+E145+E144+E143+E141+E135+E123+E95</f>
        <v>113891</v>
      </c>
      <c r="G149" s="4"/>
      <c r="H149" s="4" t="s">
        <v>126</v>
      </c>
      <c r="I149" s="4" t="s">
        <v>162</v>
      </c>
      <c r="J149" s="4"/>
      <c r="K149" s="6">
        <f>K147+K146+K145+K144+K143+K141+K135+K123+K95</f>
        <v>100605.20999999999</v>
      </c>
      <c r="M149" s="7"/>
    </row>
    <row r="150" spans="2:13" x14ac:dyDescent="0.25">
      <c r="G150" s="4"/>
      <c r="H150" s="4"/>
      <c r="I150" s="4"/>
      <c r="J150" s="4"/>
      <c r="K150" s="11"/>
      <c r="M150" s="7"/>
    </row>
    <row r="151" spans="2:13" x14ac:dyDescent="0.25">
      <c r="G151" s="4"/>
      <c r="H151" s="4"/>
      <c r="I151" s="4"/>
      <c r="J151" s="4"/>
      <c r="K151" s="11"/>
      <c r="M151" s="7"/>
    </row>
    <row r="152" spans="2:13" x14ac:dyDescent="0.25">
      <c r="G152" s="4"/>
      <c r="H152" s="4"/>
      <c r="I152" s="4"/>
      <c r="J152" s="4"/>
      <c r="K152" s="11"/>
      <c r="M152" s="7"/>
    </row>
    <row r="153" spans="2:13" x14ac:dyDescent="0.25">
      <c r="G153"/>
      <c r="H153"/>
      <c r="I153"/>
      <c r="J153"/>
      <c r="K153" s="11"/>
      <c r="M153" s="7"/>
    </row>
    <row r="154" spans="2:13" x14ac:dyDescent="0.25">
      <c r="G154"/>
      <c r="H154"/>
      <c r="I154"/>
      <c r="J154"/>
      <c r="K154" s="11"/>
      <c r="M154" s="7"/>
    </row>
    <row r="155" spans="2:13" x14ac:dyDescent="0.25">
      <c r="G155"/>
      <c r="H155"/>
      <c r="I155"/>
      <c r="J155"/>
      <c r="K155" s="11"/>
      <c r="M155" s="7"/>
    </row>
    <row r="156" spans="2:13" x14ac:dyDescent="0.25">
      <c r="G156"/>
      <c r="H156"/>
      <c r="I156"/>
      <c r="J156"/>
      <c r="K156" s="11"/>
      <c r="M156" s="7"/>
    </row>
    <row r="157" spans="2:13" x14ac:dyDescent="0.25">
      <c r="G157"/>
      <c r="H157"/>
      <c r="I157"/>
      <c r="J157"/>
      <c r="K157" s="11"/>
      <c r="M157" s="7"/>
    </row>
    <row r="158" spans="2:13" x14ac:dyDescent="0.25">
      <c r="G158"/>
      <c r="H158"/>
      <c r="I158"/>
      <c r="J158"/>
      <c r="K158" s="11"/>
      <c r="M158" s="7"/>
    </row>
    <row r="159" spans="2:13" x14ac:dyDescent="0.25">
      <c r="G159"/>
      <c r="H159"/>
      <c r="I159"/>
      <c r="J159"/>
      <c r="K159" s="11"/>
      <c r="M159" s="7"/>
    </row>
    <row r="160" spans="2:13" x14ac:dyDescent="0.25">
      <c r="G160"/>
      <c r="H160"/>
      <c r="I160" s="4"/>
      <c r="J160" s="4"/>
      <c r="K160" s="6"/>
      <c r="M160" s="7"/>
    </row>
    <row r="161" spans="7:17" x14ac:dyDescent="0.25">
      <c r="M161" s="7"/>
    </row>
    <row r="162" spans="7:17" x14ac:dyDescent="0.25">
      <c r="G162"/>
      <c r="H162" s="10"/>
    </row>
    <row r="167" spans="7:17" x14ac:dyDescent="0.25">
      <c r="H167"/>
    </row>
    <row r="168" spans="7:17" x14ac:dyDescent="0.25">
      <c r="H168"/>
      <c r="I168"/>
    </row>
    <row r="169" spans="7:17" x14ac:dyDescent="0.25">
      <c r="H169"/>
      <c r="I169"/>
      <c r="O169" s="7"/>
    </row>
    <row r="170" spans="7:17" x14ac:dyDescent="0.25">
      <c r="I170"/>
      <c r="J170"/>
      <c r="K170"/>
      <c r="O170" s="7"/>
      <c r="P170" s="7"/>
      <c r="Q170" s="7"/>
    </row>
    <row r="171" spans="7:17" ht="13.8" x14ac:dyDescent="0.25">
      <c r="H171" s="41"/>
      <c r="J171"/>
      <c r="K171"/>
      <c r="M171" s="7"/>
      <c r="N171" s="7"/>
      <c r="O171" s="7"/>
      <c r="P171" s="7"/>
      <c r="Q171" s="7"/>
    </row>
    <row r="172" spans="7:17" x14ac:dyDescent="0.25">
      <c r="J172"/>
      <c r="K172"/>
      <c r="M172" s="7"/>
      <c r="N172" s="7"/>
      <c r="P172" s="7"/>
      <c r="Q172" s="7"/>
    </row>
    <row r="173" spans="7:17" ht="15" customHeight="1" x14ac:dyDescent="0.25">
      <c r="H173"/>
      <c r="M173" s="7"/>
      <c r="N173" s="7"/>
      <c r="O173" s="41"/>
    </row>
    <row r="174" spans="7:17" x14ac:dyDescent="0.25">
      <c r="H174" s="10">
        <v>7073.18</v>
      </c>
      <c r="I174"/>
      <c r="O174" s="7"/>
    </row>
    <row r="175" spans="7:17" ht="13.8" x14ac:dyDescent="0.25">
      <c r="H175" s="10">
        <v>9719.15</v>
      </c>
      <c r="I175"/>
      <c r="M175" s="41"/>
      <c r="N175" s="41"/>
    </row>
    <row r="176" spans="7:17" ht="45" customHeight="1" x14ac:dyDescent="0.25">
      <c r="H176" s="28" t="s">
        <v>163</v>
      </c>
      <c r="I176"/>
      <c r="J176"/>
      <c r="K176"/>
      <c r="M176" s="7"/>
      <c r="N176" s="7"/>
    </row>
    <row r="177" spans="2:13" ht="27.6" x14ac:dyDescent="0.25">
      <c r="G177"/>
      <c r="H177" s="28" t="s">
        <v>164</v>
      </c>
      <c r="I177" s="36">
        <v>43614</v>
      </c>
      <c r="J177" s="41" t="s">
        <v>165</v>
      </c>
      <c r="K177" s="41"/>
      <c r="L177" s="181"/>
      <c r="M177" s="30"/>
    </row>
    <row r="178" spans="2:13" ht="13.8" x14ac:dyDescent="0.25">
      <c r="G178">
        <f>18000/12</f>
        <v>1500</v>
      </c>
      <c r="H178" s="28"/>
      <c r="I178" s="36">
        <v>43614</v>
      </c>
      <c r="J178"/>
      <c r="K178"/>
      <c r="L178" s="182" t="s">
        <v>166</v>
      </c>
      <c r="M178" s="31">
        <f>K179+K180</f>
        <v>11919.37</v>
      </c>
    </row>
    <row r="179" spans="2:13" ht="69" x14ac:dyDescent="0.25">
      <c r="G179"/>
      <c r="H179" s="28" t="s">
        <v>164</v>
      </c>
      <c r="I179" s="36"/>
      <c r="J179" s="29" t="s">
        <v>167</v>
      </c>
      <c r="K179" s="30">
        <v>10419.370000000001</v>
      </c>
      <c r="L179" s="183"/>
      <c r="M179" s="30"/>
    </row>
    <row r="180" spans="2:13" ht="55.2" x14ac:dyDescent="0.25">
      <c r="F180" s="41" t="s">
        <v>165</v>
      </c>
      <c r="G180"/>
      <c r="H180" s="28" t="s">
        <v>168</v>
      </c>
      <c r="I180" s="36">
        <v>43614</v>
      </c>
      <c r="J180" s="29" t="s">
        <v>169</v>
      </c>
      <c r="K180" s="30">
        <v>1500</v>
      </c>
      <c r="L180" s="183"/>
      <c r="M180" s="30"/>
    </row>
    <row r="181" spans="2:13" ht="41.4" x14ac:dyDescent="0.25">
      <c r="F181" s="38" t="s">
        <v>170</v>
      </c>
      <c r="G181" s="41"/>
      <c r="H181" s="28" t="s">
        <v>171</v>
      </c>
      <c r="I181" s="36">
        <v>43553</v>
      </c>
      <c r="J181" s="32" t="s">
        <v>172</v>
      </c>
      <c r="K181" s="30"/>
      <c r="L181" s="183"/>
      <c r="M181" s="30"/>
    </row>
    <row r="182" spans="2:13" ht="41.4" x14ac:dyDescent="0.25">
      <c r="F182" s="4" t="s">
        <v>173</v>
      </c>
      <c r="G182" s="7"/>
      <c r="I182" s="37">
        <v>43725</v>
      </c>
      <c r="J182" s="29" t="s">
        <v>174</v>
      </c>
      <c r="K182" s="30">
        <f>9145.87-1500</f>
        <v>7645.8700000000008</v>
      </c>
      <c r="L182" s="183"/>
      <c r="M182" s="35">
        <f>K184+K183+K182</f>
        <v>17792.340000000004</v>
      </c>
    </row>
    <row r="183" spans="2:13" ht="55.2" x14ac:dyDescent="0.25">
      <c r="D183" s="9"/>
      <c r="F183" t="s">
        <v>175</v>
      </c>
      <c r="G183"/>
      <c r="J183" s="29" t="s">
        <v>176</v>
      </c>
      <c r="K183" s="30">
        <v>3363.13</v>
      </c>
      <c r="L183" s="183"/>
    </row>
    <row r="184" spans="2:13" ht="27.6" x14ac:dyDescent="0.25">
      <c r="D184" s="9"/>
      <c r="F184" t="s">
        <v>177</v>
      </c>
      <c r="G184"/>
      <c r="J184" s="33" t="s">
        <v>178</v>
      </c>
      <c r="K184" s="34">
        <v>6783.34</v>
      </c>
      <c r="L184" s="184"/>
    </row>
    <row r="185" spans="2:13" x14ac:dyDescent="0.25">
      <c r="B185" s="9">
        <v>43935</v>
      </c>
      <c r="C185" s="9"/>
      <c r="G185"/>
    </row>
    <row r="186" spans="2:13" x14ac:dyDescent="0.25">
      <c r="B186" s="9">
        <v>43980</v>
      </c>
      <c r="C186" s="9"/>
      <c r="G186" s="10">
        <v>2530</v>
      </c>
    </row>
    <row r="187" spans="2:13" x14ac:dyDescent="0.25">
      <c r="B187" s="9">
        <v>44087</v>
      </c>
      <c r="C187" s="9"/>
      <c r="G187" s="10">
        <v>1563.21</v>
      </c>
    </row>
    <row r="188" spans="2:13" x14ac:dyDescent="0.25">
      <c r="B188" s="9">
        <v>44087</v>
      </c>
      <c r="C188" s="9"/>
      <c r="G188" s="10">
        <v>7000</v>
      </c>
    </row>
    <row r="189" spans="2:13" x14ac:dyDescent="0.25">
      <c r="B189" s="9">
        <v>44087</v>
      </c>
      <c r="C189" s="9"/>
      <c r="G189" s="10">
        <v>4114</v>
      </c>
    </row>
    <row r="190" spans="2:13" ht="13.8" x14ac:dyDescent="0.25">
      <c r="E190" s="201"/>
      <c r="F190" s="201"/>
      <c r="G190" s="10">
        <v>2737</v>
      </c>
    </row>
    <row r="191" spans="2:13" ht="13.8" x14ac:dyDescent="0.25">
      <c r="G191" s="27">
        <f>SUM(G184:G190)</f>
        <v>17944.21</v>
      </c>
    </row>
  </sheetData>
  <sortState xmlns:xlrd2="http://schemas.microsoft.com/office/spreadsheetml/2017/richdata2" ref="A10:M21">
    <sortCondition ref="A10:A21"/>
  </sortState>
  <mergeCells count="1">
    <mergeCell ref="E190:F190"/>
  </mergeCells>
  <conditionalFormatting sqref="D24:L24 G33:M33">
    <cfRule type="cellIs" dxfId="0" priority="1" stopIfTrue="1" operator="lessThan">
      <formula>0</formula>
    </cfRule>
  </conditionalFormatting>
  <hyperlinks>
    <hyperlink ref="H180" r:id="rId1" display="https://apps.kapitas.se/Reporting/data/reportVoucherDetail.php?voucherId=2933939" xr:uid="{35B92C33-A836-463D-B1AD-A019720EE127}"/>
    <hyperlink ref="H179" r:id="rId2" display="https://apps.kapitas.se/Reporting/data/reportVoucherDetail.php?voucherId=3132270" xr:uid="{1057E9F9-73EC-46EE-B90F-70E1E22D0DA5}"/>
    <hyperlink ref="H176" r:id="rId3" display="https://apps.kapitas.se/Reporting/data/reportVoucherDetail.php?voucherId=3132276" xr:uid="{678EC1C9-796F-43C4-B560-1C7314B12B08}"/>
    <hyperlink ref="H181" r:id="rId4" display="https://apps.kapitas.se/Reporting/data/reportVoucherDetail.php?voucherId=3132409" xr:uid="{4B6BC972-9C7C-46D2-897E-B3FDEB4A6382}"/>
    <hyperlink ref="H177" r:id="rId5" display="https://apps.kapitas.se/Reporting/data/reportVoucherDetail.php?voucherId=3132270" xr:uid="{AD2EF970-CF46-4374-B84F-92454ED8D2A5}"/>
  </hyperlinks>
  <printOptions gridLines="1"/>
  <pageMargins left="0.70866141732283472" right="0.70866141732283472" top="0.74803149606299213" bottom="0.39370078740157483" header="0.31496062992125984" footer="0.31496062992125984"/>
  <pageSetup paperSize="9" scale="43" orientation="landscape" r:id="rId6"/>
  <headerFooter>
    <oddHeader>&amp;C&amp;12Resultat och Balansräkning Ada</oddHeader>
  </headerFooter>
  <legacyDrawing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</vt:i4>
      </vt:variant>
      <vt:variant>
        <vt:lpstr>Namngivna områden</vt:lpstr>
      </vt:variant>
      <vt:variant>
        <vt:i4>1</vt:i4>
      </vt:variant>
    </vt:vector>
  </HeadingPairs>
  <TitlesOfParts>
    <vt:vector size="2" baseType="lpstr">
      <vt:lpstr>Många år, budget 2023</vt:lpstr>
      <vt:lpstr>'Många år, budget 2023'!Utskriftsområde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Kjell Bytoft</dc:creator>
  <cp:keywords/>
  <dc:description/>
  <cp:lastModifiedBy>Anders Hüllert</cp:lastModifiedBy>
  <cp:revision/>
  <dcterms:created xsi:type="dcterms:W3CDTF">2006-11-20T18:51:36Z</dcterms:created>
  <dcterms:modified xsi:type="dcterms:W3CDTF">2023-11-27T19:26:23Z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-1629326637</vt:i4>
  </property>
  <property fmtid="{D5CDD505-2E9C-101B-9397-08002B2CF9AE}" pid="3" name="_NewReviewCycle">
    <vt:lpwstr/>
  </property>
  <property fmtid="{D5CDD505-2E9C-101B-9397-08002B2CF9AE}" pid="4" name="_EmailSubject">
    <vt:lpwstr>Verifikationer</vt:lpwstr>
  </property>
  <property fmtid="{D5CDD505-2E9C-101B-9397-08002B2CF9AE}" pid="5" name="_AuthorEmail">
    <vt:lpwstr>Hans.Filipsson@swedishclub.com</vt:lpwstr>
  </property>
  <property fmtid="{D5CDD505-2E9C-101B-9397-08002B2CF9AE}" pid="6" name="_AuthorEmailDisplayName">
    <vt:lpwstr>Hans Filipsson</vt:lpwstr>
  </property>
  <property fmtid="{D5CDD505-2E9C-101B-9397-08002B2CF9AE}" pid="7" name="_ReviewingToolsShownOnce">
    <vt:lpwstr/>
  </property>
</Properties>
</file>