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95" windowHeight="7875"/>
  </bookViews>
  <sheets>
    <sheet name="Resultaträkning" sheetId="1" r:id="rId1"/>
    <sheet name="Balansräkning" sheetId="4" r:id="rId2"/>
    <sheet name="Noter" sheetId="6" r:id="rId3"/>
    <sheet name="Blad1" sheetId="5" r:id="rId4"/>
  </sheets>
  <calcPr calcId="145621"/>
</workbook>
</file>

<file path=xl/calcChain.xml><?xml version="1.0" encoding="utf-8"?>
<calcChain xmlns="http://schemas.openxmlformats.org/spreadsheetml/2006/main">
  <c r="C12" i="1" l="1"/>
  <c r="E29" i="4" l="1"/>
  <c r="E15" i="4"/>
  <c r="C41" i="1"/>
  <c r="C33" i="1"/>
  <c r="C31" i="1"/>
  <c r="C30" i="1"/>
  <c r="C29" i="1"/>
  <c r="C28" i="1"/>
  <c r="C26" i="1"/>
  <c r="C19" i="1"/>
  <c r="E22" i="1"/>
  <c r="F22" i="1"/>
  <c r="G22" i="1"/>
  <c r="C22" i="1"/>
  <c r="D22" i="1"/>
  <c r="C17" i="1"/>
  <c r="C15" i="1"/>
  <c r="C13" i="1"/>
  <c r="A1" i="6" l="1"/>
  <c r="A1" i="4"/>
  <c r="F15" i="6"/>
  <c r="F13" i="6"/>
  <c r="F9" i="6"/>
  <c r="F11" i="6" s="1"/>
  <c r="F16" i="6" s="1"/>
  <c r="E31" i="4"/>
  <c r="E22" i="4"/>
  <c r="E24" i="4" s="1"/>
  <c r="E16" i="4"/>
  <c r="E18" i="4" s="1"/>
  <c r="E10" i="4"/>
  <c r="E33" i="4" l="1"/>
  <c r="C36" i="1"/>
  <c r="C38" i="1" s="1"/>
  <c r="C43" i="1" s="1"/>
  <c r="G29" i="4"/>
  <c r="G22" i="4"/>
  <c r="G15" i="4"/>
  <c r="D33" i="1"/>
  <c r="D31" i="1"/>
  <c r="D30" i="1"/>
  <c r="D29" i="1"/>
  <c r="D28" i="1"/>
  <c r="D27" i="1"/>
  <c r="D26" i="1"/>
  <c r="D19" i="1"/>
  <c r="D17" i="1"/>
  <c r="D13" i="1"/>
  <c r="D15" i="1"/>
  <c r="D12" i="1"/>
  <c r="H15" i="6" l="1"/>
  <c r="H13" i="6"/>
  <c r="H9" i="6"/>
  <c r="H11" i="6" s="1"/>
  <c r="H16" i="6" s="1"/>
  <c r="G31" i="4"/>
  <c r="G24" i="4"/>
  <c r="G16" i="4"/>
  <c r="G18" i="4" s="1"/>
  <c r="G10" i="4"/>
  <c r="G33" i="4" l="1"/>
  <c r="D36" i="1"/>
  <c r="D38" i="1" l="1"/>
  <c r="D43" i="1" s="1"/>
  <c r="F12" i="1"/>
  <c r="F13" i="1"/>
  <c r="F15" i="1"/>
  <c r="F17" i="1"/>
  <c r="F19" i="1"/>
  <c r="F26" i="1"/>
  <c r="F27" i="1"/>
  <c r="F28" i="1"/>
  <c r="F29" i="1"/>
  <c r="F30" i="1"/>
  <c r="F31" i="1"/>
  <c r="F33" i="1"/>
  <c r="F36" i="1" l="1"/>
  <c r="E33" i="1"/>
  <c r="E19" i="1"/>
  <c r="L15" i="6"/>
  <c r="J13" i="6" s="1"/>
  <c r="J15" i="6" s="1"/>
  <c r="L11" i="6"/>
  <c r="L16" i="6" s="1"/>
  <c r="J9" i="6"/>
  <c r="J11" i="6" s="1"/>
  <c r="J16" i="6" s="1"/>
  <c r="I29" i="4"/>
  <c r="I22" i="4"/>
  <c r="E31" i="1"/>
  <c r="E30" i="1"/>
  <c r="E29" i="1"/>
  <c r="E28" i="1"/>
  <c r="E27" i="1"/>
  <c r="E26" i="1"/>
  <c r="E15" i="1"/>
  <c r="E17" i="1"/>
  <c r="E13" i="1"/>
  <c r="E12" i="1"/>
  <c r="F38" i="1" l="1"/>
  <c r="F43" i="1" s="1"/>
  <c r="K10" i="4"/>
  <c r="M10" i="4"/>
  <c r="M13" i="4"/>
  <c r="M16" i="4" s="1"/>
  <c r="K16" i="4"/>
  <c r="K18" i="4"/>
  <c r="K24" i="4"/>
  <c r="M24" i="4"/>
  <c r="K29" i="4"/>
  <c r="K31" i="4" s="1"/>
  <c r="M29" i="4"/>
  <c r="M31" i="4" s="1"/>
  <c r="G26" i="1"/>
  <c r="G27" i="1"/>
  <c r="G28" i="1"/>
  <c r="G33" i="1"/>
  <c r="G30" i="1"/>
  <c r="G12" i="1"/>
  <c r="G13" i="1"/>
  <c r="G14" i="1"/>
  <c r="G15" i="1"/>
  <c r="G17" i="1"/>
  <c r="G40" i="1"/>
  <c r="G19" i="1"/>
  <c r="M18" i="4" l="1"/>
  <c r="K33" i="4"/>
  <c r="G36" i="1"/>
  <c r="M33" i="4"/>
  <c r="G38" i="1" l="1"/>
  <c r="G43" i="1" s="1"/>
  <c r="I31" i="4"/>
  <c r="I24" i="4"/>
  <c r="I16" i="4"/>
  <c r="I10" i="4"/>
  <c r="I33" i="4" l="1"/>
  <c r="I18" i="4"/>
  <c r="E36" i="1"/>
  <c r="E38" i="1" l="1"/>
  <c r="E43" i="1" s="1"/>
</calcChain>
</file>

<file path=xl/sharedStrings.xml><?xml version="1.0" encoding="utf-8"?>
<sst xmlns="http://schemas.openxmlformats.org/spreadsheetml/2006/main" count="95" uniqueCount="76">
  <si>
    <t>Org nr 815200-4258</t>
  </si>
  <si>
    <t>Resultaträkning</t>
  </si>
  <si>
    <t>Intäkter</t>
  </si>
  <si>
    <t>Bidrag från kommun och stat</t>
  </si>
  <si>
    <t>Medlemsavgifter</t>
  </si>
  <si>
    <t>Bingoalliansen</t>
  </si>
  <si>
    <t>Lotterier</t>
  </si>
  <si>
    <t>Aktivitetsbidrag, Idrottslyftet</t>
  </si>
  <si>
    <t>Egna arrangemang</t>
  </si>
  <si>
    <t>Finansiella intäkter</t>
  </si>
  <si>
    <t>Övriga intäkter</t>
  </si>
  <si>
    <t>Kostnader</t>
  </si>
  <si>
    <t>Personalkostnader/arvoden</t>
  </si>
  <si>
    <t xml:space="preserve">Materialkostnader </t>
  </si>
  <si>
    <t>Matcher o träning, plan- o lokalhyror</t>
  </si>
  <si>
    <t>Övriga kostnader</t>
  </si>
  <si>
    <t>Finansiella kostnader</t>
  </si>
  <si>
    <t>Summa</t>
  </si>
  <si>
    <t>Avskrivning klubbhus</t>
  </si>
  <si>
    <t>Årets resultat</t>
  </si>
  <si>
    <t>Balansräkning</t>
  </si>
  <si>
    <t>Not 1</t>
  </si>
  <si>
    <t xml:space="preserve">Aktier och andelar </t>
  </si>
  <si>
    <t>Antal</t>
  </si>
  <si>
    <t>Nom</t>
  </si>
  <si>
    <t>Bokfört</t>
  </si>
  <si>
    <t>Riksettan AB</t>
  </si>
  <si>
    <t>Kungsettan AB</t>
  </si>
  <si>
    <t>Sporthallen i Solna AB</t>
  </si>
  <si>
    <t>Not</t>
  </si>
  <si>
    <t>Tillgångar</t>
  </si>
  <si>
    <t>Anläggningstillgångar</t>
  </si>
  <si>
    <t>Klubbhus inkl inventarier</t>
  </si>
  <si>
    <t>Aktier och andelar</t>
  </si>
  <si>
    <t>Summa anläggningstillgångar</t>
  </si>
  <si>
    <t>Omsättningstillgångar</t>
  </si>
  <si>
    <t>Kortfristiga fordringar</t>
  </si>
  <si>
    <t>Upplupna intäkter och förutbet kostnader</t>
  </si>
  <si>
    <t>Kassa och bank</t>
  </si>
  <si>
    <t>Summa omsättningstillgångar</t>
  </si>
  <si>
    <t>Summa tillgångar</t>
  </si>
  <si>
    <t>Eget kapital och skulder</t>
  </si>
  <si>
    <t>Eget kapital</t>
  </si>
  <si>
    <t>Balanserat resultat</t>
  </si>
  <si>
    <t>Summa eget kapital</t>
  </si>
  <si>
    <t>Skulder</t>
  </si>
  <si>
    <t>Lån Kalle G:s fond</t>
  </si>
  <si>
    <t>Leverantörsskulder</t>
  </si>
  <si>
    <t>Övriga skulder</t>
  </si>
  <si>
    <t>Upplupna kostnader och förutbet intäkter</t>
  </si>
  <si>
    <t>Summa skulder</t>
  </si>
  <si>
    <t>Summa skulder och eget kapital och skulder</t>
  </si>
  <si>
    <t>Bidrag för arbetskraft</t>
  </si>
  <si>
    <t>-</t>
  </si>
  <si>
    <t>Resultatet av föreningens verksamhet under de två senaste verksamhetsåren samt dess</t>
  </si>
  <si>
    <t>Not 2</t>
  </si>
  <si>
    <t>Inköp</t>
  </si>
  <si>
    <t>Ingående anskaffningsvärde</t>
  </si>
  <si>
    <t>Utgående anskaffningsvärde</t>
  </si>
  <si>
    <t>Ingående avskrivningar</t>
  </si>
  <si>
    <t>Årets avskrivningar</t>
  </si>
  <si>
    <t>Utgående avskrivningar</t>
  </si>
  <si>
    <t>Redovisat värde</t>
  </si>
  <si>
    <t>Totala intäkter</t>
  </si>
  <si>
    <t>Kanslikostnader</t>
  </si>
  <si>
    <t>Övriga idrottskostnader</t>
  </si>
  <si>
    <t>Klubbhuskostnader</t>
  </si>
  <si>
    <t>Totala kostnader</t>
  </si>
  <si>
    <t>Noter</t>
  </si>
  <si>
    <t>Caféintäkter</t>
  </si>
  <si>
    <t>Cafékostnader</t>
  </si>
  <si>
    <t>och balansräkningar. Samtliga belopp anges i kr</t>
  </si>
  <si>
    <t xml:space="preserve">ekonomiska ställning per 2018-12-31 samt 2017-12-31 framgår av följande resultat- </t>
  </si>
  <si>
    <t>RÅSUNDA IDROTTSSÄLLSKAP 2018</t>
  </si>
  <si>
    <t>Verksamhetens resultat</t>
  </si>
  <si>
    <t>Gåvor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</si>
</sst>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-;\-* #,##0.00\ _k_r_-;_-* &quot;-&quot;??\ _k_r_-;_-@_-"/>
    <numFmt numFmtId="164" formatCode="_-* #,##0\ _k_r_-;\-* #,##0\ _k_r_-;_-* &quot;-&quot;??\ _k_r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Font="1"/>
    <xf numFmtId="164" fontId="2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1" applyNumberFormat="1" applyFont="1" applyAlignment="1"/>
    <xf numFmtId="164" fontId="4" fillId="0" borderId="0" xfId="1" applyNumberFormat="1" applyFont="1"/>
    <xf numFmtId="164" fontId="1" fillId="0" borderId="0" xfId="1" applyNumberFormat="1" applyFont="1" applyAlignment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0" fillId="0" borderId="1" xfId="1" applyNumberFormat="1" applyFont="1" applyBorder="1"/>
    <xf numFmtId="0" fontId="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1" applyNumberFormat="1" applyFont="1" applyAlignment="1"/>
    <xf numFmtId="0" fontId="5" fillId="0" borderId="0" xfId="0" applyFont="1"/>
    <xf numFmtId="164" fontId="5" fillId="0" borderId="0" xfId="1" applyNumberFormat="1" applyFont="1"/>
    <xf numFmtId="164" fontId="0" fillId="2" borderId="0" xfId="1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4" fontId="0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/>
    <xf numFmtId="164" fontId="0" fillId="0" borderId="0" xfId="1" applyNumberFormat="1" applyFont="1" applyFill="1" applyAlignment="1"/>
    <xf numFmtId="14" fontId="2" fillId="0" borderId="0" xfId="0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1" xfId="1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1" xfId="0" applyBorder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0" fillId="0" borderId="0" xfId="0" applyBorder="1"/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abSelected="1" workbookViewId="0">
      <selection activeCell="C43" sqref="C43"/>
    </sheetView>
  </sheetViews>
  <sheetFormatPr defaultRowHeight="15" outlineLevelRow="1" outlineLevelCol="1" x14ac:dyDescent="0.25"/>
  <cols>
    <col min="1" max="1" width="45.5703125" customWidth="1"/>
    <col min="2" max="2" width="5.28515625" customWidth="1"/>
    <col min="3" max="3" width="12.42578125" customWidth="1"/>
    <col min="4" max="4" width="12.42578125" bestFit="1" customWidth="1"/>
    <col min="5" max="7" width="12.42578125" hidden="1" customWidth="1" outlineLevel="1"/>
    <col min="8" max="8" width="9.140625" collapsed="1"/>
  </cols>
  <sheetData>
    <row r="1" spans="1:9" ht="23.25" x14ac:dyDescent="0.35">
      <c r="A1" s="9" t="s">
        <v>73</v>
      </c>
      <c r="B1" s="9"/>
      <c r="C1" s="9"/>
      <c r="D1" s="9"/>
      <c r="E1" s="9"/>
    </row>
    <row r="2" spans="1:9" x14ac:dyDescent="0.25">
      <c r="A2" t="s">
        <v>0</v>
      </c>
    </row>
    <row r="3" spans="1:9" ht="28.5" customHeight="1" x14ac:dyDescent="0.25"/>
    <row r="4" spans="1:9" x14ac:dyDescent="0.25">
      <c r="A4" t="s">
        <v>54</v>
      </c>
    </row>
    <row r="5" spans="1:9" x14ac:dyDescent="0.25">
      <c r="A5" t="s">
        <v>72</v>
      </c>
    </row>
    <row r="6" spans="1:9" x14ac:dyDescent="0.25">
      <c r="A6" t="s">
        <v>71</v>
      </c>
    </row>
    <row r="7" spans="1:9" ht="24" customHeight="1" x14ac:dyDescent="0.25"/>
    <row r="8" spans="1:9" x14ac:dyDescent="0.25">
      <c r="A8" s="1" t="s">
        <v>1</v>
      </c>
      <c r="B8" s="1"/>
      <c r="C8" s="26">
        <v>2018</v>
      </c>
      <c r="D8" s="26">
        <v>2017</v>
      </c>
      <c r="E8" s="26">
        <v>2016</v>
      </c>
      <c r="F8" s="8">
        <v>2015</v>
      </c>
      <c r="G8" s="8">
        <v>2014</v>
      </c>
      <c r="H8" s="1"/>
      <c r="I8" s="2"/>
    </row>
    <row r="9" spans="1:9" x14ac:dyDescent="0.25">
      <c r="C9" s="27"/>
      <c r="D9" s="27"/>
      <c r="E9" s="27"/>
    </row>
    <row r="10" spans="1:9" x14ac:dyDescent="0.25">
      <c r="A10" s="1" t="s">
        <v>2</v>
      </c>
      <c r="B10" s="1"/>
      <c r="C10" s="28"/>
      <c r="D10" s="28"/>
      <c r="E10" s="28"/>
      <c r="F10" s="1"/>
      <c r="G10" s="1"/>
      <c r="H10" s="1"/>
      <c r="I10" s="1"/>
    </row>
    <row r="11" spans="1:9" x14ac:dyDescent="0.25">
      <c r="A11" t="s">
        <v>75</v>
      </c>
      <c r="C11" s="29">
        <v>1098081</v>
      </c>
      <c r="D11" s="29">
        <v>0</v>
      </c>
      <c r="E11" s="29">
        <v>0</v>
      </c>
      <c r="F11" s="29">
        <v>0</v>
      </c>
      <c r="G11" s="29">
        <v>0</v>
      </c>
    </row>
    <row r="12" spans="1:9" x14ac:dyDescent="0.25">
      <c r="A12" t="s">
        <v>3</v>
      </c>
      <c r="C12" s="29">
        <f>169997+196806</f>
        <v>366803</v>
      </c>
      <c r="D12" s="29">
        <f>188895+261676</f>
        <v>450571</v>
      </c>
      <c r="E12" s="29">
        <f>180380+188930</f>
        <v>369310</v>
      </c>
      <c r="F12" s="4">
        <f>47800+264081</f>
        <v>311881</v>
      </c>
      <c r="G12" s="4">
        <f>130130+321052</f>
        <v>451182</v>
      </c>
    </row>
    <row r="13" spans="1:9" x14ac:dyDescent="0.25">
      <c r="A13" t="s">
        <v>4</v>
      </c>
      <c r="C13" s="29">
        <f>101491+204100+79500</f>
        <v>385091</v>
      </c>
      <c r="D13" s="29">
        <f>68040+219910+92250+18500</f>
        <v>398700</v>
      </c>
      <c r="E13" s="29">
        <f>63040+87940+64045+141620</f>
        <v>356645</v>
      </c>
      <c r="F13" s="4">
        <f>61953+141410+127180</f>
        <v>330543</v>
      </c>
      <c r="G13" s="4">
        <f>76780+166380+76194</f>
        <v>319354</v>
      </c>
    </row>
    <row r="14" spans="1:9" x14ac:dyDescent="0.25">
      <c r="A14" t="s">
        <v>5</v>
      </c>
      <c r="C14" s="29">
        <v>399739</v>
      </c>
      <c r="D14" s="29">
        <v>549813</v>
      </c>
      <c r="E14" s="29">
        <v>406988</v>
      </c>
      <c r="F14" s="4">
        <v>374073</v>
      </c>
      <c r="G14" s="4">
        <f>81525.95+225000+1074</f>
        <v>307599.95</v>
      </c>
    </row>
    <row r="15" spans="1:9" x14ac:dyDescent="0.25">
      <c r="A15" t="s">
        <v>6</v>
      </c>
      <c r="C15" s="29">
        <f>14196+2521</f>
        <v>16717</v>
      </c>
      <c r="D15" s="29">
        <f>16380+1064</f>
        <v>17444</v>
      </c>
      <c r="E15" s="29">
        <f>15292+11292</f>
        <v>26584</v>
      </c>
      <c r="F15" s="4">
        <f>16616</f>
        <v>16616</v>
      </c>
      <c r="G15" s="4">
        <f>19126+3100</f>
        <v>22226</v>
      </c>
    </row>
    <row r="16" spans="1:9" hidden="1" outlineLevel="1" x14ac:dyDescent="0.25">
      <c r="A16" t="s">
        <v>7</v>
      </c>
      <c r="C16" s="25"/>
      <c r="D16" s="25">
        <v>0</v>
      </c>
      <c r="E16" s="29">
        <v>0</v>
      </c>
      <c r="F16" s="4">
        <v>0</v>
      </c>
      <c r="G16" s="4">
        <v>600</v>
      </c>
    </row>
    <row r="17" spans="1:9" collapsed="1" x14ac:dyDescent="0.25">
      <c r="A17" t="s">
        <v>8</v>
      </c>
      <c r="C17" s="29">
        <f>37850+19577</f>
        <v>57427</v>
      </c>
      <c r="D17" s="29">
        <f>33250+0+19900+4000</f>
        <v>57150</v>
      </c>
      <c r="E17" s="29">
        <f>24700+3330+24600+67585</f>
        <v>120215</v>
      </c>
      <c r="F17" s="4">
        <f>33190+43190</f>
        <v>76380</v>
      </c>
      <c r="G17" s="4">
        <f>63820+34367</f>
        <v>98187</v>
      </c>
    </row>
    <row r="18" spans="1:9" x14ac:dyDescent="0.25">
      <c r="A18" t="s">
        <v>69</v>
      </c>
      <c r="C18" s="29">
        <v>127874</v>
      </c>
      <c r="D18" s="29">
        <v>156863</v>
      </c>
      <c r="E18" s="29">
        <v>109879</v>
      </c>
      <c r="F18" s="4">
        <v>137103</v>
      </c>
      <c r="G18" s="4"/>
    </row>
    <row r="19" spans="1:9" x14ac:dyDescent="0.25">
      <c r="A19" t="s">
        <v>10</v>
      </c>
      <c r="C19" s="29">
        <f>16400+4432+1</f>
        <v>20833</v>
      </c>
      <c r="D19" s="29">
        <f>12355+50000</f>
        <v>62355</v>
      </c>
      <c r="E19" s="29">
        <f>61500+40000</f>
        <v>101500</v>
      </c>
      <c r="F19" s="4">
        <f>20488+31000</f>
        <v>51488</v>
      </c>
      <c r="G19" s="4">
        <f>128819+11500+264615-225000+2</f>
        <v>179936</v>
      </c>
    </row>
    <row r="20" spans="1:9" hidden="1" outlineLevel="1" x14ac:dyDescent="0.25">
      <c r="A20" t="s">
        <v>52</v>
      </c>
      <c r="C20" s="25">
        <v>0</v>
      </c>
      <c r="D20" s="25">
        <v>0</v>
      </c>
      <c r="E20" s="29">
        <v>0</v>
      </c>
      <c r="F20" s="4">
        <v>0</v>
      </c>
      <c r="G20" s="4">
        <v>0</v>
      </c>
    </row>
    <row r="21" spans="1:9" ht="9" customHeight="1" collapsed="1" x14ac:dyDescent="0.25">
      <c r="A21" s="27"/>
      <c r="B21" s="27"/>
      <c r="C21" s="29"/>
      <c r="D21" s="29"/>
      <c r="E21" s="29"/>
      <c r="F21" s="4"/>
      <c r="G21" s="4"/>
    </row>
    <row r="22" spans="1:9" x14ac:dyDescent="0.25">
      <c r="A22" s="28" t="s">
        <v>63</v>
      </c>
      <c r="B22" s="28"/>
      <c r="C22" s="30">
        <f>SUM(C11:C21)</f>
        <v>2472565</v>
      </c>
      <c r="D22" s="30">
        <f>SUM(D11:D21)</f>
        <v>1692896</v>
      </c>
      <c r="E22" s="30">
        <f t="shared" ref="E22:G22" si="0">SUM(E11:E21)</f>
        <v>1491121</v>
      </c>
      <c r="F22" s="30">
        <f t="shared" si="0"/>
        <v>1298084</v>
      </c>
      <c r="G22" s="30">
        <f t="shared" si="0"/>
        <v>1379084.95</v>
      </c>
      <c r="H22" s="1"/>
      <c r="I22" s="1"/>
    </row>
    <row r="23" spans="1:9" x14ac:dyDescent="0.25">
      <c r="A23" s="27"/>
      <c r="B23" s="27"/>
      <c r="C23" s="29"/>
      <c r="D23" s="29"/>
      <c r="E23" s="29"/>
      <c r="F23" s="4"/>
      <c r="G23" s="4"/>
    </row>
    <row r="24" spans="1:9" x14ac:dyDescent="0.25">
      <c r="A24" s="28" t="s">
        <v>11</v>
      </c>
      <c r="B24" s="28"/>
      <c r="C24" s="30"/>
      <c r="D24" s="30"/>
      <c r="E24" s="30"/>
      <c r="F24" s="3"/>
      <c r="G24" s="3"/>
      <c r="H24" s="1"/>
      <c r="I24" s="1"/>
    </row>
    <row r="25" spans="1:9" x14ac:dyDescent="0.25">
      <c r="A25" s="27"/>
      <c r="B25" s="27"/>
      <c r="C25" s="29"/>
      <c r="D25" s="29"/>
      <c r="E25" s="29"/>
      <c r="F25" s="4"/>
      <c r="G25" s="4"/>
    </row>
    <row r="26" spans="1:9" x14ac:dyDescent="0.25">
      <c r="A26" t="s">
        <v>12</v>
      </c>
      <c r="C26" s="29">
        <f>-25100-239427-75230-684-1845</f>
        <v>-342286</v>
      </c>
      <c r="D26" s="29">
        <f>-3550-1500-242536-76201-1956</f>
        <v>-325743</v>
      </c>
      <c r="E26" s="29">
        <f>-5650-243282-76440-540</f>
        <v>-325912</v>
      </c>
      <c r="F26" s="4">
        <f>-2550-139920-36527-1396-20</f>
        <v>-180413</v>
      </c>
      <c r="G26" s="4">
        <f>135095+20936+1363+39800</f>
        <v>197194</v>
      </c>
    </row>
    <row r="27" spans="1:9" x14ac:dyDescent="0.25">
      <c r="A27" t="s">
        <v>13</v>
      </c>
      <c r="C27" s="29">
        <v>-206351</v>
      </c>
      <c r="D27" s="29">
        <f>0-125861</f>
        <v>-125861</v>
      </c>
      <c r="E27" s="29">
        <f>-146556-367</f>
        <v>-146923</v>
      </c>
      <c r="F27" s="4">
        <f>-75019</f>
        <v>-75019</v>
      </c>
      <c r="G27" s="4">
        <f>2587.31+133800+4122</f>
        <v>140509.31</v>
      </c>
    </row>
    <row r="28" spans="1:9" x14ac:dyDescent="0.25">
      <c r="A28" t="s">
        <v>14</v>
      </c>
      <c r="C28" s="29">
        <f>-242175-16899-31180-11800-74600-9250-4500-19609-60000-68119</f>
        <v>-538132</v>
      </c>
      <c r="D28" s="29">
        <f>-231634-13725-28540-13704-86700-0-17275-10044-71808</f>
        <v>-473430</v>
      </c>
      <c r="E28" s="29">
        <f>-185543-5324-27770-9500-74575-11100-2329-19345-58749</f>
        <v>-394235</v>
      </c>
      <c r="F28" s="4">
        <f>-202067-12075-25480-6000-67740-13290-6239-17624-61760</f>
        <v>-412275</v>
      </c>
      <c r="G28" s="4">
        <f>39800+210604+8256+26140+8300+54600+17160+4709+74216+16250-39800</f>
        <v>420235</v>
      </c>
    </row>
    <row r="29" spans="1:9" x14ac:dyDescent="0.25">
      <c r="A29" t="s">
        <v>65</v>
      </c>
      <c r="C29" s="29">
        <f>-5412-30790-36443</f>
        <v>-72645</v>
      </c>
      <c r="D29" s="29">
        <f>-6475-29397-12050</f>
        <v>-47922</v>
      </c>
      <c r="E29" s="29">
        <f>-9231-34046-2500</f>
        <v>-45777</v>
      </c>
      <c r="F29" s="4">
        <f>-44510-2899-21500-17519-13900</f>
        <v>-100328</v>
      </c>
      <c r="G29" s="4"/>
    </row>
    <row r="30" spans="1:9" x14ac:dyDescent="0.25">
      <c r="A30" t="s">
        <v>66</v>
      </c>
      <c r="C30" s="29">
        <f>-600-40062-3114-6349-17630-2163-7734</f>
        <v>-77652</v>
      </c>
      <c r="D30" s="29">
        <f>-28036-4575-37365-1925-695-12590</f>
        <v>-85186</v>
      </c>
      <c r="E30" s="29">
        <f>-30710-2956-6207-143-1157-10072</f>
        <v>-51245</v>
      </c>
      <c r="F30" s="4">
        <f>-26289-3050-8186-2037-7509</f>
        <v>-47071</v>
      </c>
      <c r="G30" s="4">
        <f>26620+3077+8737+1500+10012</f>
        <v>49946</v>
      </c>
    </row>
    <row r="31" spans="1:9" x14ac:dyDescent="0.25">
      <c r="A31" t="s">
        <v>64</v>
      </c>
      <c r="C31" s="29">
        <f>-15934-899-1165-0-1049-5551-4679-11801-33422-4736</f>
        <v>-79236</v>
      </c>
      <c r="D31" s="29">
        <f>-25041-2598-907-2300-396-7601-6128-11801-25859-1196</f>
        <v>-83827</v>
      </c>
      <c r="E31" s="29">
        <f>-23322-3218-6290-11060-6020-11801-46361-5890</f>
        <v>-113962</v>
      </c>
      <c r="F31" s="4">
        <f>-4240-4423-1000-262-3921-6002-11747-53938-1077</f>
        <v>-86610</v>
      </c>
    </row>
    <row r="32" spans="1:9" x14ac:dyDescent="0.25">
      <c r="A32" t="s">
        <v>70</v>
      </c>
      <c r="C32" s="29">
        <v>-63834</v>
      </c>
      <c r="D32" s="29">
        <v>-61270</v>
      </c>
      <c r="E32" s="29">
        <v>-49583</v>
      </c>
      <c r="F32" s="4">
        <v>-60398</v>
      </c>
    </row>
    <row r="33" spans="1:9" x14ac:dyDescent="0.25">
      <c r="A33" t="s">
        <v>15</v>
      </c>
      <c r="C33" s="29">
        <f>-11391-2690-4728-2309-0-5419</f>
        <v>-26537</v>
      </c>
      <c r="D33" s="29">
        <f>-13662-6050-4958-8856-60</f>
        <v>-33586</v>
      </c>
      <c r="E33" s="29">
        <f>-9303-9810-6008-1494</f>
        <v>-26615</v>
      </c>
      <c r="F33" s="4">
        <f>-4115-2500-4900-4528-246</f>
        <v>-16289</v>
      </c>
      <c r="G33" s="4">
        <f>10205+15535+4221+46+45660+5289+1785+5191+6230+11747+61+50143+5283+5960+300+4768+605+2830+5651+1202+138</f>
        <v>182850</v>
      </c>
    </row>
    <row r="34" spans="1:9" x14ac:dyDescent="0.25">
      <c r="A34" t="s">
        <v>18</v>
      </c>
      <c r="C34" s="32" t="s">
        <v>53</v>
      </c>
      <c r="D34" s="32" t="s">
        <v>53</v>
      </c>
      <c r="E34" s="32" t="s">
        <v>53</v>
      </c>
      <c r="F34" s="6">
        <v>-20855</v>
      </c>
      <c r="G34" s="6">
        <v>51371</v>
      </c>
    </row>
    <row r="35" spans="1:9" x14ac:dyDescent="0.25">
      <c r="C35" s="29"/>
      <c r="D35" s="29"/>
      <c r="E35" s="29"/>
      <c r="F35" s="29"/>
      <c r="G35" s="4"/>
    </row>
    <row r="36" spans="1:9" x14ac:dyDescent="0.25">
      <c r="A36" s="1" t="s">
        <v>67</v>
      </c>
      <c r="B36" s="1"/>
      <c r="C36" s="30">
        <f>SUM(C26:C35)</f>
        <v>-1406673</v>
      </c>
      <c r="D36" s="30">
        <f>SUM(D26:D35)</f>
        <v>-1236825</v>
      </c>
      <c r="E36" s="30">
        <f>SUM(E26:E35)</f>
        <v>-1154252</v>
      </c>
      <c r="F36" s="30">
        <f>SUM(F26:F35)</f>
        <v>-999258</v>
      </c>
      <c r="G36" s="3">
        <f>SUM(G26:G35)</f>
        <v>1042105.31</v>
      </c>
      <c r="H36" s="1"/>
      <c r="I36" s="1"/>
    </row>
    <row r="37" spans="1:9" x14ac:dyDescent="0.25">
      <c r="C37" s="29"/>
      <c r="D37" s="29"/>
      <c r="E37" s="29"/>
      <c r="F37" s="4"/>
      <c r="G37" s="4"/>
    </row>
    <row r="38" spans="1:9" x14ac:dyDescent="0.25">
      <c r="A38" s="1" t="s">
        <v>74</v>
      </c>
      <c r="B38" s="1"/>
      <c r="C38" s="31">
        <f>SUM(C22,C36)</f>
        <v>1065892</v>
      </c>
      <c r="D38" s="31">
        <f>SUM(D22,D36)</f>
        <v>456071</v>
      </c>
      <c r="E38" s="31">
        <f>SUM(E22,E36)</f>
        <v>336869</v>
      </c>
      <c r="F38" s="7">
        <f>SUM(F22,F36)</f>
        <v>298826</v>
      </c>
      <c r="G38" s="7">
        <f>SUM(G22-G36)</f>
        <v>336979.6399999999</v>
      </c>
      <c r="H38" s="1"/>
      <c r="I38" s="1"/>
    </row>
    <row r="39" spans="1:9" x14ac:dyDescent="0.25">
      <c r="A39" s="1"/>
      <c r="B39" s="1"/>
      <c r="C39" s="31"/>
      <c r="D39" s="31"/>
      <c r="E39" s="31"/>
      <c r="F39" s="7"/>
      <c r="G39" s="7"/>
      <c r="H39" s="1"/>
      <c r="I39" s="1"/>
    </row>
    <row r="40" spans="1:9" x14ac:dyDescent="0.25">
      <c r="A40" t="s">
        <v>9</v>
      </c>
      <c r="C40" s="29">
        <v>0</v>
      </c>
      <c r="D40" s="29">
        <v>2</v>
      </c>
      <c r="E40" s="29">
        <v>11</v>
      </c>
      <c r="F40" s="4">
        <v>22</v>
      </c>
      <c r="G40" s="4">
        <f>288+652</f>
        <v>940</v>
      </c>
    </row>
    <row r="41" spans="1:9" x14ac:dyDescent="0.25">
      <c r="A41" t="s">
        <v>16</v>
      </c>
      <c r="C41" s="29">
        <f>-169-5</f>
        <v>-174</v>
      </c>
      <c r="D41" s="29">
        <v>-5</v>
      </c>
      <c r="E41" s="29">
        <v>-364</v>
      </c>
      <c r="F41" s="4">
        <v>-82</v>
      </c>
      <c r="G41" s="4">
        <v>445</v>
      </c>
    </row>
    <row r="42" spans="1:9" x14ac:dyDescent="0.25">
      <c r="C42" s="29"/>
      <c r="D42" s="29"/>
      <c r="E42" s="29"/>
      <c r="F42" s="4"/>
      <c r="G42" s="4"/>
    </row>
    <row r="43" spans="1:9" x14ac:dyDescent="0.25">
      <c r="A43" s="1" t="s">
        <v>19</v>
      </c>
      <c r="B43" s="1"/>
      <c r="C43" s="31">
        <f>SUM(C38:C41)</f>
        <v>1065718</v>
      </c>
      <c r="D43" s="31">
        <f t="shared" ref="D43:G43" si="1">SUM(D38:D41)</f>
        <v>456068</v>
      </c>
      <c r="E43" s="31">
        <f t="shared" si="1"/>
        <v>336516</v>
      </c>
      <c r="F43" s="31">
        <f t="shared" si="1"/>
        <v>298766</v>
      </c>
      <c r="G43" s="31">
        <f t="shared" si="1"/>
        <v>338364.6399999999</v>
      </c>
      <c r="H43" s="1"/>
      <c r="I43" s="1"/>
    </row>
    <row r="44" spans="1:9" x14ac:dyDescent="0.25">
      <c r="D44" s="4"/>
      <c r="E44" s="4"/>
      <c r="F44" s="6"/>
      <c r="G44" s="4"/>
    </row>
    <row r="45" spans="1:9" x14ac:dyDescent="0.25">
      <c r="D45" s="4"/>
      <c r="E45" s="4"/>
      <c r="F45" s="6"/>
      <c r="G45" s="4"/>
    </row>
    <row r="46" spans="1:9" x14ac:dyDescent="0.25">
      <c r="D46" s="4"/>
      <c r="E46" s="4"/>
      <c r="F46" s="4"/>
      <c r="G46" s="4"/>
    </row>
    <row r="47" spans="1:9" x14ac:dyDescent="0.25">
      <c r="D47" s="4"/>
      <c r="E47" s="4"/>
      <c r="F47" s="4"/>
      <c r="G47" s="4"/>
    </row>
    <row r="48" spans="1:9" x14ac:dyDescent="0.25">
      <c r="D48" s="4"/>
      <c r="E48" s="4"/>
      <c r="F48" s="4"/>
      <c r="G48" s="4"/>
    </row>
    <row r="49" spans="4:7" x14ac:dyDescent="0.25">
      <c r="D49" s="4"/>
      <c r="E49" s="4"/>
      <c r="F49" s="4"/>
      <c r="G49" s="4"/>
    </row>
    <row r="50" spans="4:7" x14ac:dyDescent="0.25">
      <c r="D50" s="4"/>
      <c r="E50" s="4"/>
      <c r="F50" s="4"/>
      <c r="G50" s="4"/>
    </row>
    <row r="51" spans="4:7" x14ac:dyDescent="0.25">
      <c r="D51" s="4"/>
      <c r="E51" s="4"/>
      <c r="F51" s="4"/>
      <c r="G51" s="4"/>
    </row>
    <row r="52" spans="4:7" x14ac:dyDescent="0.25">
      <c r="D52" s="4"/>
      <c r="E52" s="4"/>
      <c r="F52" s="4"/>
      <c r="G52" s="4"/>
    </row>
    <row r="53" spans="4:7" x14ac:dyDescent="0.25">
      <c r="D53" s="4"/>
      <c r="E53" s="4"/>
      <c r="F53" s="4"/>
      <c r="G53" s="4"/>
    </row>
    <row r="54" spans="4:7" x14ac:dyDescent="0.25">
      <c r="D54" s="4"/>
      <c r="E54" s="4"/>
      <c r="F54" s="4"/>
      <c r="G54" s="4"/>
    </row>
    <row r="55" spans="4:7" x14ac:dyDescent="0.25">
      <c r="D55" s="4"/>
      <c r="E55" s="4"/>
      <c r="F55" s="4"/>
      <c r="G55" s="4"/>
    </row>
    <row r="56" spans="4:7" x14ac:dyDescent="0.25">
      <c r="D56" s="4"/>
      <c r="E56" s="4"/>
      <c r="F56" s="4"/>
      <c r="G56" s="4"/>
    </row>
    <row r="57" spans="4:7" x14ac:dyDescent="0.25">
      <c r="D57" s="4"/>
      <c r="E57" s="4"/>
      <c r="F57" s="4"/>
      <c r="G57" s="4"/>
    </row>
    <row r="58" spans="4:7" x14ac:dyDescent="0.25">
      <c r="D58" s="4"/>
      <c r="E58" s="4"/>
      <c r="F58" s="4"/>
      <c r="G58" s="4"/>
    </row>
    <row r="59" spans="4:7" x14ac:dyDescent="0.25">
      <c r="D59" s="4"/>
      <c r="E59" s="4"/>
      <c r="F59" s="4"/>
      <c r="G59" s="4"/>
    </row>
    <row r="60" spans="4:7" x14ac:dyDescent="0.25">
      <c r="D60" s="4"/>
      <c r="E60" s="4"/>
      <c r="F60" s="4"/>
      <c r="G60" s="4"/>
    </row>
    <row r="61" spans="4:7" x14ac:dyDescent="0.25">
      <c r="D61" s="4"/>
      <c r="E61" s="4"/>
      <c r="F61" s="4"/>
      <c r="G61" s="4"/>
    </row>
    <row r="62" spans="4:7" x14ac:dyDescent="0.25">
      <c r="D62" s="4"/>
      <c r="E62" s="4"/>
      <c r="F62" s="4"/>
      <c r="G62" s="4"/>
    </row>
    <row r="63" spans="4:7" x14ac:dyDescent="0.25">
      <c r="D63" s="4"/>
      <c r="E63" s="4"/>
      <c r="F63" s="4"/>
      <c r="G63" s="4"/>
    </row>
    <row r="64" spans="4:7" x14ac:dyDescent="0.25">
      <c r="D64" s="4"/>
      <c r="E64" s="4"/>
      <c r="F64" s="4"/>
      <c r="G64" s="4"/>
    </row>
    <row r="65" spans="4:7" x14ac:dyDescent="0.25">
      <c r="D65" s="4"/>
      <c r="E65" s="4"/>
      <c r="F65" s="4"/>
      <c r="G65" s="4"/>
    </row>
    <row r="66" spans="4:7" x14ac:dyDescent="0.25">
      <c r="D66" s="4"/>
      <c r="E66" s="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4"/>
      <c r="E69" s="4"/>
      <c r="F69" s="4"/>
      <c r="G69" s="4"/>
    </row>
    <row r="70" spans="4:7" x14ac:dyDescent="0.25">
      <c r="D70" s="4"/>
      <c r="E70" s="4"/>
      <c r="F70" s="4"/>
      <c r="G70" s="4"/>
    </row>
    <row r="71" spans="4:7" x14ac:dyDescent="0.25">
      <c r="D71" s="4"/>
      <c r="E71" s="4"/>
      <c r="F71" s="4"/>
      <c r="G71" s="4"/>
    </row>
    <row r="72" spans="4:7" x14ac:dyDescent="0.25">
      <c r="D72" s="4"/>
      <c r="E72" s="4"/>
      <c r="F72" s="4"/>
      <c r="G72" s="4"/>
    </row>
    <row r="73" spans="4:7" x14ac:dyDescent="0.25">
      <c r="D73" s="4"/>
      <c r="E73" s="4"/>
      <c r="F73" s="4"/>
      <c r="G73" s="4"/>
    </row>
    <row r="74" spans="4:7" x14ac:dyDescent="0.25">
      <c r="D74" s="4"/>
      <c r="E74" s="4"/>
      <c r="F74" s="4"/>
      <c r="G74" s="4"/>
    </row>
    <row r="75" spans="4:7" x14ac:dyDescent="0.25">
      <c r="D75" s="4"/>
      <c r="E75" s="4"/>
      <c r="F75" s="4"/>
      <c r="G75" s="4"/>
    </row>
    <row r="76" spans="4:7" x14ac:dyDescent="0.25">
      <c r="D76" s="4"/>
      <c r="E76" s="4"/>
      <c r="F76" s="4"/>
      <c r="G76" s="4"/>
    </row>
    <row r="77" spans="4:7" x14ac:dyDescent="0.25">
      <c r="D77" s="4"/>
      <c r="E77" s="4"/>
      <c r="F77" s="4"/>
      <c r="G77" s="4"/>
    </row>
    <row r="78" spans="4:7" x14ac:dyDescent="0.25">
      <c r="D78" s="4"/>
      <c r="E78" s="4"/>
      <c r="F78" s="4"/>
      <c r="G78" s="4"/>
    </row>
    <row r="79" spans="4:7" x14ac:dyDescent="0.25">
      <c r="D79" s="4"/>
      <c r="E79" s="4"/>
      <c r="F79" s="4"/>
      <c r="G79" s="4"/>
    </row>
    <row r="80" spans="4:7" x14ac:dyDescent="0.25">
      <c r="D80" s="4"/>
      <c r="E80" s="4"/>
      <c r="F80" s="4"/>
      <c r="G80" s="4"/>
    </row>
    <row r="81" spans="4:7" x14ac:dyDescent="0.25">
      <c r="D81" s="4"/>
      <c r="E81" s="4"/>
      <c r="F81" s="4"/>
      <c r="G81" s="4"/>
    </row>
    <row r="82" spans="4:7" x14ac:dyDescent="0.25">
      <c r="D82" s="4"/>
      <c r="E82" s="4"/>
      <c r="F82" s="4"/>
      <c r="G82" s="4"/>
    </row>
    <row r="83" spans="4:7" x14ac:dyDescent="0.25">
      <c r="D83" s="4"/>
      <c r="E83" s="4"/>
      <c r="F83" s="4"/>
      <c r="G83" s="4"/>
    </row>
    <row r="84" spans="4:7" x14ac:dyDescent="0.25">
      <c r="D84" s="4"/>
      <c r="E84" s="4"/>
      <c r="F84" s="4"/>
      <c r="G84" s="4"/>
    </row>
    <row r="85" spans="4:7" x14ac:dyDescent="0.25">
      <c r="D85" s="4"/>
      <c r="E85" s="4"/>
      <c r="F85" s="4"/>
      <c r="G85" s="4"/>
    </row>
    <row r="86" spans="4:7" x14ac:dyDescent="0.25">
      <c r="D86" s="4"/>
      <c r="E86" s="4"/>
      <c r="F86" s="4"/>
      <c r="G86" s="4"/>
    </row>
    <row r="87" spans="4:7" x14ac:dyDescent="0.25">
      <c r="D87" s="4"/>
      <c r="E87" s="4"/>
      <c r="F87" s="4"/>
      <c r="G87" s="4"/>
    </row>
    <row r="88" spans="4:7" x14ac:dyDescent="0.25">
      <c r="D88" s="4"/>
      <c r="E88" s="4"/>
      <c r="F88" s="4"/>
      <c r="G88" s="4"/>
    </row>
    <row r="89" spans="4:7" x14ac:dyDescent="0.25">
      <c r="D89" s="4"/>
      <c r="E89" s="4"/>
      <c r="F89" s="4"/>
      <c r="G89" s="4"/>
    </row>
    <row r="90" spans="4:7" x14ac:dyDescent="0.25">
      <c r="D90" s="4"/>
      <c r="E90" s="4"/>
      <c r="F90" s="4"/>
      <c r="G90" s="4"/>
    </row>
    <row r="91" spans="4:7" x14ac:dyDescent="0.25">
      <c r="D91" s="4"/>
      <c r="E91" s="4"/>
      <c r="F91" s="4"/>
      <c r="G91" s="4"/>
    </row>
    <row r="92" spans="4:7" x14ac:dyDescent="0.25">
      <c r="D92" s="4"/>
      <c r="E92" s="4"/>
      <c r="F92" s="4"/>
      <c r="G92" s="4"/>
    </row>
    <row r="93" spans="4:7" x14ac:dyDescent="0.25">
      <c r="D93" s="4"/>
      <c r="E93" s="4"/>
      <c r="F93" s="4"/>
      <c r="G93" s="4"/>
    </row>
    <row r="94" spans="4:7" x14ac:dyDescent="0.25">
      <c r="D94" s="4"/>
      <c r="E94" s="4"/>
      <c r="F94" s="4"/>
      <c r="G94" s="4"/>
    </row>
    <row r="95" spans="4:7" x14ac:dyDescent="0.25">
      <c r="D95" s="4"/>
      <c r="E95" s="4"/>
      <c r="F95" s="4"/>
      <c r="G95" s="4"/>
    </row>
    <row r="96" spans="4:7" x14ac:dyDescent="0.25">
      <c r="D96" s="4"/>
      <c r="E96" s="4"/>
      <c r="F96" s="4"/>
      <c r="G96" s="4"/>
    </row>
    <row r="97" spans="4:7" x14ac:dyDescent="0.25">
      <c r="D97" s="4"/>
      <c r="E97" s="4"/>
      <c r="F97" s="4"/>
      <c r="G97" s="4"/>
    </row>
    <row r="98" spans="4:7" x14ac:dyDescent="0.25">
      <c r="D98" s="4"/>
      <c r="E98" s="4"/>
      <c r="F98" s="4"/>
      <c r="G98" s="4"/>
    </row>
    <row r="99" spans="4:7" x14ac:dyDescent="0.25">
      <c r="D99" s="4"/>
      <c r="E99" s="4"/>
      <c r="F99" s="4"/>
      <c r="G99" s="4"/>
    </row>
    <row r="100" spans="4:7" x14ac:dyDescent="0.25">
      <c r="D100" s="4"/>
      <c r="E100" s="4"/>
      <c r="F100" s="4"/>
      <c r="G100" s="4"/>
    </row>
    <row r="101" spans="4:7" x14ac:dyDescent="0.25">
      <c r="D101" s="4"/>
      <c r="E101" s="4"/>
      <c r="F101" s="4"/>
      <c r="G101" s="4"/>
    </row>
    <row r="102" spans="4:7" x14ac:dyDescent="0.25">
      <c r="D102" s="4"/>
      <c r="E102" s="4"/>
      <c r="F102" s="4"/>
      <c r="G102" s="4"/>
    </row>
    <row r="103" spans="4:7" x14ac:dyDescent="0.25">
      <c r="D103" s="4"/>
      <c r="E103" s="4"/>
      <c r="F103" s="4"/>
      <c r="G103" s="4"/>
    </row>
    <row r="104" spans="4:7" x14ac:dyDescent="0.25">
      <c r="D104" s="4"/>
      <c r="E104" s="4"/>
      <c r="F104" s="4"/>
      <c r="G104" s="4"/>
    </row>
    <row r="105" spans="4:7" x14ac:dyDescent="0.25">
      <c r="D105" s="4"/>
      <c r="E105" s="4"/>
      <c r="F105" s="4"/>
      <c r="G105" s="4"/>
    </row>
    <row r="106" spans="4:7" x14ac:dyDescent="0.25">
      <c r="D106" s="4"/>
      <c r="E106" s="4"/>
      <c r="F106" s="4"/>
      <c r="G106" s="4"/>
    </row>
    <row r="107" spans="4:7" x14ac:dyDescent="0.25">
      <c r="D107" s="4"/>
      <c r="E107" s="4"/>
      <c r="F107" s="4"/>
      <c r="G107" s="4"/>
    </row>
    <row r="108" spans="4:7" x14ac:dyDescent="0.25">
      <c r="D108" s="4"/>
      <c r="E108" s="4"/>
      <c r="F108" s="4"/>
      <c r="G108" s="4"/>
    </row>
    <row r="109" spans="4:7" x14ac:dyDescent="0.25">
      <c r="D109" s="4"/>
      <c r="E109" s="4"/>
      <c r="F109" s="4"/>
      <c r="G109" s="4"/>
    </row>
    <row r="110" spans="4:7" x14ac:dyDescent="0.25">
      <c r="D110" s="4"/>
      <c r="E110" s="4"/>
      <c r="F110" s="4"/>
      <c r="G110" s="4"/>
    </row>
    <row r="111" spans="4:7" x14ac:dyDescent="0.25">
      <c r="D111" s="4"/>
      <c r="E111" s="4"/>
      <c r="F111" s="4"/>
      <c r="G111" s="4"/>
    </row>
    <row r="112" spans="4:7" x14ac:dyDescent="0.25">
      <c r="D112" s="4"/>
      <c r="E112" s="4"/>
      <c r="F112" s="4"/>
      <c r="G112" s="4"/>
    </row>
    <row r="113" spans="4:7" x14ac:dyDescent="0.25">
      <c r="D113" s="4"/>
      <c r="E113" s="4"/>
      <c r="F113" s="4"/>
      <c r="G113" s="4"/>
    </row>
    <row r="114" spans="4:7" x14ac:dyDescent="0.25">
      <c r="D114" s="4"/>
      <c r="E114" s="4"/>
      <c r="F114" s="4"/>
      <c r="G114" s="4"/>
    </row>
    <row r="115" spans="4:7" x14ac:dyDescent="0.25">
      <c r="D115" s="4"/>
      <c r="E115" s="4"/>
      <c r="F115" s="4"/>
      <c r="G115" s="4"/>
    </row>
    <row r="116" spans="4:7" x14ac:dyDescent="0.25">
      <c r="D116" s="4"/>
      <c r="E116" s="4"/>
      <c r="F116" s="4"/>
      <c r="G116" s="4"/>
    </row>
    <row r="117" spans="4:7" x14ac:dyDescent="0.25">
      <c r="D117" s="4"/>
      <c r="E117" s="4"/>
      <c r="F117" s="4"/>
      <c r="G117" s="4"/>
    </row>
    <row r="118" spans="4:7" x14ac:dyDescent="0.25">
      <c r="D118" s="4"/>
      <c r="E118" s="4"/>
      <c r="F118" s="4"/>
      <c r="G118" s="4"/>
    </row>
    <row r="119" spans="4:7" x14ac:dyDescent="0.25">
      <c r="D119" s="4"/>
      <c r="E119" s="4"/>
      <c r="F119" s="4"/>
      <c r="G119" s="4"/>
    </row>
    <row r="120" spans="4:7" x14ac:dyDescent="0.25">
      <c r="D120" s="4"/>
      <c r="E120" s="4"/>
      <c r="F120" s="4"/>
      <c r="G120" s="4"/>
    </row>
    <row r="121" spans="4:7" x14ac:dyDescent="0.25">
      <c r="D121" s="4"/>
      <c r="E121" s="4"/>
      <c r="F121" s="4"/>
      <c r="G121" s="4"/>
    </row>
    <row r="122" spans="4:7" x14ac:dyDescent="0.25">
      <c r="D122" s="4"/>
      <c r="E122" s="4"/>
      <c r="F122" s="4"/>
      <c r="G122" s="4"/>
    </row>
    <row r="123" spans="4:7" x14ac:dyDescent="0.25">
      <c r="D123" s="4"/>
      <c r="E123" s="4"/>
      <c r="F123" s="4"/>
      <c r="G123" s="4"/>
    </row>
    <row r="124" spans="4:7" x14ac:dyDescent="0.25">
      <c r="D124" s="4"/>
      <c r="E124" s="4"/>
      <c r="F124" s="4"/>
      <c r="G124" s="4"/>
    </row>
    <row r="125" spans="4:7" x14ac:dyDescent="0.25">
      <c r="D125" s="4"/>
      <c r="E125" s="4"/>
      <c r="F125" s="4"/>
      <c r="G125" s="4"/>
    </row>
    <row r="126" spans="4:7" x14ac:dyDescent="0.25">
      <c r="D126" s="4"/>
      <c r="E126" s="4"/>
      <c r="F126" s="4"/>
      <c r="G126" s="4"/>
    </row>
    <row r="127" spans="4:7" x14ac:dyDescent="0.25">
      <c r="D127" s="4"/>
      <c r="E127" s="4"/>
      <c r="F127" s="4"/>
      <c r="G127" s="4"/>
    </row>
    <row r="128" spans="4:7" x14ac:dyDescent="0.25">
      <c r="D128" s="4"/>
      <c r="E128" s="4"/>
      <c r="F128" s="4"/>
      <c r="G128" s="4"/>
    </row>
    <row r="129" spans="4:7" x14ac:dyDescent="0.25">
      <c r="D129" s="4"/>
      <c r="E129" s="4"/>
      <c r="F129" s="4"/>
      <c r="G129" s="4"/>
    </row>
    <row r="130" spans="4:7" x14ac:dyDescent="0.25">
      <c r="D130" s="4"/>
      <c r="E130" s="4"/>
      <c r="F130" s="4"/>
      <c r="G130" s="4"/>
    </row>
    <row r="131" spans="4:7" x14ac:dyDescent="0.25">
      <c r="D131" s="4"/>
      <c r="E131" s="4"/>
      <c r="F131" s="4"/>
      <c r="G131" s="4"/>
    </row>
    <row r="132" spans="4:7" x14ac:dyDescent="0.25">
      <c r="D132" s="4"/>
      <c r="E132" s="4"/>
      <c r="F132" s="4"/>
      <c r="G132" s="4"/>
    </row>
    <row r="133" spans="4:7" x14ac:dyDescent="0.25">
      <c r="D133" s="4"/>
      <c r="E133" s="4"/>
      <c r="F133" s="4"/>
      <c r="G133" s="4"/>
    </row>
    <row r="134" spans="4:7" x14ac:dyDescent="0.25">
      <c r="D134" s="4"/>
      <c r="E134" s="4"/>
      <c r="F134" s="4"/>
      <c r="G134" s="4"/>
    </row>
    <row r="135" spans="4:7" x14ac:dyDescent="0.25">
      <c r="D135" s="4"/>
      <c r="E135" s="4"/>
      <c r="F135" s="4"/>
      <c r="G135" s="4"/>
    </row>
    <row r="136" spans="4:7" x14ac:dyDescent="0.25">
      <c r="D136" s="4"/>
      <c r="E136" s="4"/>
      <c r="F136" s="4"/>
      <c r="G136" s="4"/>
    </row>
    <row r="137" spans="4:7" x14ac:dyDescent="0.25">
      <c r="D137" s="4"/>
      <c r="E137" s="4"/>
      <c r="F137" s="4"/>
      <c r="G137" s="4"/>
    </row>
    <row r="138" spans="4:7" x14ac:dyDescent="0.25">
      <c r="D138" s="4"/>
      <c r="E138" s="4"/>
      <c r="F138" s="4"/>
      <c r="G138" s="4"/>
    </row>
    <row r="139" spans="4:7" x14ac:dyDescent="0.25">
      <c r="D139" s="4"/>
      <c r="E139" s="4"/>
      <c r="F139" s="4"/>
      <c r="G139" s="4"/>
    </row>
    <row r="140" spans="4:7" x14ac:dyDescent="0.25">
      <c r="D140" s="4"/>
      <c r="E140" s="4"/>
      <c r="F140" s="4"/>
      <c r="G140" s="4"/>
    </row>
    <row r="141" spans="4:7" x14ac:dyDescent="0.25">
      <c r="D141" s="4"/>
      <c r="E141" s="4"/>
      <c r="F141" s="4"/>
      <c r="G141" s="4"/>
    </row>
    <row r="142" spans="4:7" x14ac:dyDescent="0.25">
      <c r="D142" s="4"/>
      <c r="E142" s="4"/>
      <c r="F142" s="4"/>
      <c r="G142" s="4"/>
    </row>
    <row r="143" spans="4:7" x14ac:dyDescent="0.25">
      <c r="D143" s="4"/>
      <c r="E143" s="4"/>
      <c r="F143" s="4"/>
      <c r="G143" s="4"/>
    </row>
    <row r="144" spans="4:7" x14ac:dyDescent="0.25">
      <c r="D144" s="4"/>
      <c r="E144" s="4"/>
      <c r="F144" s="4"/>
      <c r="G144" s="4"/>
    </row>
    <row r="145" spans="4:7" x14ac:dyDescent="0.25">
      <c r="D145" s="4"/>
      <c r="E145" s="4"/>
      <c r="F145" s="4"/>
      <c r="G145" s="4"/>
    </row>
    <row r="146" spans="4:7" x14ac:dyDescent="0.25">
      <c r="D146" s="4"/>
      <c r="E146" s="4"/>
      <c r="F146" s="4"/>
      <c r="G146" s="4"/>
    </row>
    <row r="147" spans="4:7" x14ac:dyDescent="0.25">
      <c r="D147" s="4"/>
      <c r="E147" s="4"/>
      <c r="F147" s="4"/>
      <c r="G147" s="4"/>
    </row>
    <row r="148" spans="4:7" x14ac:dyDescent="0.25">
      <c r="D148" s="4"/>
      <c r="E148" s="4"/>
      <c r="F148" s="4"/>
      <c r="G148" s="4"/>
    </row>
    <row r="149" spans="4:7" x14ac:dyDescent="0.25">
      <c r="D149" s="4"/>
      <c r="E149" s="4"/>
      <c r="F149" s="4"/>
      <c r="G149" s="4"/>
    </row>
    <row r="150" spans="4:7" x14ac:dyDescent="0.25">
      <c r="D150" s="4"/>
      <c r="E150" s="4"/>
      <c r="F150" s="4"/>
      <c r="G150" s="4"/>
    </row>
    <row r="151" spans="4:7" x14ac:dyDescent="0.25">
      <c r="D151" s="4"/>
      <c r="E151" s="4"/>
      <c r="F151" s="4"/>
      <c r="G151" s="4"/>
    </row>
    <row r="152" spans="4:7" x14ac:dyDescent="0.25">
      <c r="D152" s="4"/>
      <c r="E152" s="4"/>
      <c r="F152" s="4"/>
      <c r="G152" s="4"/>
    </row>
    <row r="153" spans="4:7" x14ac:dyDescent="0.25">
      <c r="D153" s="4"/>
      <c r="E153" s="4"/>
      <c r="F153" s="4"/>
      <c r="G153" s="4"/>
    </row>
    <row r="154" spans="4:7" x14ac:dyDescent="0.25">
      <c r="D154" s="4"/>
      <c r="E154" s="4"/>
      <c r="F154" s="4"/>
      <c r="G154" s="4"/>
    </row>
    <row r="155" spans="4:7" x14ac:dyDescent="0.25">
      <c r="D155" s="4"/>
      <c r="E155" s="4"/>
      <c r="F155" s="4"/>
      <c r="G155" s="4"/>
    </row>
    <row r="156" spans="4:7" x14ac:dyDescent="0.25">
      <c r="D156" s="4"/>
      <c r="E156" s="4"/>
      <c r="F156" s="4"/>
      <c r="G156" s="4"/>
    </row>
    <row r="157" spans="4:7" x14ac:dyDescent="0.25">
      <c r="D157" s="4"/>
      <c r="E157" s="4"/>
      <c r="F157" s="4"/>
      <c r="G157" s="4"/>
    </row>
    <row r="158" spans="4:7" x14ac:dyDescent="0.25">
      <c r="D158" s="4"/>
      <c r="E158" s="4"/>
      <c r="F158" s="4"/>
      <c r="G158" s="4"/>
    </row>
    <row r="159" spans="4:7" x14ac:dyDescent="0.25">
      <c r="D159" s="4"/>
      <c r="E159" s="4"/>
      <c r="F159" s="4"/>
      <c r="G159" s="4"/>
    </row>
    <row r="160" spans="4:7" x14ac:dyDescent="0.25">
      <c r="D160" s="4"/>
      <c r="E160" s="4"/>
      <c r="F160" s="4"/>
      <c r="G160" s="4"/>
    </row>
    <row r="161" spans="4:7" x14ac:dyDescent="0.25">
      <c r="D161" s="4"/>
      <c r="E161" s="4"/>
      <c r="F161" s="4"/>
      <c r="G161" s="4"/>
    </row>
    <row r="162" spans="4:7" x14ac:dyDescent="0.25">
      <c r="D162" s="4"/>
      <c r="E162" s="4"/>
      <c r="F162" s="4"/>
      <c r="G162" s="4"/>
    </row>
    <row r="163" spans="4:7" x14ac:dyDescent="0.25">
      <c r="D163" s="4"/>
      <c r="E163" s="4"/>
      <c r="F163" s="4"/>
      <c r="G163" s="4"/>
    </row>
    <row r="164" spans="4:7" x14ac:dyDescent="0.25">
      <c r="D164" s="4"/>
      <c r="E164" s="4"/>
      <c r="F164" s="4"/>
      <c r="G164" s="4"/>
    </row>
    <row r="165" spans="4:7" x14ac:dyDescent="0.25">
      <c r="D165" s="4"/>
      <c r="E165" s="4"/>
      <c r="F165" s="4"/>
      <c r="G165" s="4"/>
    </row>
    <row r="166" spans="4:7" x14ac:dyDescent="0.25">
      <c r="F166" s="4"/>
      <c r="G166" s="4"/>
    </row>
    <row r="167" spans="4:7" x14ac:dyDescent="0.25">
      <c r="F167" s="4"/>
      <c r="G167" s="4"/>
    </row>
    <row r="168" spans="4:7" x14ac:dyDescent="0.25">
      <c r="F168" s="4"/>
      <c r="G168" s="4"/>
    </row>
    <row r="169" spans="4:7" x14ac:dyDescent="0.25">
      <c r="F169" s="4"/>
      <c r="G169" s="4"/>
    </row>
    <row r="170" spans="4:7" x14ac:dyDescent="0.25">
      <c r="F170" s="4"/>
      <c r="G170" s="4"/>
    </row>
    <row r="171" spans="4:7" x14ac:dyDescent="0.25">
      <c r="F171" s="4"/>
      <c r="G171" s="4"/>
    </row>
    <row r="172" spans="4:7" x14ac:dyDescent="0.25">
      <c r="F172" s="4"/>
      <c r="G172" s="4"/>
    </row>
    <row r="173" spans="4:7" x14ac:dyDescent="0.25">
      <c r="F173" s="4"/>
      <c r="G173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workbookViewId="0">
      <selection activeCell="E1" sqref="E1"/>
    </sheetView>
  </sheetViews>
  <sheetFormatPr defaultRowHeight="15" outlineLevelRow="1" outlineLevelCol="1" x14ac:dyDescent="0.25"/>
  <cols>
    <col min="1" max="1" width="8.85546875" customWidth="1"/>
    <col min="2" max="2" width="24.28515625" customWidth="1"/>
    <col min="3" max="3" width="11.85546875" customWidth="1"/>
    <col min="4" max="4" width="8" customWidth="1"/>
    <col min="5" max="5" width="12.42578125" bestFit="1" customWidth="1"/>
    <col min="6" max="6" width="3.140625" customWidth="1"/>
    <col min="7" max="7" width="12.42578125" bestFit="1" customWidth="1"/>
    <col min="8" max="8" width="3.140625" customWidth="1"/>
    <col min="9" max="9" width="12.42578125" hidden="1" customWidth="1" outlineLevel="1"/>
    <col min="10" max="10" width="3.140625" hidden="1" customWidth="1" outlineLevel="1"/>
    <col min="11" max="11" width="12.28515625" hidden="1" customWidth="1" outlineLevel="1"/>
    <col min="12" max="12" width="3.140625" hidden="1" customWidth="1" outlineLevel="1"/>
    <col min="13" max="13" width="11" hidden="1" customWidth="1" outlineLevel="1"/>
    <col min="14" max="14" width="9.140625" collapsed="1"/>
  </cols>
  <sheetData>
    <row r="1" spans="1:13" ht="23.25" x14ac:dyDescent="0.35">
      <c r="A1" s="9" t="str">
        <f>Resultaträkning!A1</f>
        <v>RÅSUNDA IDROTTSSÄLLSKAP 2018</v>
      </c>
    </row>
    <row r="2" spans="1:13" x14ac:dyDescent="0.25">
      <c r="A2" t="s">
        <v>0</v>
      </c>
    </row>
    <row r="3" spans="1:13" ht="13.5" customHeight="1" x14ac:dyDescent="0.25"/>
    <row r="4" spans="1:13" x14ac:dyDescent="0.25">
      <c r="A4" s="1" t="s">
        <v>20</v>
      </c>
      <c r="B4" s="1"/>
      <c r="C4" s="1"/>
      <c r="D4" s="8" t="s">
        <v>29</v>
      </c>
      <c r="E4" s="33">
        <v>43465</v>
      </c>
      <c r="F4" s="8"/>
      <c r="G4" s="33">
        <v>43100</v>
      </c>
      <c r="H4" s="8"/>
      <c r="I4" s="33">
        <v>42735</v>
      </c>
      <c r="J4" s="8"/>
      <c r="K4" s="19">
        <v>42369</v>
      </c>
      <c r="L4" s="8"/>
      <c r="M4" s="19">
        <v>42004</v>
      </c>
    </row>
    <row r="5" spans="1:13" ht="8.25" customHeight="1" x14ac:dyDescent="0.25">
      <c r="E5" s="27"/>
      <c r="G5" s="27"/>
      <c r="I5" s="27"/>
    </row>
    <row r="6" spans="1:13" x14ac:dyDescent="0.25">
      <c r="A6" s="1" t="s">
        <v>30</v>
      </c>
      <c r="E6" s="27"/>
      <c r="G6" s="27"/>
      <c r="I6" s="27"/>
    </row>
    <row r="7" spans="1:13" ht="17.25" customHeight="1" x14ac:dyDescent="0.25">
      <c r="A7" s="10" t="s">
        <v>31</v>
      </c>
      <c r="B7" s="16"/>
      <c r="C7" s="8"/>
      <c r="D7" s="1"/>
      <c r="E7" s="28"/>
      <c r="F7" s="1"/>
      <c r="G7" s="28"/>
      <c r="H7" s="1"/>
      <c r="I7" s="28"/>
      <c r="J7" s="1"/>
      <c r="K7" s="1"/>
      <c r="L7" s="1"/>
      <c r="M7" s="1"/>
    </row>
    <row r="8" spans="1:13" x14ac:dyDescent="0.25">
      <c r="A8" t="s">
        <v>32</v>
      </c>
      <c r="D8" s="21">
        <v>1</v>
      </c>
      <c r="E8" s="34">
        <v>0</v>
      </c>
      <c r="F8" s="21"/>
      <c r="G8" s="34">
        <v>0</v>
      </c>
      <c r="H8" s="35"/>
      <c r="I8" s="34">
        <v>0</v>
      </c>
      <c r="J8" s="35"/>
      <c r="K8" s="5">
        <v>0</v>
      </c>
      <c r="M8" s="4">
        <v>20855</v>
      </c>
    </row>
    <row r="9" spans="1:13" x14ac:dyDescent="0.25">
      <c r="A9" s="2" t="s">
        <v>33</v>
      </c>
      <c r="B9" s="1"/>
      <c r="C9" s="1"/>
      <c r="D9" s="18">
        <v>2</v>
      </c>
      <c r="E9" s="48">
        <v>3</v>
      </c>
      <c r="F9" s="18"/>
      <c r="G9" s="48">
        <v>3</v>
      </c>
      <c r="H9" s="18"/>
      <c r="I9" s="48">
        <v>3</v>
      </c>
      <c r="J9" s="18"/>
      <c r="K9" s="49">
        <v>3</v>
      </c>
      <c r="L9" s="18"/>
      <c r="M9" s="49">
        <v>3</v>
      </c>
    </row>
    <row r="10" spans="1:13" ht="20.25" customHeight="1" x14ac:dyDescent="0.25">
      <c r="A10" t="s">
        <v>34</v>
      </c>
      <c r="B10" s="6"/>
      <c r="C10" s="4"/>
      <c r="E10" s="29">
        <f>SUM(E8:E9)</f>
        <v>3</v>
      </c>
      <c r="G10" s="29">
        <f>SUM(G8:G9)</f>
        <v>3</v>
      </c>
      <c r="H10" s="4"/>
      <c r="I10" s="29">
        <f>SUM(I8:I9)</f>
        <v>3</v>
      </c>
      <c r="J10" s="4"/>
      <c r="K10" s="4">
        <f>SUM(K8:K9)</f>
        <v>3</v>
      </c>
      <c r="L10" s="4"/>
      <c r="M10" s="4">
        <f>SUM(M8:M9)</f>
        <v>20858</v>
      </c>
    </row>
    <row r="11" spans="1:13" x14ac:dyDescent="0.25">
      <c r="B11" s="6"/>
      <c r="C11" s="4"/>
      <c r="E11" s="29"/>
      <c r="G11" s="29"/>
      <c r="I11" s="29"/>
      <c r="K11" s="4"/>
      <c r="M11" s="4"/>
    </row>
    <row r="12" spans="1:13" x14ac:dyDescent="0.25">
      <c r="A12" s="10" t="s">
        <v>35</v>
      </c>
      <c r="B12" s="6"/>
      <c r="C12" s="4"/>
      <c r="E12" s="29"/>
      <c r="G12" s="29"/>
      <c r="I12" s="29"/>
      <c r="K12" s="4"/>
      <c r="M12" s="4"/>
    </row>
    <row r="13" spans="1:13" x14ac:dyDescent="0.25">
      <c r="A13" t="s">
        <v>36</v>
      </c>
      <c r="B13" s="6"/>
      <c r="C13" s="4"/>
      <c r="E13" s="29">
        <v>4648</v>
      </c>
      <c r="G13" s="29">
        <v>21</v>
      </c>
      <c r="I13" s="29">
        <v>24</v>
      </c>
      <c r="K13" s="4">
        <v>3746</v>
      </c>
      <c r="M13" s="4">
        <f>7875+2500</f>
        <v>10375</v>
      </c>
    </row>
    <row r="14" spans="1:13" x14ac:dyDescent="0.25">
      <c r="A14" t="s">
        <v>37</v>
      </c>
      <c r="B14" s="6"/>
      <c r="C14" s="4"/>
      <c r="E14" s="29">
        <v>373139</v>
      </c>
      <c r="G14" s="29">
        <v>11801</v>
      </c>
      <c r="I14" s="29">
        <v>11801</v>
      </c>
      <c r="K14" s="4">
        <v>0</v>
      </c>
      <c r="M14" s="4">
        <v>11747</v>
      </c>
    </row>
    <row r="15" spans="1:13" x14ac:dyDescent="0.25">
      <c r="A15" t="s">
        <v>38</v>
      </c>
      <c r="B15" s="6"/>
      <c r="C15" s="4"/>
      <c r="E15" s="36">
        <f>1400+800+21514+19630+2624445</f>
        <v>2667789</v>
      </c>
      <c r="G15" s="36">
        <f>1400+800+32367+42484+1912721</f>
        <v>1989772</v>
      </c>
      <c r="I15" s="36">
        <v>1491024</v>
      </c>
      <c r="K15" s="17">
        <v>1149055</v>
      </c>
      <c r="M15" s="17">
        <v>806047</v>
      </c>
    </row>
    <row r="16" spans="1:13" ht="20.25" customHeight="1" x14ac:dyDescent="0.25">
      <c r="A16" t="s">
        <v>39</v>
      </c>
      <c r="B16" s="6"/>
      <c r="C16" s="4"/>
      <c r="E16" s="29">
        <f>SUM(E13:E15)</f>
        <v>3045576</v>
      </c>
      <c r="G16" s="29">
        <f>SUM(G13:G15)</f>
        <v>2001594</v>
      </c>
      <c r="H16" s="4"/>
      <c r="I16" s="29">
        <f>SUM(I13:I15)</f>
        <v>1502849</v>
      </c>
      <c r="J16" s="4"/>
      <c r="K16" s="4">
        <f>SUM(K13:K15)</f>
        <v>1152801</v>
      </c>
      <c r="L16" s="4"/>
      <c r="M16" s="4">
        <f>SUM(M13:M15)</f>
        <v>828169</v>
      </c>
    </row>
    <row r="17" spans="1:13" ht="8.25" customHeight="1" x14ac:dyDescent="0.25">
      <c r="B17" s="6"/>
      <c r="C17" s="4"/>
      <c r="E17" s="29"/>
      <c r="G17" s="29"/>
      <c r="I17" s="29"/>
      <c r="K17" s="4"/>
      <c r="M17" s="4"/>
    </row>
    <row r="18" spans="1:13" x14ac:dyDescent="0.25">
      <c r="A18" s="1" t="s">
        <v>40</v>
      </c>
      <c r="B18" s="7"/>
      <c r="C18" s="14"/>
      <c r="D18" s="2"/>
      <c r="E18" s="30">
        <f>E10+E16</f>
        <v>3045579</v>
      </c>
      <c r="F18" s="2"/>
      <c r="G18" s="30">
        <f>G10+G16</f>
        <v>2001597</v>
      </c>
      <c r="H18" s="3"/>
      <c r="I18" s="30">
        <f>I10+I16</f>
        <v>1502852</v>
      </c>
      <c r="J18" s="3"/>
      <c r="K18" s="3">
        <f>K10+K16</f>
        <v>1152804</v>
      </c>
      <c r="L18" s="3"/>
      <c r="M18" s="3">
        <f>SUM(M10+M16)</f>
        <v>849027</v>
      </c>
    </row>
    <row r="19" spans="1:13" x14ac:dyDescent="0.25">
      <c r="B19" s="6"/>
      <c r="C19" s="4"/>
      <c r="E19" s="29"/>
      <c r="G19" s="29"/>
      <c r="I19" s="29"/>
      <c r="K19" s="4"/>
      <c r="M19" s="4"/>
    </row>
    <row r="20" spans="1:13" x14ac:dyDescent="0.25">
      <c r="A20" s="1" t="s">
        <v>41</v>
      </c>
      <c r="B20" s="7"/>
      <c r="C20" s="14"/>
      <c r="D20" s="2"/>
      <c r="E20" s="29"/>
      <c r="F20" s="2"/>
      <c r="G20" s="29"/>
      <c r="H20" s="2"/>
      <c r="I20" s="29"/>
      <c r="J20" s="2"/>
      <c r="K20" s="4"/>
      <c r="L20" s="2"/>
      <c r="M20" s="4"/>
    </row>
    <row r="21" spans="1:13" ht="20.25" customHeight="1" x14ac:dyDescent="0.25">
      <c r="A21" s="10" t="s">
        <v>42</v>
      </c>
      <c r="B21" s="6"/>
      <c r="C21" s="4"/>
      <c r="E21" s="29"/>
      <c r="G21" s="29"/>
      <c r="I21" s="29"/>
      <c r="K21" s="4"/>
      <c r="M21" s="4"/>
    </row>
    <row r="22" spans="1:13" x14ac:dyDescent="0.25">
      <c r="A22" t="s">
        <v>43</v>
      </c>
      <c r="B22" s="6"/>
      <c r="C22" s="4"/>
      <c r="E22" s="29">
        <f>G24</f>
        <v>1916431</v>
      </c>
      <c r="G22" s="29">
        <f>I24</f>
        <v>1460363</v>
      </c>
      <c r="I22" s="29">
        <f>825081+298766</f>
        <v>1123847</v>
      </c>
      <c r="K22" s="4">
        <v>825081</v>
      </c>
      <c r="M22" s="4">
        <v>487606</v>
      </c>
    </row>
    <row r="23" spans="1:13" x14ac:dyDescent="0.25">
      <c r="A23" t="s">
        <v>19</v>
      </c>
      <c r="B23" s="6"/>
      <c r="C23" s="4"/>
      <c r="E23" s="36">
        <v>1065718</v>
      </c>
      <c r="G23" s="36">
        <v>456068</v>
      </c>
      <c r="I23" s="36">
        <v>336516</v>
      </c>
      <c r="K23" s="17">
        <v>298766</v>
      </c>
      <c r="M23" s="17">
        <v>337475</v>
      </c>
    </row>
    <row r="24" spans="1:13" ht="20.25" customHeight="1" x14ac:dyDescent="0.25">
      <c r="A24" t="s">
        <v>44</v>
      </c>
      <c r="B24" s="6"/>
      <c r="C24" s="4"/>
      <c r="E24" s="29">
        <f>SUM(E22:E23)</f>
        <v>2982149</v>
      </c>
      <c r="G24" s="29">
        <f>SUM(G22:G23)</f>
        <v>1916431</v>
      </c>
      <c r="H24" s="4"/>
      <c r="I24" s="29">
        <f>SUM(I22:I23)</f>
        <v>1460363</v>
      </c>
      <c r="J24" s="4"/>
      <c r="K24" s="4">
        <f>SUM(K22:K23)</f>
        <v>1123847</v>
      </c>
      <c r="L24" s="4"/>
      <c r="M24" s="4">
        <f>SUM(M22:M23)</f>
        <v>825081</v>
      </c>
    </row>
    <row r="25" spans="1:13" x14ac:dyDescent="0.25">
      <c r="B25" s="6"/>
      <c r="C25" s="4"/>
      <c r="E25" s="29"/>
      <c r="G25" s="29"/>
      <c r="I25" s="29"/>
      <c r="K25" s="4"/>
      <c r="M25" s="4"/>
    </row>
    <row r="26" spans="1:13" x14ac:dyDescent="0.25">
      <c r="A26" s="10" t="s">
        <v>45</v>
      </c>
      <c r="B26" s="6"/>
      <c r="C26" s="4"/>
      <c r="E26" s="29"/>
      <c r="G26" s="29"/>
      <c r="I26" s="29"/>
      <c r="K26" s="4"/>
      <c r="M26" s="4"/>
    </row>
    <row r="27" spans="1:13" hidden="1" outlineLevel="1" x14ac:dyDescent="0.25">
      <c r="A27" t="s">
        <v>46</v>
      </c>
      <c r="B27" s="6"/>
      <c r="C27" s="4"/>
      <c r="E27" s="37" t="s">
        <v>53</v>
      </c>
      <c r="G27" s="37" t="s">
        <v>53</v>
      </c>
      <c r="I27" s="37" t="s">
        <v>53</v>
      </c>
      <c r="K27" s="20" t="s">
        <v>53</v>
      </c>
      <c r="M27" s="4">
        <v>0</v>
      </c>
    </row>
    <row r="28" spans="1:13" collapsed="1" x14ac:dyDescent="0.25">
      <c r="A28" s="2" t="s">
        <v>47</v>
      </c>
      <c r="B28" s="13"/>
      <c r="C28" s="14"/>
      <c r="D28" s="2"/>
      <c r="E28" s="37">
        <v>45096</v>
      </c>
      <c r="F28" s="2"/>
      <c r="G28" s="37">
        <v>29283</v>
      </c>
      <c r="H28" s="2"/>
      <c r="I28" s="37" t="s">
        <v>53</v>
      </c>
      <c r="J28" s="2"/>
      <c r="K28" s="20" t="s">
        <v>53</v>
      </c>
      <c r="L28" s="2"/>
      <c r="M28" s="4">
        <v>0</v>
      </c>
    </row>
    <row r="29" spans="1:13" x14ac:dyDescent="0.25">
      <c r="A29" s="2" t="s">
        <v>48</v>
      </c>
      <c r="B29" s="6"/>
      <c r="C29" s="4"/>
      <c r="E29" s="29">
        <f>1851+2781+1800</f>
        <v>6432</v>
      </c>
      <c r="G29" s="29">
        <f>0+4880+6246+900</f>
        <v>12026</v>
      </c>
      <c r="I29" s="29">
        <f>1200+4460+6429+400</f>
        <v>12489</v>
      </c>
      <c r="K29" s="4">
        <f>2440+1740+7377+400</f>
        <v>11957</v>
      </c>
      <c r="M29" s="4">
        <f>1740+1806+400</f>
        <v>3946</v>
      </c>
    </row>
    <row r="30" spans="1:13" x14ac:dyDescent="0.25">
      <c r="A30" s="2" t="s">
        <v>49</v>
      </c>
      <c r="B30" s="13"/>
      <c r="C30" s="14"/>
      <c r="D30" s="2"/>
      <c r="E30" s="36">
        <v>11902</v>
      </c>
      <c r="F30" s="2"/>
      <c r="G30" s="36">
        <v>43857</v>
      </c>
      <c r="H30" s="2"/>
      <c r="I30" s="36">
        <v>30000</v>
      </c>
      <c r="J30" s="2"/>
      <c r="K30" s="17">
        <v>17000</v>
      </c>
      <c r="L30" s="2"/>
      <c r="M30" s="17">
        <v>20000</v>
      </c>
    </row>
    <row r="31" spans="1:13" ht="20.25" customHeight="1" x14ac:dyDescent="0.25">
      <c r="A31" s="2" t="s">
        <v>50</v>
      </c>
      <c r="B31" s="13"/>
      <c r="C31" s="14"/>
      <c r="D31" s="2"/>
      <c r="E31" s="29">
        <f>SUM(E27:E30)</f>
        <v>63430</v>
      </c>
      <c r="F31" s="2"/>
      <c r="G31" s="29">
        <f>SUM(G27:G30)</f>
        <v>85166</v>
      </c>
      <c r="H31" s="4"/>
      <c r="I31" s="29">
        <f>SUM(I27:I30)</f>
        <v>42489</v>
      </c>
      <c r="J31" s="4"/>
      <c r="K31" s="4">
        <f>SUM(K27:K30)</f>
        <v>28957</v>
      </c>
      <c r="L31" s="4"/>
      <c r="M31" s="4">
        <f>SUM(M27:M30)</f>
        <v>23946</v>
      </c>
    </row>
    <row r="32" spans="1:13" x14ac:dyDescent="0.25">
      <c r="A32" s="2"/>
      <c r="B32" s="13"/>
      <c r="C32" s="14"/>
      <c r="D32" s="2"/>
      <c r="E32" s="29"/>
      <c r="F32" s="2"/>
      <c r="G32" s="29"/>
      <c r="H32" s="2"/>
      <c r="I32" s="29"/>
      <c r="J32" s="2"/>
      <c r="K32" s="4"/>
      <c r="L32" s="2"/>
      <c r="M32" s="4"/>
    </row>
    <row r="33" spans="1:13" x14ac:dyDescent="0.25">
      <c r="A33" s="1" t="s">
        <v>51</v>
      </c>
      <c r="B33" s="7"/>
      <c r="C33" s="3"/>
      <c r="D33" s="1"/>
      <c r="E33" s="30">
        <f>E24+E31</f>
        <v>3045579</v>
      </c>
      <c r="F33" s="1"/>
      <c r="G33" s="30">
        <f>G24+G31</f>
        <v>2001597</v>
      </c>
      <c r="H33" s="3"/>
      <c r="I33" s="30">
        <f>I24+I31</f>
        <v>1502852</v>
      </c>
      <c r="J33" s="3"/>
      <c r="K33" s="3">
        <f>K24+K31</f>
        <v>1152804</v>
      </c>
      <c r="L33" s="3"/>
      <c r="M33" s="3">
        <f>SUM(M24+M31)</f>
        <v>849027</v>
      </c>
    </row>
    <row r="34" spans="1:13" x14ac:dyDescent="0.25">
      <c r="A34" s="2"/>
      <c r="B34" s="13"/>
      <c r="C34" s="14"/>
      <c r="D34" s="2"/>
      <c r="E34" s="29"/>
      <c r="F34" s="2"/>
      <c r="G34" s="29"/>
      <c r="H34" s="2"/>
      <c r="I34" s="29"/>
      <c r="J34" s="2"/>
      <c r="K34" s="4"/>
    </row>
    <row r="35" spans="1:13" x14ac:dyDescent="0.25">
      <c r="B35" s="4"/>
      <c r="C35" s="4"/>
      <c r="E35" s="4"/>
      <c r="G35" s="4"/>
      <c r="I35" s="4"/>
      <c r="K35" s="4"/>
    </row>
    <row r="36" spans="1:13" x14ac:dyDescent="0.25">
      <c r="B36" s="4"/>
      <c r="C36" s="4"/>
      <c r="E36" s="4"/>
      <c r="G36" s="4"/>
      <c r="I36" s="4"/>
      <c r="K36" s="4"/>
    </row>
    <row r="37" spans="1:13" x14ac:dyDescent="0.25">
      <c r="B37" s="4"/>
      <c r="C37" s="4"/>
      <c r="E37" s="4"/>
      <c r="G37" s="4"/>
      <c r="I37" s="4"/>
    </row>
    <row r="38" spans="1:13" x14ac:dyDescent="0.25">
      <c r="B38" s="4"/>
      <c r="C38" s="4"/>
      <c r="E38" s="4"/>
      <c r="G38" s="4"/>
      <c r="I38" s="4"/>
    </row>
    <row r="39" spans="1:13" x14ac:dyDescent="0.25">
      <c r="B39" s="4"/>
      <c r="C39" s="4"/>
      <c r="E39" s="4"/>
      <c r="G39" s="4"/>
      <c r="I39" s="4"/>
    </row>
    <row r="40" spans="1:13" x14ac:dyDescent="0.25">
      <c r="B40" s="4"/>
      <c r="C40" s="4"/>
      <c r="E40" s="4"/>
      <c r="G40" s="4"/>
      <c r="I40" s="4"/>
    </row>
    <row r="41" spans="1:13" x14ac:dyDescent="0.25">
      <c r="B41" s="4"/>
      <c r="C41" s="4"/>
      <c r="E41" s="4"/>
      <c r="G41" s="4"/>
      <c r="I41" s="4"/>
    </row>
    <row r="42" spans="1:13" x14ac:dyDescent="0.25">
      <c r="B42" s="4"/>
      <c r="C42" s="4"/>
      <c r="E42" s="4"/>
      <c r="G42" s="4"/>
      <c r="I42" s="4"/>
    </row>
    <row r="43" spans="1:13" x14ac:dyDescent="0.25">
      <c r="B43" s="4"/>
      <c r="C43" s="4"/>
      <c r="E43" s="4"/>
      <c r="G43" s="4"/>
      <c r="I43" s="4"/>
    </row>
    <row r="44" spans="1:13" x14ac:dyDescent="0.25">
      <c r="B44" s="4"/>
      <c r="C44" s="4"/>
      <c r="E44" s="4"/>
      <c r="G44" s="4"/>
      <c r="I44" s="4"/>
    </row>
    <row r="45" spans="1:13" x14ac:dyDescent="0.25">
      <c r="B45" s="4"/>
      <c r="C45" s="4"/>
      <c r="E45" s="4"/>
      <c r="G45" s="4"/>
      <c r="I45" s="4"/>
    </row>
    <row r="46" spans="1:13" x14ac:dyDescent="0.25">
      <c r="B46" s="4"/>
      <c r="C46" s="4"/>
      <c r="E46" s="4"/>
      <c r="G46" s="4"/>
      <c r="I46" s="4"/>
    </row>
    <row r="47" spans="1:13" x14ac:dyDescent="0.25">
      <c r="B47" s="4"/>
      <c r="C47" s="4"/>
      <c r="E47" s="4"/>
      <c r="G47" s="4"/>
      <c r="I47" s="4"/>
    </row>
    <row r="48" spans="1:13" x14ac:dyDescent="0.25">
      <c r="B48" s="4"/>
      <c r="C48" s="4"/>
      <c r="E48" s="4"/>
      <c r="G48" s="4"/>
      <c r="I48" s="4"/>
    </row>
    <row r="49" spans="2:9" x14ac:dyDescent="0.25">
      <c r="B49" s="4"/>
      <c r="C49" s="4"/>
      <c r="E49" s="4"/>
      <c r="G49" s="4"/>
      <c r="I49" s="4"/>
    </row>
    <row r="50" spans="2:9" x14ac:dyDescent="0.25">
      <c r="B50" s="4"/>
      <c r="C50" s="4"/>
      <c r="E50" s="4"/>
      <c r="G50" s="4"/>
      <c r="I50" s="4"/>
    </row>
    <row r="51" spans="2:9" x14ac:dyDescent="0.25">
      <c r="B51" s="4"/>
      <c r="C51" s="4"/>
      <c r="E51" s="4"/>
      <c r="G51" s="4"/>
      <c r="I51" s="4"/>
    </row>
    <row r="52" spans="2:9" x14ac:dyDescent="0.25">
      <c r="B52" s="4"/>
      <c r="C52" s="4"/>
      <c r="E52" s="4"/>
      <c r="G52" s="4"/>
      <c r="I52" s="4"/>
    </row>
    <row r="53" spans="2:9" x14ac:dyDescent="0.25">
      <c r="B53" s="4"/>
      <c r="C53" s="4"/>
      <c r="E53" s="4"/>
      <c r="G53" s="4"/>
      <c r="I53" s="4"/>
    </row>
    <row r="54" spans="2:9" x14ac:dyDescent="0.25">
      <c r="B54" s="4"/>
      <c r="C54" s="4"/>
      <c r="E54" s="4"/>
      <c r="G54" s="4"/>
      <c r="I54" s="4"/>
    </row>
    <row r="55" spans="2:9" x14ac:dyDescent="0.25">
      <c r="B55" s="4"/>
      <c r="C55" s="4"/>
      <c r="E55" s="4"/>
      <c r="G55" s="4"/>
      <c r="I55" s="4"/>
    </row>
    <row r="56" spans="2:9" x14ac:dyDescent="0.25">
      <c r="B56" s="4"/>
      <c r="C56" s="4"/>
      <c r="E56" s="4"/>
      <c r="G56" s="4"/>
      <c r="I56" s="4"/>
    </row>
    <row r="57" spans="2:9" x14ac:dyDescent="0.25">
      <c r="B57" s="4"/>
      <c r="C57" s="4"/>
      <c r="E57" s="4"/>
      <c r="G57" s="4"/>
      <c r="I57" s="4"/>
    </row>
    <row r="58" spans="2:9" x14ac:dyDescent="0.25">
      <c r="B58" s="4"/>
      <c r="C58" s="4"/>
      <c r="E58" s="4"/>
      <c r="G58" s="4"/>
      <c r="I58" s="4"/>
    </row>
    <row r="59" spans="2:9" x14ac:dyDescent="0.25">
      <c r="B59" s="4"/>
      <c r="C59" s="4"/>
      <c r="E59" s="4"/>
      <c r="G59" s="4"/>
      <c r="I59" s="4"/>
    </row>
    <row r="60" spans="2:9" x14ac:dyDescent="0.25">
      <c r="B60" s="4"/>
      <c r="C60" s="4"/>
      <c r="E60" s="4"/>
      <c r="G60" s="4"/>
      <c r="I60" s="4"/>
    </row>
    <row r="61" spans="2:9" x14ac:dyDescent="0.25">
      <c r="B61" s="4"/>
      <c r="C61" s="4"/>
      <c r="E61" s="4"/>
      <c r="G61" s="4"/>
      <c r="I61" s="4"/>
    </row>
    <row r="62" spans="2:9" x14ac:dyDescent="0.25">
      <c r="B62" s="4"/>
      <c r="C62" s="4"/>
      <c r="E62" s="4"/>
      <c r="G62" s="4"/>
      <c r="I62" s="4"/>
    </row>
    <row r="63" spans="2:9" x14ac:dyDescent="0.25">
      <c r="B63" s="4"/>
      <c r="C63" s="4"/>
      <c r="E63" s="4"/>
      <c r="G63" s="4"/>
      <c r="I63" s="4"/>
    </row>
    <row r="64" spans="2:9" x14ac:dyDescent="0.25">
      <c r="B64" s="4"/>
      <c r="C64" s="4"/>
      <c r="E64" s="4"/>
      <c r="G64" s="4"/>
      <c r="I64" s="4"/>
    </row>
    <row r="65" spans="2:9" x14ac:dyDescent="0.25">
      <c r="B65" s="4"/>
      <c r="C65" s="4"/>
      <c r="E65" s="4"/>
      <c r="G65" s="4"/>
      <c r="I65" s="4"/>
    </row>
    <row r="66" spans="2:9" x14ac:dyDescent="0.25">
      <c r="B66" s="4"/>
      <c r="C66" s="4"/>
      <c r="E66" s="4"/>
      <c r="G66" s="4"/>
      <c r="I66" s="4"/>
    </row>
    <row r="67" spans="2:9" x14ac:dyDescent="0.25">
      <c r="B67" s="4"/>
      <c r="C67" s="4"/>
      <c r="E67" s="4"/>
      <c r="G67" s="4"/>
      <c r="I67" s="4"/>
    </row>
    <row r="68" spans="2:9" x14ac:dyDescent="0.25">
      <c r="B68" s="4"/>
      <c r="C68" s="4"/>
      <c r="E68" s="4"/>
      <c r="G68" s="4"/>
      <c r="I68" s="4"/>
    </row>
    <row r="69" spans="2:9" x14ac:dyDescent="0.25">
      <c r="B69" s="4"/>
      <c r="C69" s="4"/>
      <c r="E69" s="4"/>
      <c r="G69" s="4"/>
      <c r="I69" s="4"/>
    </row>
    <row r="70" spans="2:9" x14ac:dyDescent="0.25">
      <c r="B70" s="4"/>
      <c r="C70" s="4"/>
      <c r="E70" s="4"/>
      <c r="G70" s="4"/>
      <c r="I70" s="4"/>
    </row>
    <row r="71" spans="2:9" x14ac:dyDescent="0.25">
      <c r="B71" s="4"/>
      <c r="C71" s="4"/>
      <c r="E71" s="4"/>
      <c r="G71" s="4"/>
      <c r="I71" s="4"/>
    </row>
    <row r="72" spans="2:9" x14ac:dyDescent="0.25">
      <c r="B72" s="4"/>
      <c r="C72" s="4"/>
      <c r="E72" s="4"/>
      <c r="G72" s="4"/>
      <c r="I72" s="4"/>
    </row>
    <row r="73" spans="2:9" x14ac:dyDescent="0.25">
      <c r="B73" s="4"/>
      <c r="C73" s="4"/>
      <c r="E73" s="4"/>
      <c r="G73" s="4"/>
      <c r="I73" s="4"/>
    </row>
    <row r="74" spans="2:9" x14ac:dyDescent="0.25">
      <c r="B74" s="4"/>
      <c r="C74" s="4"/>
      <c r="E74" s="4"/>
      <c r="G74" s="4"/>
      <c r="I74" s="4"/>
    </row>
    <row r="75" spans="2:9" x14ac:dyDescent="0.25">
      <c r="B75" s="4"/>
      <c r="C75" s="4"/>
    </row>
    <row r="76" spans="2:9" x14ac:dyDescent="0.25">
      <c r="B76" s="4"/>
      <c r="C76" s="4"/>
    </row>
    <row r="77" spans="2:9" x14ac:dyDescent="0.25">
      <c r="B77" s="4"/>
      <c r="C77" s="4"/>
    </row>
    <row r="78" spans="2:9" x14ac:dyDescent="0.25">
      <c r="B78" s="4"/>
      <c r="C78" s="4"/>
    </row>
    <row r="79" spans="2:9" x14ac:dyDescent="0.25">
      <c r="B79" s="4"/>
      <c r="C79" s="4"/>
    </row>
    <row r="80" spans="2:9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workbookViewId="0">
      <selection activeCell="F1" sqref="F1"/>
    </sheetView>
  </sheetViews>
  <sheetFormatPr defaultRowHeight="15" outlineLevelCol="1" x14ac:dyDescent="0.25"/>
  <cols>
    <col min="1" max="1" width="8.85546875" customWidth="1"/>
    <col min="2" max="2" width="24.28515625" customWidth="1"/>
    <col min="3" max="3" width="7.85546875" bestFit="1" customWidth="1"/>
    <col min="4" max="4" width="10.140625" customWidth="1"/>
    <col min="5" max="5" width="8" customWidth="1"/>
    <col min="6" max="6" width="12.28515625" customWidth="1"/>
    <col min="7" max="7" width="3.140625" customWidth="1"/>
    <col min="8" max="8" width="12.28515625" customWidth="1"/>
    <col min="9" max="9" width="3.140625" customWidth="1"/>
    <col min="10" max="10" width="12.42578125" hidden="1" customWidth="1" outlineLevel="1"/>
    <col min="11" max="11" width="3.140625" hidden="1" customWidth="1" outlineLevel="1"/>
    <col min="12" max="12" width="12.28515625" hidden="1" customWidth="1" outlineLevel="1"/>
    <col min="13" max="13" width="3.140625" hidden="1" customWidth="1" outlineLevel="1"/>
    <col min="14" max="14" width="11" hidden="1" customWidth="1" outlineLevel="1"/>
    <col min="15" max="15" width="9.140625" collapsed="1"/>
  </cols>
  <sheetData>
    <row r="1" spans="1:14" ht="23.25" x14ac:dyDescent="0.35">
      <c r="A1" s="9" t="str">
        <f>Resultaträkning!A1</f>
        <v>RÅSUNDA IDROTTSSÄLLSKAP 2018</v>
      </c>
    </row>
    <row r="2" spans="1:14" x14ac:dyDescent="0.25">
      <c r="A2" t="s">
        <v>0</v>
      </c>
    </row>
    <row r="3" spans="1:14" ht="13.5" customHeight="1" x14ac:dyDescent="0.25"/>
    <row r="4" spans="1:14" x14ac:dyDescent="0.25">
      <c r="A4" s="1" t="s">
        <v>68</v>
      </c>
      <c r="B4" s="1"/>
      <c r="C4" s="1"/>
      <c r="D4" s="1"/>
      <c r="E4" s="8"/>
      <c r="F4" s="33"/>
      <c r="G4" s="8"/>
      <c r="H4" s="33"/>
      <c r="I4" s="8"/>
      <c r="J4" s="33">
        <v>42735</v>
      </c>
      <c r="K4" s="8"/>
      <c r="L4" s="19">
        <v>42369</v>
      </c>
      <c r="M4" s="8"/>
      <c r="N4" s="19">
        <v>42004</v>
      </c>
    </row>
    <row r="5" spans="1:14" x14ac:dyDescent="0.25">
      <c r="A5" s="2"/>
      <c r="B5" s="13"/>
      <c r="C5" s="14"/>
      <c r="D5" s="13"/>
      <c r="E5" s="2"/>
      <c r="F5" s="29"/>
      <c r="G5" s="2"/>
      <c r="H5" s="29"/>
      <c r="I5" s="2"/>
      <c r="J5" s="29"/>
      <c r="K5" s="2"/>
      <c r="L5" s="4"/>
    </row>
    <row r="6" spans="1:14" x14ac:dyDescent="0.25">
      <c r="B6" s="6"/>
      <c r="C6" s="4"/>
      <c r="D6" s="11"/>
      <c r="E6" s="10"/>
      <c r="F6" s="38"/>
      <c r="G6" s="10"/>
      <c r="H6" s="38"/>
      <c r="I6" s="10"/>
      <c r="J6" s="38"/>
      <c r="K6" s="10"/>
      <c r="L6" s="12"/>
    </row>
    <row r="7" spans="1:14" x14ac:dyDescent="0.25">
      <c r="A7" s="23" t="s">
        <v>21</v>
      </c>
      <c r="B7" s="22" t="s">
        <v>32</v>
      </c>
      <c r="C7" s="4"/>
      <c r="D7" s="11"/>
      <c r="E7" s="10"/>
      <c r="F7" s="33">
        <v>43465</v>
      </c>
      <c r="G7" s="10"/>
      <c r="H7" s="33">
        <v>43100</v>
      </c>
      <c r="I7" s="8"/>
      <c r="J7" s="33">
        <v>42735</v>
      </c>
      <c r="K7" s="8"/>
      <c r="L7" s="19">
        <v>42369</v>
      </c>
    </row>
    <row r="8" spans="1:14" x14ac:dyDescent="0.25">
      <c r="B8" s="6"/>
      <c r="C8" s="4"/>
      <c r="D8" s="11"/>
      <c r="E8" s="10"/>
      <c r="F8" s="38"/>
      <c r="G8" s="10"/>
      <c r="H8" s="38"/>
      <c r="I8" s="10"/>
      <c r="J8" s="38"/>
      <c r="K8" s="10"/>
      <c r="L8" s="12"/>
    </row>
    <row r="9" spans="1:14" x14ac:dyDescent="0.25">
      <c r="B9" s="6" t="s">
        <v>57</v>
      </c>
      <c r="C9" s="4"/>
      <c r="D9" s="11"/>
      <c r="E9" s="10"/>
      <c r="F9" s="41">
        <f>H11</f>
        <v>513710</v>
      </c>
      <c r="G9" s="10"/>
      <c r="H9" s="41">
        <f>J11</f>
        <v>513710</v>
      </c>
      <c r="I9" s="10"/>
      <c r="J9" s="41">
        <f>L11</f>
        <v>513710</v>
      </c>
      <c r="K9" s="10"/>
      <c r="L9" s="14">
        <v>513710</v>
      </c>
    </row>
    <row r="10" spans="1:14" x14ac:dyDescent="0.25">
      <c r="B10" s="6" t="s">
        <v>56</v>
      </c>
      <c r="C10" s="4"/>
      <c r="D10" s="11"/>
      <c r="E10" s="10"/>
      <c r="F10" s="42" t="s">
        <v>53</v>
      </c>
      <c r="G10" s="10"/>
      <c r="H10" s="42" t="s">
        <v>53</v>
      </c>
      <c r="I10" s="10"/>
      <c r="J10" s="42" t="s">
        <v>53</v>
      </c>
      <c r="K10" s="10"/>
      <c r="L10" s="39" t="s">
        <v>53</v>
      </c>
    </row>
    <row r="11" spans="1:14" s="1" customFormat="1" x14ac:dyDescent="0.25">
      <c r="B11" s="7" t="s">
        <v>58</v>
      </c>
      <c r="C11" s="3"/>
      <c r="D11" s="22"/>
      <c r="E11" s="23"/>
      <c r="F11" s="30">
        <f>SUM(F9:F10)</f>
        <v>513710</v>
      </c>
      <c r="G11" s="23"/>
      <c r="H11" s="30">
        <f>SUM(H9:H10)</f>
        <v>513710</v>
      </c>
      <c r="I11" s="23"/>
      <c r="J11" s="30">
        <f>SUM(J9:J10)</f>
        <v>513710</v>
      </c>
      <c r="K11" s="23"/>
      <c r="L11" s="3">
        <f>SUM(L9:L10)</f>
        <v>513710</v>
      </c>
    </row>
    <row r="12" spans="1:14" x14ac:dyDescent="0.25">
      <c r="B12" s="6"/>
      <c r="C12" s="4"/>
      <c r="D12" s="11"/>
      <c r="E12" s="10"/>
      <c r="F12" s="41"/>
      <c r="G12" s="10"/>
      <c r="H12" s="41"/>
      <c r="I12" s="10"/>
      <c r="J12" s="41"/>
      <c r="K12" s="10"/>
      <c r="L12" s="12"/>
    </row>
    <row r="13" spans="1:14" x14ac:dyDescent="0.25">
      <c r="B13" s="6" t="s">
        <v>59</v>
      </c>
      <c r="C13" s="4"/>
      <c r="D13" s="11"/>
      <c r="E13" s="10"/>
      <c r="F13" s="41">
        <f>H15</f>
        <v>-513710</v>
      </c>
      <c r="G13" s="10"/>
      <c r="H13" s="41">
        <f>J15</f>
        <v>-513710</v>
      </c>
      <c r="I13" s="10"/>
      <c r="J13" s="41">
        <f>L15</f>
        <v>-513710</v>
      </c>
      <c r="K13" s="10"/>
      <c r="L13" s="14">
        <v>-492855</v>
      </c>
    </row>
    <row r="14" spans="1:14" x14ac:dyDescent="0.25">
      <c r="B14" s="6" t="s">
        <v>60</v>
      </c>
      <c r="C14" s="4"/>
      <c r="D14" s="11"/>
      <c r="E14" s="10"/>
      <c r="F14" s="42" t="s">
        <v>53</v>
      </c>
      <c r="G14" s="10"/>
      <c r="H14" s="42" t="s">
        <v>53</v>
      </c>
      <c r="I14" s="10"/>
      <c r="J14" s="42" t="s">
        <v>53</v>
      </c>
      <c r="K14" s="10"/>
      <c r="L14" s="40">
        <v>-20855</v>
      </c>
    </row>
    <row r="15" spans="1:14" s="1" customFormat="1" x14ac:dyDescent="0.25">
      <c r="B15" s="7" t="s">
        <v>61</v>
      </c>
      <c r="C15" s="3"/>
      <c r="D15" s="22"/>
      <c r="E15" s="23"/>
      <c r="F15" s="30">
        <f>SUM(F13:F14)</f>
        <v>-513710</v>
      </c>
      <c r="G15" s="23"/>
      <c r="H15" s="30">
        <f>SUM(H13:H14)</f>
        <v>-513710</v>
      </c>
      <c r="I15" s="23"/>
      <c r="J15" s="30">
        <f>SUM(J13:J14)</f>
        <v>-513710</v>
      </c>
      <c r="K15" s="23"/>
      <c r="L15" s="3">
        <f>SUM(L13:L14)</f>
        <v>-513710</v>
      </c>
    </row>
    <row r="16" spans="1:14" s="1" customFormat="1" ht="24" customHeight="1" x14ac:dyDescent="0.25">
      <c r="B16" s="7" t="s">
        <v>62</v>
      </c>
      <c r="C16" s="3"/>
      <c r="D16" s="22"/>
      <c r="E16" s="23"/>
      <c r="F16" s="24">
        <f>F11+F15</f>
        <v>0</v>
      </c>
      <c r="G16" s="23"/>
      <c r="H16" s="24">
        <f>H11+H15</f>
        <v>0</v>
      </c>
      <c r="I16" s="23"/>
      <c r="J16" s="24">
        <f>J11+J15</f>
        <v>0</v>
      </c>
      <c r="K16" s="23"/>
      <c r="L16" s="24">
        <f>L11+L15</f>
        <v>0</v>
      </c>
    </row>
    <row r="17" spans="1:12" x14ac:dyDescent="0.25">
      <c r="B17" s="6"/>
      <c r="C17" s="4"/>
      <c r="D17" s="11"/>
      <c r="E17" s="10"/>
      <c r="F17" s="10"/>
      <c r="G17" s="10"/>
      <c r="H17" s="41"/>
      <c r="I17" s="10"/>
      <c r="J17" s="41"/>
      <c r="K17" s="10"/>
      <c r="L17" s="12"/>
    </row>
    <row r="18" spans="1:12" x14ac:dyDescent="0.25">
      <c r="B18" s="6"/>
      <c r="C18" s="4"/>
      <c r="D18" s="6"/>
      <c r="J18" s="4"/>
      <c r="L18" s="4"/>
    </row>
    <row r="19" spans="1:12" x14ac:dyDescent="0.25">
      <c r="A19" s="23" t="s">
        <v>55</v>
      </c>
      <c r="B19" s="22" t="s">
        <v>22</v>
      </c>
      <c r="C19" s="45" t="s">
        <v>23</v>
      </c>
      <c r="D19" s="46" t="s">
        <v>24</v>
      </c>
      <c r="E19" s="22" t="s">
        <v>25</v>
      </c>
      <c r="F19" s="22"/>
      <c r="G19" s="22"/>
      <c r="H19" s="22"/>
      <c r="I19" s="22"/>
      <c r="J19" s="11"/>
      <c r="K19" s="11"/>
      <c r="L19" s="4"/>
    </row>
    <row r="20" spans="1:12" x14ac:dyDescent="0.25">
      <c r="A20" s="1"/>
      <c r="B20" s="7"/>
      <c r="C20" s="3"/>
      <c r="D20" s="7"/>
      <c r="E20" s="1"/>
      <c r="F20" s="1"/>
      <c r="G20" s="1"/>
      <c r="H20" s="1"/>
      <c r="I20" s="1"/>
      <c r="J20" s="3"/>
      <c r="K20" s="1"/>
      <c r="L20" s="3"/>
    </row>
    <row r="21" spans="1:12" x14ac:dyDescent="0.25">
      <c r="B21" s="6" t="s">
        <v>26</v>
      </c>
      <c r="C21" s="5">
        <v>50</v>
      </c>
      <c r="D21" s="6">
        <v>5000</v>
      </c>
      <c r="E21">
        <v>1</v>
      </c>
      <c r="J21" s="4"/>
      <c r="L21" s="4"/>
    </row>
    <row r="22" spans="1:12" x14ac:dyDescent="0.25">
      <c r="A22" s="1"/>
      <c r="B22" s="13" t="s">
        <v>27</v>
      </c>
      <c r="C22" s="15">
        <v>50</v>
      </c>
      <c r="D22" s="13">
        <v>5000</v>
      </c>
      <c r="E22" s="2">
        <v>1</v>
      </c>
      <c r="F22" s="2"/>
      <c r="G22" s="2"/>
      <c r="H22" s="2"/>
      <c r="I22" s="2"/>
      <c r="J22" s="4"/>
      <c r="K22" s="2"/>
      <c r="L22" s="3"/>
    </row>
    <row r="23" spans="1:12" x14ac:dyDescent="0.25">
      <c r="B23" s="6" t="s">
        <v>28</v>
      </c>
      <c r="C23" s="5">
        <v>60</v>
      </c>
      <c r="D23" s="43">
        <v>15000</v>
      </c>
      <c r="E23" s="44">
        <v>1</v>
      </c>
      <c r="F23" s="47"/>
      <c r="G23" s="47"/>
      <c r="H23" s="47"/>
      <c r="I23" s="47"/>
      <c r="J23" s="4"/>
      <c r="L23" s="4"/>
    </row>
    <row r="24" spans="1:12" ht="20.25" customHeight="1" x14ac:dyDescent="0.25">
      <c r="B24" s="11" t="s">
        <v>17</v>
      </c>
      <c r="C24" s="12"/>
      <c r="D24" s="11">
        <v>25000</v>
      </c>
      <c r="E24" s="10">
        <v>3</v>
      </c>
      <c r="F24" s="10"/>
      <c r="G24" s="10"/>
      <c r="H24" s="10"/>
      <c r="I24" s="10"/>
      <c r="J24" s="12"/>
      <c r="K24" s="10"/>
      <c r="L24" s="4"/>
    </row>
    <row r="25" spans="1:12" x14ac:dyDescent="0.25">
      <c r="B25" s="4"/>
      <c r="C25" s="4"/>
      <c r="D25" s="6"/>
      <c r="J25" s="4"/>
      <c r="L25" s="4"/>
    </row>
    <row r="26" spans="1:12" x14ac:dyDescent="0.25">
      <c r="B26" s="4"/>
      <c r="C26" s="4"/>
      <c r="D26" s="6"/>
      <c r="J26" s="4"/>
      <c r="L26" s="4"/>
    </row>
    <row r="27" spans="1:12" x14ac:dyDescent="0.25">
      <c r="B27" s="4"/>
      <c r="C27" s="4"/>
      <c r="D27" s="6"/>
      <c r="J27" s="4"/>
    </row>
    <row r="28" spans="1:12" x14ac:dyDescent="0.25">
      <c r="B28" s="4"/>
      <c r="C28" s="4"/>
      <c r="D28" s="6"/>
      <c r="J28" s="4"/>
    </row>
    <row r="29" spans="1:12" x14ac:dyDescent="0.25">
      <c r="B29" s="4"/>
      <c r="C29" s="4"/>
      <c r="D29" s="6"/>
      <c r="J29" s="4"/>
    </row>
    <row r="30" spans="1:12" x14ac:dyDescent="0.25">
      <c r="B30" s="4"/>
      <c r="C30" s="4"/>
      <c r="D30" s="6"/>
      <c r="J30" s="4"/>
    </row>
    <row r="31" spans="1:12" x14ac:dyDescent="0.25">
      <c r="B31" s="4"/>
      <c r="C31" s="4"/>
      <c r="D31" s="6"/>
      <c r="J31" s="4"/>
    </row>
    <row r="32" spans="1:12" x14ac:dyDescent="0.25">
      <c r="B32" s="4"/>
      <c r="C32" s="4"/>
      <c r="D32" s="6"/>
      <c r="J32" s="4"/>
    </row>
    <row r="33" spans="2:10" x14ac:dyDescent="0.25">
      <c r="B33" s="4"/>
      <c r="C33" s="4"/>
      <c r="D33" s="6"/>
      <c r="J33" s="4"/>
    </row>
    <row r="34" spans="2:10" x14ac:dyDescent="0.25">
      <c r="B34" s="4"/>
      <c r="C34" s="4"/>
      <c r="D34" s="6"/>
      <c r="J34" s="4"/>
    </row>
    <row r="35" spans="2:10" x14ac:dyDescent="0.25">
      <c r="B35" s="4"/>
      <c r="C35" s="4"/>
      <c r="D35" s="6"/>
      <c r="J35" s="4"/>
    </row>
    <row r="36" spans="2:10" x14ac:dyDescent="0.25">
      <c r="B36" s="4"/>
      <c r="C36" s="4"/>
      <c r="D36" s="6"/>
      <c r="J36" s="4"/>
    </row>
    <row r="37" spans="2:10" x14ac:dyDescent="0.25">
      <c r="B37" s="4"/>
      <c r="C37" s="4"/>
      <c r="D37" s="6"/>
      <c r="J37" s="4"/>
    </row>
    <row r="38" spans="2:10" x14ac:dyDescent="0.25">
      <c r="B38" s="4"/>
      <c r="C38" s="4"/>
      <c r="D38" s="6"/>
      <c r="J38" s="4"/>
    </row>
    <row r="39" spans="2:10" x14ac:dyDescent="0.25">
      <c r="B39" s="4"/>
      <c r="C39" s="4"/>
      <c r="D39" s="6"/>
      <c r="J39" s="4"/>
    </row>
    <row r="40" spans="2:10" x14ac:dyDescent="0.25">
      <c r="B40" s="4"/>
      <c r="C40" s="4"/>
      <c r="D40" s="6"/>
      <c r="J40" s="4"/>
    </row>
    <row r="41" spans="2:10" x14ac:dyDescent="0.25">
      <c r="B41" s="4"/>
      <c r="C41" s="4"/>
      <c r="D41" s="6"/>
      <c r="J41" s="4"/>
    </row>
    <row r="42" spans="2:10" x14ac:dyDescent="0.25">
      <c r="B42" s="4"/>
      <c r="C42" s="4"/>
      <c r="D42" s="6"/>
      <c r="J42" s="4"/>
    </row>
    <row r="43" spans="2:10" x14ac:dyDescent="0.25">
      <c r="B43" s="4"/>
      <c r="C43" s="4"/>
      <c r="D43" s="6"/>
      <c r="J43" s="4"/>
    </row>
    <row r="44" spans="2:10" x14ac:dyDescent="0.25">
      <c r="B44" s="4"/>
      <c r="C44" s="4"/>
      <c r="D44" s="6"/>
      <c r="J44" s="4"/>
    </row>
    <row r="45" spans="2:10" x14ac:dyDescent="0.25">
      <c r="B45" s="4"/>
      <c r="C45" s="4"/>
      <c r="D45" s="6"/>
      <c r="J45" s="4"/>
    </row>
    <row r="46" spans="2:10" x14ac:dyDescent="0.25">
      <c r="B46" s="4"/>
      <c r="C46" s="4"/>
      <c r="D46" s="6"/>
      <c r="J46" s="4"/>
    </row>
    <row r="47" spans="2:10" x14ac:dyDescent="0.25">
      <c r="B47" s="4"/>
      <c r="C47" s="4"/>
      <c r="D47" s="6"/>
      <c r="J47" s="4"/>
    </row>
    <row r="48" spans="2:10" x14ac:dyDescent="0.25">
      <c r="B48" s="4"/>
      <c r="C48" s="4"/>
      <c r="D48" s="6"/>
      <c r="J48" s="4"/>
    </row>
    <row r="49" spans="2:10" x14ac:dyDescent="0.25">
      <c r="B49" s="4"/>
      <c r="C49" s="4"/>
      <c r="D49" s="6"/>
      <c r="J49" s="4"/>
    </row>
    <row r="50" spans="2:10" x14ac:dyDescent="0.25">
      <c r="B50" s="4"/>
      <c r="C50" s="4"/>
      <c r="D50" s="6"/>
      <c r="J50" s="4"/>
    </row>
    <row r="51" spans="2:10" x14ac:dyDescent="0.25">
      <c r="B51" s="4"/>
      <c r="C51" s="4"/>
      <c r="D51" s="6"/>
      <c r="J51" s="4"/>
    </row>
    <row r="52" spans="2:10" x14ac:dyDescent="0.25">
      <c r="B52" s="4"/>
      <c r="C52" s="4"/>
      <c r="D52" s="6"/>
      <c r="J52" s="4"/>
    </row>
    <row r="53" spans="2:10" x14ac:dyDescent="0.25">
      <c r="B53" s="4"/>
      <c r="C53" s="4"/>
      <c r="D53" s="6"/>
      <c r="J53" s="4"/>
    </row>
    <row r="54" spans="2:10" x14ac:dyDescent="0.25">
      <c r="B54" s="4"/>
      <c r="C54" s="4"/>
      <c r="D54" s="4"/>
      <c r="J54" s="4"/>
    </row>
    <row r="55" spans="2:10" x14ac:dyDescent="0.25">
      <c r="B55" s="4"/>
      <c r="C55" s="4"/>
      <c r="D55" s="4"/>
      <c r="J55" s="4"/>
    </row>
    <row r="56" spans="2:10" x14ac:dyDescent="0.25">
      <c r="B56" s="4"/>
      <c r="C56" s="4"/>
      <c r="D56" s="4"/>
      <c r="J56" s="4"/>
    </row>
    <row r="57" spans="2:10" x14ac:dyDescent="0.25">
      <c r="B57" s="4"/>
      <c r="C57" s="4"/>
      <c r="D57" s="4"/>
      <c r="J57" s="4"/>
    </row>
    <row r="58" spans="2:10" x14ac:dyDescent="0.25">
      <c r="B58" s="4"/>
      <c r="C58" s="4"/>
      <c r="D58" s="4"/>
      <c r="J58" s="4"/>
    </row>
    <row r="59" spans="2:10" x14ac:dyDescent="0.25">
      <c r="B59" s="4"/>
      <c r="C59" s="4"/>
      <c r="D59" s="4"/>
      <c r="J59" s="4"/>
    </row>
    <row r="60" spans="2:10" x14ac:dyDescent="0.25">
      <c r="B60" s="4"/>
      <c r="C60" s="4"/>
      <c r="D60" s="4"/>
      <c r="J60" s="4"/>
    </row>
    <row r="61" spans="2:10" x14ac:dyDescent="0.25">
      <c r="B61" s="4"/>
      <c r="C61" s="4"/>
      <c r="D61" s="4"/>
      <c r="J61" s="4"/>
    </row>
    <row r="62" spans="2:10" x14ac:dyDescent="0.25">
      <c r="B62" s="4"/>
      <c r="C62" s="4"/>
      <c r="D62" s="4"/>
      <c r="J62" s="4"/>
    </row>
    <row r="63" spans="2:10" x14ac:dyDescent="0.25">
      <c r="B63" s="4"/>
      <c r="C63" s="4"/>
      <c r="D63" s="4"/>
      <c r="J63" s="4"/>
    </row>
    <row r="64" spans="2:10" x14ac:dyDescent="0.25">
      <c r="B64" s="4"/>
      <c r="C64" s="4"/>
      <c r="D64" s="4"/>
      <c r="J64" s="4"/>
    </row>
    <row r="65" spans="2:4" x14ac:dyDescent="0.25">
      <c r="B65" s="4"/>
      <c r="C65" s="4"/>
      <c r="D65" s="4"/>
    </row>
    <row r="66" spans="2:4" x14ac:dyDescent="0.25">
      <c r="B66" s="4"/>
      <c r="C66" s="4"/>
      <c r="D66" s="4"/>
    </row>
    <row r="67" spans="2:4" x14ac:dyDescent="0.25">
      <c r="B67" s="4"/>
      <c r="C67" s="4"/>
      <c r="D67" s="4"/>
    </row>
    <row r="68" spans="2:4" x14ac:dyDescent="0.25">
      <c r="B68" s="4"/>
      <c r="C68" s="4"/>
      <c r="D68" s="4"/>
    </row>
    <row r="69" spans="2:4" x14ac:dyDescent="0.25">
      <c r="B69" s="4"/>
      <c r="C69" s="4"/>
      <c r="D69" s="4"/>
    </row>
    <row r="70" spans="2:4" x14ac:dyDescent="0.25">
      <c r="B70" s="4"/>
      <c r="C70" s="4"/>
      <c r="D70" s="4"/>
    </row>
    <row r="71" spans="2:4" x14ac:dyDescent="0.25">
      <c r="B71" s="4"/>
      <c r="C71" s="4"/>
      <c r="D71" s="4"/>
    </row>
    <row r="72" spans="2:4" x14ac:dyDescent="0.25">
      <c r="B72" s="4"/>
      <c r="C72" s="4"/>
      <c r="D72" s="4"/>
    </row>
    <row r="73" spans="2:4" x14ac:dyDescent="0.25">
      <c r="B73" s="4"/>
      <c r="C73" s="4"/>
      <c r="D73" s="4"/>
    </row>
    <row r="74" spans="2:4" x14ac:dyDescent="0.25">
      <c r="B74" s="4"/>
      <c r="C74" s="4"/>
      <c r="D74" s="4"/>
    </row>
    <row r="75" spans="2:4" x14ac:dyDescent="0.25">
      <c r="B75" s="4"/>
      <c r="C75" s="4"/>
      <c r="D75" s="4"/>
    </row>
    <row r="76" spans="2:4" x14ac:dyDescent="0.25">
      <c r="B76" s="4"/>
      <c r="C76" s="4"/>
      <c r="D76" s="4"/>
    </row>
    <row r="77" spans="2:4" x14ac:dyDescent="0.25">
      <c r="B77" s="4"/>
      <c r="C77" s="4"/>
      <c r="D77" s="4"/>
    </row>
    <row r="78" spans="2:4" x14ac:dyDescent="0.25">
      <c r="B78" s="4"/>
      <c r="C78" s="4"/>
      <c r="D78" s="4"/>
    </row>
    <row r="79" spans="2:4" x14ac:dyDescent="0.25">
      <c r="B79" s="4"/>
      <c r="C79" s="4"/>
      <c r="D79" s="4"/>
    </row>
    <row r="80" spans="2:4" x14ac:dyDescent="0.25">
      <c r="B80" s="4"/>
      <c r="C80" s="4"/>
      <c r="D80" s="4"/>
    </row>
    <row r="81" spans="2:4" x14ac:dyDescent="0.25">
      <c r="B81" s="4"/>
      <c r="C81" s="4"/>
      <c r="D81" s="4"/>
    </row>
    <row r="82" spans="2:4" x14ac:dyDescent="0.25">
      <c r="B82" s="4"/>
      <c r="C82" s="4"/>
      <c r="D82" s="4"/>
    </row>
    <row r="83" spans="2:4" x14ac:dyDescent="0.25">
      <c r="B83" s="4"/>
      <c r="C83" s="4"/>
      <c r="D83" s="4"/>
    </row>
    <row r="84" spans="2:4" x14ac:dyDescent="0.25">
      <c r="B84" s="4"/>
      <c r="C84" s="4"/>
      <c r="D84" s="4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  <row r="87" spans="2:4" x14ac:dyDescent="0.25">
      <c r="B87" s="4"/>
      <c r="C87" s="4"/>
      <c r="D87" s="4"/>
    </row>
    <row r="88" spans="2:4" x14ac:dyDescent="0.25">
      <c r="B88" s="4"/>
      <c r="C88" s="4"/>
      <c r="D88" s="4"/>
    </row>
    <row r="89" spans="2:4" x14ac:dyDescent="0.25">
      <c r="B89" s="4"/>
      <c r="C89" s="4"/>
      <c r="D89" s="4"/>
    </row>
    <row r="90" spans="2:4" x14ac:dyDescent="0.25">
      <c r="B90" s="4"/>
      <c r="C90" s="4"/>
      <c r="D90" s="4"/>
    </row>
    <row r="91" spans="2:4" x14ac:dyDescent="0.25">
      <c r="B91" s="4"/>
      <c r="C91" s="4"/>
      <c r="D91" s="4"/>
    </row>
    <row r="92" spans="2:4" x14ac:dyDescent="0.25">
      <c r="B92" s="4"/>
      <c r="C92" s="4"/>
      <c r="D92" s="4"/>
    </row>
    <row r="93" spans="2:4" x14ac:dyDescent="0.25">
      <c r="B93" s="4"/>
      <c r="C93" s="4"/>
      <c r="D93" s="4"/>
    </row>
    <row r="94" spans="2:4" x14ac:dyDescent="0.25">
      <c r="B94" s="4"/>
      <c r="C94" s="4"/>
      <c r="D94" s="4"/>
    </row>
    <row r="95" spans="2:4" x14ac:dyDescent="0.25">
      <c r="B95" s="4"/>
      <c r="C95" s="4"/>
      <c r="D95" s="4"/>
    </row>
    <row r="96" spans="2:4" x14ac:dyDescent="0.25">
      <c r="B96" s="4"/>
      <c r="C96" s="4"/>
      <c r="D96" s="4"/>
    </row>
    <row r="97" spans="2:4" x14ac:dyDescent="0.25">
      <c r="B97" s="4"/>
      <c r="C97" s="4"/>
      <c r="D97" s="4"/>
    </row>
    <row r="98" spans="2:4" x14ac:dyDescent="0.25">
      <c r="B98" s="4"/>
      <c r="C98" s="4"/>
      <c r="D98" s="4"/>
    </row>
    <row r="99" spans="2:4" x14ac:dyDescent="0.25">
      <c r="B99" s="4"/>
      <c r="C99" s="4"/>
      <c r="D99" s="4"/>
    </row>
    <row r="100" spans="2:4" x14ac:dyDescent="0.25">
      <c r="B100" s="4"/>
      <c r="C100" s="4"/>
      <c r="D100" s="4"/>
    </row>
    <row r="101" spans="2:4" x14ac:dyDescent="0.25">
      <c r="B101" s="4"/>
      <c r="C101" s="4"/>
      <c r="D101" s="4"/>
    </row>
    <row r="102" spans="2:4" x14ac:dyDescent="0.25">
      <c r="B102" s="4"/>
      <c r="C102" s="4"/>
      <c r="D102" s="4"/>
    </row>
    <row r="103" spans="2:4" x14ac:dyDescent="0.25">
      <c r="B103" s="4"/>
      <c r="C103" s="4"/>
      <c r="D103" s="4"/>
    </row>
    <row r="104" spans="2:4" x14ac:dyDescent="0.25">
      <c r="B104" s="4"/>
      <c r="C104" s="4"/>
      <c r="D104" s="4"/>
    </row>
    <row r="105" spans="2:4" x14ac:dyDescent="0.25">
      <c r="B105" s="4"/>
      <c r="C105" s="4"/>
      <c r="D105" s="4"/>
    </row>
    <row r="106" spans="2:4" x14ac:dyDescent="0.25">
      <c r="B106" s="4"/>
      <c r="C106" s="4"/>
      <c r="D106" s="4"/>
    </row>
    <row r="107" spans="2:4" x14ac:dyDescent="0.25">
      <c r="B107" s="4"/>
      <c r="C107" s="4"/>
      <c r="D107" s="4"/>
    </row>
    <row r="108" spans="2:4" x14ac:dyDescent="0.25">
      <c r="B108" s="4"/>
      <c r="C108" s="4"/>
      <c r="D108" s="4"/>
    </row>
    <row r="109" spans="2:4" x14ac:dyDescent="0.25">
      <c r="B109" s="4"/>
      <c r="C109" s="4"/>
      <c r="D109" s="4"/>
    </row>
    <row r="110" spans="2:4" x14ac:dyDescent="0.25">
      <c r="B110" s="4"/>
      <c r="C110" s="4"/>
      <c r="D110" s="4"/>
    </row>
    <row r="111" spans="2:4" x14ac:dyDescent="0.25">
      <c r="B111" s="4"/>
      <c r="C111" s="4"/>
      <c r="D111" s="4"/>
    </row>
    <row r="112" spans="2:4" x14ac:dyDescent="0.25">
      <c r="B112" s="4"/>
      <c r="C112" s="4"/>
      <c r="D112" s="4"/>
    </row>
    <row r="113" spans="2:4" x14ac:dyDescent="0.25">
      <c r="B113" s="4"/>
      <c r="C113" s="4"/>
      <c r="D113" s="4"/>
    </row>
    <row r="114" spans="2:4" x14ac:dyDescent="0.25">
      <c r="B114" s="4"/>
      <c r="C114" s="4"/>
      <c r="D114" s="4"/>
    </row>
    <row r="115" spans="2:4" x14ac:dyDescent="0.25">
      <c r="B115" s="4"/>
      <c r="C115" s="4"/>
      <c r="D115" s="4"/>
    </row>
    <row r="116" spans="2:4" x14ac:dyDescent="0.25">
      <c r="B116" s="4"/>
      <c r="C116" s="4"/>
      <c r="D116" s="4"/>
    </row>
    <row r="117" spans="2:4" x14ac:dyDescent="0.25">
      <c r="B117" s="4"/>
      <c r="C117" s="4"/>
      <c r="D117" s="4"/>
    </row>
    <row r="118" spans="2:4" x14ac:dyDescent="0.25">
      <c r="B118" s="4"/>
      <c r="C118" s="4"/>
      <c r="D118" s="4"/>
    </row>
    <row r="119" spans="2:4" x14ac:dyDescent="0.25">
      <c r="B119" s="4"/>
      <c r="C119" s="4"/>
      <c r="D119" s="4"/>
    </row>
    <row r="120" spans="2:4" x14ac:dyDescent="0.25">
      <c r="B120" s="4"/>
      <c r="C120" s="4"/>
      <c r="D120" s="4"/>
    </row>
    <row r="121" spans="2:4" x14ac:dyDescent="0.25">
      <c r="B121" s="4"/>
      <c r="C121" s="4"/>
      <c r="D121" s="4"/>
    </row>
    <row r="122" spans="2:4" x14ac:dyDescent="0.25">
      <c r="B122" s="4"/>
      <c r="C122" s="4"/>
      <c r="D122" s="4"/>
    </row>
    <row r="123" spans="2:4" x14ac:dyDescent="0.25">
      <c r="B123" s="4"/>
      <c r="C123" s="4"/>
      <c r="D123" s="4"/>
    </row>
    <row r="124" spans="2:4" x14ac:dyDescent="0.25">
      <c r="B124" s="4"/>
      <c r="C124" s="4"/>
      <c r="D124" s="4"/>
    </row>
    <row r="125" spans="2:4" x14ac:dyDescent="0.25">
      <c r="B125" s="4"/>
      <c r="C125" s="4"/>
      <c r="D125" s="4"/>
    </row>
    <row r="126" spans="2:4" x14ac:dyDescent="0.25">
      <c r="B126" s="4"/>
      <c r="C126" s="4"/>
      <c r="D126" s="4"/>
    </row>
    <row r="127" spans="2:4" x14ac:dyDescent="0.25">
      <c r="B127" s="4"/>
      <c r="C127" s="4"/>
      <c r="D127" s="4"/>
    </row>
    <row r="128" spans="2:4" x14ac:dyDescent="0.25">
      <c r="B128" s="4"/>
      <c r="C128" s="4"/>
      <c r="D128" s="4"/>
    </row>
    <row r="129" spans="2:4" x14ac:dyDescent="0.25">
      <c r="B129" s="4"/>
      <c r="C129" s="4"/>
      <c r="D129" s="4"/>
    </row>
    <row r="130" spans="2:4" x14ac:dyDescent="0.25">
      <c r="B130" s="4"/>
      <c r="C130" s="4"/>
      <c r="D130" s="4"/>
    </row>
    <row r="131" spans="2:4" x14ac:dyDescent="0.25">
      <c r="B131" s="4"/>
      <c r="C131" s="4"/>
      <c r="D131" s="4"/>
    </row>
    <row r="132" spans="2:4" x14ac:dyDescent="0.25">
      <c r="B132" s="4"/>
      <c r="C132" s="4"/>
      <c r="D132" s="4"/>
    </row>
    <row r="133" spans="2:4" x14ac:dyDescent="0.25">
      <c r="B133" s="4"/>
      <c r="C133" s="4"/>
      <c r="D133" s="4"/>
    </row>
    <row r="134" spans="2:4" x14ac:dyDescent="0.25">
      <c r="B134" s="4"/>
      <c r="C134" s="4"/>
      <c r="D134" s="4"/>
    </row>
    <row r="135" spans="2:4" x14ac:dyDescent="0.25">
      <c r="B135" s="4"/>
      <c r="C135" s="4"/>
      <c r="D135" s="4"/>
    </row>
    <row r="136" spans="2:4" x14ac:dyDescent="0.25">
      <c r="B136" s="4"/>
      <c r="C136" s="4"/>
      <c r="D136" s="4"/>
    </row>
    <row r="137" spans="2:4" x14ac:dyDescent="0.25">
      <c r="B137" s="4"/>
      <c r="C137" s="4"/>
      <c r="D137" s="4"/>
    </row>
    <row r="138" spans="2:4" x14ac:dyDescent="0.25">
      <c r="B138" s="4"/>
      <c r="C138" s="4"/>
      <c r="D138" s="4"/>
    </row>
    <row r="139" spans="2:4" x14ac:dyDescent="0.25">
      <c r="B139" s="4"/>
      <c r="C139" s="4"/>
      <c r="D139" s="4"/>
    </row>
    <row r="140" spans="2:4" x14ac:dyDescent="0.25">
      <c r="B140" s="4"/>
      <c r="C140" s="4"/>
      <c r="D140" s="4"/>
    </row>
    <row r="141" spans="2:4" x14ac:dyDescent="0.25">
      <c r="B141" s="4"/>
      <c r="C141" s="4"/>
      <c r="D141" s="4"/>
    </row>
    <row r="142" spans="2:4" x14ac:dyDescent="0.25">
      <c r="B142" s="4"/>
      <c r="C142" s="4"/>
      <c r="D142" s="4"/>
    </row>
    <row r="143" spans="2:4" x14ac:dyDescent="0.25">
      <c r="B143" s="4"/>
      <c r="C143" s="4"/>
      <c r="D143" s="4"/>
    </row>
    <row r="144" spans="2:4" x14ac:dyDescent="0.25">
      <c r="B144" s="4"/>
      <c r="C144" s="4"/>
      <c r="D144" s="4"/>
    </row>
    <row r="145" spans="2:4" x14ac:dyDescent="0.25">
      <c r="B145" s="4"/>
      <c r="C145" s="4"/>
      <c r="D145" s="4"/>
    </row>
    <row r="146" spans="2:4" x14ac:dyDescent="0.25">
      <c r="B146" s="4"/>
      <c r="C146" s="4"/>
      <c r="D146" s="4"/>
    </row>
    <row r="147" spans="2:4" x14ac:dyDescent="0.25">
      <c r="B147" s="4"/>
      <c r="C147" s="4"/>
      <c r="D147" s="4"/>
    </row>
    <row r="148" spans="2:4" x14ac:dyDescent="0.25">
      <c r="B148" s="4"/>
      <c r="C148" s="4"/>
      <c r="D148" s="4"/>
    </row>
    <row r="149" spans="2:4" x14ac:dyDescent="0.25">
      <c r="B149" s="4"/>
      <c r="C149" s="4"/>
      <c r="D149" s="4"/>
    </row>
    <row r="150" spans="2:4" x14ac:dyDescent="0.25">
      <c r="B150" s="4"/>
      <c r="C150" s="4"/>
      <c r="D150" s="4"/>
    </row>
    <row r="151" spans="2:4" x14ac:dyDescent="0.25">
      <c r="B151" s="4"/>
      <c r="C151" s="4"/>
      <c r="D151" s="4"/>
    </row>
    <row r="152" spans="2:4" x14ac:dyDescent="0.25">
      <c r="B152" s="4"/>
      <c r="C152" s="4"/>
      <c r="D152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Resultaträkning</vt:lpstr>
      <vt:lpstr>Balansräkning</vt:lpstr>
      <vt:lpstr>Noter</vt:lpstr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2019-03-11T15:19:01Z</dcterms:modified>
</cp:coreProperties>
</file>