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70" yWindow="65491" windowWidth="10815" windowHeight="8685" tabRatio="803" activeTab="1"/>
  </bookViews>
  <sheets>
    <sheet name="Spelschema" sheetId="1" r:id="rId1"/>
    <sheet name="Tabell" sheetId="2" r:id="rId2"/>
  </sheets>
  <definedNames>
    <definedName name="_xlnm.Print_Area" localSheetId="1">'Tabell'!$B$1:$J$34</definedName>
  </definedNames>
  <calcPr fullCalcOnLoad="1"/>
</workbook>
</file>

<file path=xl/sharedStrings.xml><?xml version="1.0" encoding="utf-8"?>
<sst xmlns="http://schemas.openxmlformats.org/spreadsheetml/2006/main" count="40" uniqueCount="37">
  <si>
    <t>Start</t>
  </si>
  <si>
    <t>Lag</t>
  </si>
  <si>
    <t>Resultat</t>
  </si>
  <si>
    <t>Deltagande Lag</t>
  </si>
  <si>
    <t>Prisutdelning</t>
  </si>
  <si>
    <t xml:space="preserve"> www.laget.se/loharadsif99</t>
  </si>
  <si>
    <t>V</t>
  </si>
  <si>
    <t>O</t>
  </si>
  <si>
    <t>F</t>
  </si>
  <si>
    <t>M</t>
  </si>
  <si>
    <t>(+)</t>
  </si>
  <si>
    <t>(-)</t>
  </si>
  <si>
    <t>(+/-)</t>
  </si>
  <si>
    <t>P</t>
  </si>
  <si>
    <t>Medaljer till alla spelare</t>
  </si>
  <si>
    <t>Stor pokal till segrande lag</t>
  </si>
  <si>
    <t>SPELSCHEMA</t>
  </si>
  <si>
    <t>Lohärads IF Blå</t>
  </si>
  <si>
    <t>Lohärads IF Röd</t>
  </si>
  <si>
    <r>
      <t xml:space="preserve">Lohärads IF  </t>
    </r>
    <r>
      <rPr>
        <sz val="24"/>
        <rFont val="Times New Roman"/>
        <family val="1"/>
      </rPr>
      <t>P99</t>
    </r>
  </si>
  <si>
    <t>ca.10.45</t>
  </si>
  <si>
    <t>ca.11.15</t>
  </si>
  <si>
    <t>ca.11.45</t>
  </si>
  <si>
    <t>ca.12.15</t>
  </si>
  <si>
    <t>ca. 12.45</t>
  </si>
  <si>
    <t>ca. 13.15</t>
  </si>
  <si>
    <t>ca. 15.45</t>
  </si>
  <si>
    <t>ca. 13.35</t>
  </si>
  <si>
    <t>ca. 14.05</t>
  </si>
  <si>
    <t>ca. 14.35</t>
  </si>
  <si>
    <t>ca. 15.05</t>
  </si>
  <si>
    <t>ca. 15.30</t>
  </si>
  <si>
    <t>IK Frej</t>
  </si>
  <si>
    <t>Hammarby IF</t>
  </si>
  <si>
    <t>MEDALJER OCH POKAL TILL LAG 1-3</t>
  </si>
  <si>
    <t>Matchens lirare match m.m.</t>
  </si>
  <si>
    <t>Karlbergs BK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</si>
</sst>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31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26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sz val="2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20"/>
      <name val="Times New Roman"/>
      <family val="1"/>
    </font>
    <font>
      <b/>
      <sz val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1" applyNumberFormat="0" applyFont="0" applyAlignment="0" applyProtection="0"/>
    <xf numFmtId="0" fontId="14" fillId="17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22" borderId="3" applyNumberFormat="0" applyAlignment="0" applyProtection="0"/>
    <xf numFmtId="0" fontId="20" fillId="0" borderId="4" applyNumberFormat="0" applyFill="0" applyAlignment="0" applyProtection="0"/>
    <xf numFmtId="0" fontId="21" fillId="23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17" borderId="9" applyNumberFormat="0" applyAlignment="0" applyProtection="0"/>
    <xf numFmtId="0" fontId="2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9" fillId="0" borderId="10" xfId="0" applyFont="1" applyBorder="1" applyAlignment="1" applyProtection="1">
      <alignment horizontal="center"/>
      <protection/>
    </xf>
    <xf numFmtId="0" fontId="30" fillId="0" borderId="10" xfId="0" applyFont="1" applyBorder="1" applyAlignment="1" applyProtection="1">
      <alignment horizontal="center"/>
      <protection/>
    </xf>
    <xf numFmtId="0" fontId="30" fillId="0" borderId="10" xfId="0" applyNumberFormat="1" applyFont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/>
    </xf>
    <xf numFmtId="0" fontId="4" fillId="0" borderId="0" xfId="49" applyFont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Comma" xfId="36"/>
    <cellStyle name="Comma [0]" xfId="37"/>
    <cellStyle name="Currency" xfId="38"/>
    <cellStyle name="Currency [0]" xfId="39"/>
    <cellStyle name="Dålig" xfId="40"/>
    <cellStyle name="Followed Hyperlink" xfId="41"/>
    <cellStyle name="Färg1" xfId="42"/>
    <cellStyle name="Färg2" xfId="43"/>
    <cellStyle name="Färg3" xfId="44"/>
    <cellStyle name="Färg4" xfId="45"/>
    <cellStyle name="Färg5" xfId="46"/>
    <cellStyle name="Färg6" xfId="47"/>
    <cellStyle name="Förklarande text" xfId="48"/>
    <cellStyle name="Hyperlink" xfId="49"/>
    <cellStyle name="Indata" xfId="50"/>
    <cellStyle name="Kontrollcell" xfId="51"/>
    <cellStyle name="Länkad cell" xfId="52"/>
    <cellStyle name="Neutral" xfId="53"/>
    <cellStyle name="Percent" xfId="54"/>
    <cellStyle name="Rubrik" xfId="55"/>
    <cellStyle name="Rubrik 1" xfId="56"/>
    <cellStyle name="Rubrik 2" xfId="57"/>
    <cellStyle name="Rubrik 3" xfId="58"/>
    <cellStyle name="Rubrik 4" xfId="59"/>
    <cellStyle name="Summa" xfId="60"/>
    <cellStyle name="Utdata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Tabell!A1" /><Relationship Id="rId3" Type="http://schemas.openxmlformats.org/officeDocument/2006/relationships/hyperlink" Target="#Tabell!A1" /><Relationship Id="rId4" Type="http://schemas.openxmlformats.org/officeDocument/2006/relationships/image" Target="../media/image2.jpeg" /><Relationship Id="rId5" Type="http://schemas.openxmlformats.org/officeDocument/2006/relationships/image" Target="../media/image3.wmf" /><Relationship Id="rId6" Type="http://schemas.openxmlformats.org/officeDocument/2006/relationships/image" Target="../media/image4.jpeg" /><Relationship Id="rId7" Type="http://schemas.openxmlformats.org/officeDocument/2006/relationships/hyperlink" Target="#Tabell!A1" /><Relationship Id="rId8" Type="http://schemas.openxmlformats.org/officeDocument/2006/relationships/hyperlink" Target="#Tabell!A1" /><Relationship Id="rId9" Type="http://schemas.openxmlformats.org/officeDocument/2006/relationships/image" Target="../media/image5.png" /><Relationship Id="rId10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jpeg" /><Relationship Id="rId3" Type="http://schemas.openxmlformats.org/officeDocument/2006/relationships/hyperlink" Target="#Spelschema!A1" /><Relationship Id="rId4" Type="http://schemas.openxmlformats.org/officeDocument/2006/relationships/hyperlink" Target="#Spelschema!A1" /><Relationship Id="rId5" Type="http://schemas.openxmlformats.org/officeDocument/2006/relationships/image" Target="../media/image5.png" /><Relationship Id="rId6" Type="http://schemas.openxmlformats.org/officeDocument/2006/relationships/image" Target="../media/image2.jpeg" /><Relationship Id="rId7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142875</xdr:rowOff>
    </xdr:from>
    <xdr:to>
      <xdr:col>2</xdr:col>
      <xdr:colOff>742950</xdr:colOff>
      <xdr:row>8</xdr:row>
      <xdr:rowOff>152400</xdr:rowOff>
    </xdr:to>
    <xdr:pic>
      <xdr:nvPicPr>
        <xdr:cNvPr id="1" name="Picture 1" descr="i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04800"/>
          <a:ext cx="11906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30</xdr:row>
      <xdr:rowOff>0</xdr:rowOff>
    </xdr:from>
    <xdr:to>
      <xdr:col>2</xdr:col>
      <xdr:colOff>1085850</xdr:colOff>
      <xdr:row>34</xdr:row>
      <xdr:rowOff>57150</xdr:rowOff>
    </xdr:to>
    <xdr:pic>
      <xdr:nvPicPr>
        <xdr:cNvPr id="2" name="Picture 2" descr="märk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0150" y="9239250"/>
          <a:ext cx="8953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26</xdr:row>
      <xdr:rowOff>76200</xdr:rowOff>
    </xdr:from>
    <xdr:to>
      <xdr:col>2</xdr:col>
      <xdr:colOff>104775</xdr:colOff>
      <xdr:row>28</xdr:row>
      <xdr:rowOff>76200</xdr:rowOff>
    </xdr:to>
    <xdr:pic>
      <xdr:nvPicPr>
        <xdr:cNvPr id="3" name="Picture 10" descr="MCj04398430000[1]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0" y="8162925"/>
          <a:ext cx="638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180975</xdr:colOff>
      <xdr:row>20</xdr:row>
      <xdr:rowOff>38100</xdr:rowOff>
    </xdr:from>
    <xdr:to>
      <xdr:col>10</xdr:col>
      <xdr:colOff>590550</xdr:colOff>
      <xdr:row>23</xdr:row>
      <xdr:rowOff>314325</xdr:rowOff>
    </xdr:to>
    <xdr:pic>
      <xdr:nvPicPr>
        <xdr:cNvPr id="4" name="Picture 13" descr="gubbe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91250" y="5838825"/>
          <a:ext cx="11239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3</xdr:row>
      <xdr:rowOff>142875</xdr:rowOff>
    </xdr:from>
    <xdr:to>
      <xdr:col>10</xdr:col>
      <xdr:colOff>523875</xdr:colOff>
      <xdr:row>8</xdr:row>
      <xdr:rowOff>161925</xdr:rowOff>
    </xdr:to>
    <xdr:pic>
      <xdr:nvPicPr>
        <xdr:cNvPr id="5" name="Picture 15" descr="MCj04370490000[1]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419850" y="628650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0</xdr:row>
      <xdr:rowOff>47625</xdr:rowOff>
    </xdr:from>
    <xdr:to>
      <xdr:col>4</xdr:col>
      <xdr:colOff>619125</xdr:colOff>
      <xdr:row>10</xdr:row>
      <xdr:rowOff>228600</xdr:rowOff>
    </xdr:to>
    <xdr:pic>
      <xdr:nvPicPr>
        <xdr:cNvPr id="6" name="Picture 13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71675" y="47625"/>
          <a:ext cx="241935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695325</xdr:colOff>
      <xdr:row>22</xdr:row>
      <xdr:rowOff>66675</xdr:rowOff>
    </xdr:from>
    <xdr:to>
      <xdr:col>1</xdr:col>
      <xdr:colOff>1304925</xdr:colOff>
      <xdr:row>23</xdr:row>
      <xdr:rowOff>323850</xdr:rowOff>
    </xdr:to>
    <xdr:pic>
      <xdr:nvPicPr>
        <xdr:cNvPr id="1" name="Picture 16" descr="MCj0439843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439025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3</xdr:row>
      <xdr:rowOff>76200</xdr:rowOff>
    </xdr:from>
    <xdr:to>
      <xdr:col>1</xdr:col>
      <xdr:colOff>1447800</xdr:colOff>
      <xdr:row>8</xdr:row>
      <xdr:rowOff>409575</xdr:rowOff>
    </xdr:to>
    <xdr:pic>
      <xdr:nvPicPr>
        <xdr:cNvPr id="2" name="Picture 1" descr="is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561975"/>
          <a:ext cx="1152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5</xdr:row>
      <xdr:rowOff>0</xdr:rowOff>
    </xdr:from>
    <xdr:to>
      <xdr:col>9</xdr:col>
      <xdr:colOff>123825</xdr:colOff>
      <xdr:row>8</xdr:row>
      <xdr:rowOff>342900</xdr:rowOff>
    </xdr:to>
    <xdr:pic>
      <xdr:nvPicPr>
        <xdr:cNvPr id="3" name="Picture 15" descr="MCj04370490000[1]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81725" y="809625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1076325</xdr:colOff>
      <xdr:row>28</xdr:row>
      <xdr:rowOff>114300</xdr:rowOff>
    </xdr:from>
    <xdr:to>
      <xdr:col>1</xdr:col>
      <xdr:colOff>1971675</xdr:colOff>
      <xdr:row>33</xdr:row>
      <xdr:rowOff>0</xdr:rowOff>
    </xdr:to>
    <xdr:pic>
      <xdr:nvPicPr>
        <xdr:cNvPr id="4" name="Picture 2" descr="märk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52600" y="8915400"/>
          <a:ext cx="8953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</xdr:row>
      <xdr:rowOff>28575</xdr:rowOff>
    </xdr:from>
    <xdr:to>
      <xdr:col>6</xdr:col>
      <xdr:colOff>133350</xdr:colOff>
      <xdr:row>11</xdr:row>
      <xdr:rowOff>76200</xdr:rowOff>
    </xdr:to>
    <xdr:pic macro="[0]!Macro3">
      <xdr:nvPicPr>
        <xdr:cNvPr id="5" name="Picture 1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0" y="190500"/>
          <a:ext cx="241935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get.se/loharadsif99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aget.se/loharadsif99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K33"/>
  <sheetViews>
    <sheetView showGridLines="0" zoomScale="90" zoomScaleNormal="90" zoomScalePageLayoutView="0" workbookViewId="0" topLeftCell="A12">
      <selection activeCell="J24" sqref="J24"/>
    </sheetView>
  </sheetViews>
  <sheetFormatPr defaultColWidth="9.140625" defaultRowHeight="12.75" outlineLevelCol="1"/>
  <cols>
    <col min="1" max="1" width="3.57421875" style="1" customWidth="1"/>
    <col min="2" max="2" width="11.57421875" style="1" customWidth="1"/>
    <col min="3" max="4" width="20.7109375" style="1" customWidth="1"/>
    <col min="5" max="5" width="16.7109375" style="1" customWidth="1"/>
    <col min="6" max="6" width="16.8515625" style="1" customWidth="1"/>
    <col min="7" max="7" width="4.421875" style="1" hidden="1" customWidth="1" outlineLevel="1"/>
    <col min="8" max="8" width="6.28125" style="1" hidden="1" customWidth="1" outlineLevel="1"/>
    <col min="9" max="9" width="9.00390625" style="1" hidden="1" customWidth="1" outlineLevel="1"/>
    <col min="10" max="10" width="10.7109375" style="1" customWidth="1" collapsed="1"/>
    <col min="11" max="11" width="13.7109375" style="1" bestFit="1" customWidth="1"/>
    <col min="12" max="16384" width="9.14062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2:11" ht="33"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2:11" ht="23.25"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2:11" ht="23.25"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2:11" ht="35.25">
      <c r="B12" s="25" t="s">
        <v>16</v>
      </c>
      <c r="C12" s="25"/>
      <c r="D12" s="25"/>
      <c r="E12" s="25"/>
      <c r="F12" s="25"/>
      <c r="G12" s="2"/>
      <c r="H12" s="2"/>
      <c r="I12" s="2"/>
      <c r="J12" s="2"/>
      <c r="K12" s="2"/>
    </row>
    <row r="13" spans="2:11" ht="30" customHeight="1">
      <c r="B13" s="5" t="s">
        <v>0</v>
      </c>
      <c r="C13" s="23" t="s">
        <v>1</v>
      </c>
      <c r="D13" s="23"/>
      <c r="E13" s="23" t="s">
        <v>2</v>
      </c>
      <c r="F13" s="23"/>
      <c r="J13" s="18" t="s">
        <v>3</v>
      </c>
      <c r="K13" s="19"/>
    </row>
    <row r="14" spans="2:11" ht="30" customHeight="1">
      <c r="B14" s="4" t="s">
        <v>20</v>
      </c>
      <c r="C14" s="4" t="str">
        <f>J14</f>
        <v>Lohärads IF Röd</v>
      </c>
      <c r="D14" s="4" t="str">
        <f>J15</f>
        <v>Lohärads IF Blå</v>
      </c>
      <c r="E14" s="7">
        <v>2</v>
      </c>
      <c r="F14" s="7">
        <v>4</v>
      </c>
      <c r="G14" s="9">
        <f>SUM(E14-F14)</f>
        <v>-2</v>
      </c>
      <c r="H14" s="9"/>
      <c r="I14" s="9">
        <f>F14-E14</f>
        <v>2</v>
      </c>
      <c r="J14" s="20" t="s">
        <v>18</v>
      </c>
      <c r="K14" s="21"/>
    </row>
    <row r="15" spans="2:11" ht="30" customHeight="1">
      <c r="B15" s="4" t="s">
        <v>21</v>
      </c>
      <c r="C15" s="4" t="str">
        <f>J16</f>
        <v>IK Frej</v>
      </c>
      <c r="D15" s="4" t="str">
        <f>J17</f>
        <v>Karlbergs BK</v>
      </c>
      <c r="E15" s="7">
        <v>2</v>
      </c>
      <c r="F15" s="7">
        <v>0</v>
      </c>
      <c r="G15" s="9">
        <f>SUM(E15-F15)</f>
        <v>2</v>
      </c>
      <c r="H15" s="9"/>
      <c r="I15" s="9">
        <f aca="true" t="shared" si="0" ref="I15:I24">F15-E15</f>
        <v>-2</v>
      </c>
      <c r="J15" s="22" t="s">
        <v>17</v>
      </c>
      <c r="K15" s="22"/>
    </row>
    <row r="16" spans="2:11" ht="30" customHeight="1">
      <c r="B16" s="4" t="s">
        <v>22</v>
      </c>
      <c r="C16" s="4" t="str">
        <f>J15</f>
        <v>Lohärads IF Blå</v>
      </c>
      <c r="D16" s="4" t="str">
        <f>J18</f>
        <v>Hammarby IF</v>
      </c>
      <c r="E16" s="7">
        <v>6</v>
      </c>
      <c r="F16" s="7">
        <v>4</v>
      </c>
      <c r="G16" s="9">
        <f aca="true" t="shared" si="1" ref="G16:G24">SUM(E16-F16)</f>
        <v>2</v>
      </c>
      <c r="H16" s="9"/>
      <c r="I16" s="9">
        <f t="shared" si="0"/>
        <v>-2</v>
      </c>
      <c r="J16" s="22" t="s">
        <v>32</v>
      </c>
      <c r="K16" s="22"/>
    </row>
    <row r="17" spans="2:11" ht="30" customHeight="1">
      <c r="B17" s="4" t="s">
        <v>23</v>
      </c>
      <c r="C17" s="4" t="str">
        <f>J17</f>
        <v>Karlbergs BK</v>
      </c>
      <c r="D17" s="4" t="str">
        <f>J14</f>
        <v>Lohärads IF Röd</v>
      </c>
      <c r="E17" s="7">
        <v>1</v>
      </c>
      <c r="F17" s="7">
        <v>5</v>
      </c>
      <c r="G17" s="9">
        <f t="shared" si="1"/>
        <v>-4</v>
      </c>
      <c r="H17" s="9"/>
      <c r="I17" s="9">
        <f t="shared" si="0"/>
        <v>4</v>
      </c>
      <c r="J17" s="22" t="s">
        <v>36</v>
      </c>
      <c r="K17" s="22"/>
    </row>
    <row r="18" spans="2:11" ht="30" customHeight="1">
      <c r="B18" s="4" t="s">
        <v>24</v>
      </c>
      <c r="C18" s="4" t="str">
        <f>J18</f>
        <v>Hammarby IF</v>
      </c>
      <c r="D18" s="4" t="str">
        <f>J16</f>
        <v>IK Frej</v>
      </c>
      <c r="E18" s="7">
        <v>3</v>
      </c>
      <c r="F18" s="7">
        <v>4</v>
      </c>
      <c r="G18" s="9">
        <f t="shared" si="1"/>
        <v>-1</v>
      </c>
      <c r="H18" s="9"/>
      <c r="I18" s="9">
        <f t="shared" si="0"/>
        <v>1</v>
      </c>
      <c r="J18" s="22" t="s">
        <v>33</v>
      </c>
      <c r="K18" s="22"/>
    </row>
    <row r="19" spans="2:11" ht="30" customHeight="1">
      <c r="B19" s="4" t="s">
        <v>25</v>
      </c>
      <c r="C19" s="26" t="s">
        <v>35</v>
      </c>
      <c r="D19" s="26"/>
      <c r="E19" s="7"/>
      <c r="F19" s="7"/>
      <c r="G19" s="9">
        <f t="shared" si="1"/>
        <v>0</v>
      </c>
      <c r="H19" s="9"/>
      <c r="I19" s="9">
        <f t="shared" si="0"/>
        <v>0</v>
      </c>
      <c r="K19" s="3"/>
    </row>
    <row r="20" spans="2:11" ht="30" customHeight="1">
      <c r="B20" s="4" t="s">
        <v>27</v>
      </c>
      <c r="C20" s="4" t="str">
        <f>J15</f>
        <v>Lohärads IF Blå</v>
      </c>
      <c r="D20" s="4" t="str">
        <f>J17</f>
        <v>Karlbergs BK</v>
      </c>
      <c r="E20" s="7">
        <v>7</v>
      </c>
      <c r="F20" s="7">
        <v>1</v>
      </c>
      <c r="G20" s="9">
        <f t="shared" si="1"/>
        <v>6</v>
      </c>
      <c r="H20" s="9"/>
      <c r="I20" s="9">
        <f t="shared" si="0"/>
        <v>-6</v>
      </c>
      <c r="K20" s="3"/>
    </row>
    <row r="21" spans="2:11" ht="30" customHeight="1">
      <c r="B21" s="4" t="s">
        <v>28</v>
      </c>
      <c r="C21" s="4" t="str">
        <f>J18</f>
        <v>Hammarby IF</v>
      </c>
      <c r="D21" s="4" t="str">
        <f>J14</f>
        <v>Lohärads IF Röd</v>
      </c>
      <c r="E21" s="7">
        <v>4</v>
      </c>
      <c r="F21" s="7">
        <v>3</v>
      </c>
      <c r="G21" s="9">
        <f t="shared" si="1"/>
        <v>1</v>
      </c>
      <c r="H21" s="9"/>
      <c r="I21" s="9">
        <f t="shared" si="0"/>
        <v>-1</v>
      </c>
      <c r="K21" s="3"/>
    </row>
    <row r="22" spans="2:11" ht="30" customHeight="1">
      <c r="B22" s="4" t="s">
        <v>29</v>
      </c>
      <c r="C22" s="4" t="str">
        <f>J16</f>
        <v>IK Frej</v>
      </c>
      <c r="D22" s="4" t="str">
        <f>J15</f>
        <v>Lohärads IF Blå</v>
      </c>
      <c r="E22" s="7">
        <v>0</v>
      </c>
      <c r="F22" s="7">
        <v>1</v>
      </c>
      <c r="G22" s="9">
        <f t="shared" si="1"/>
        <v>-1</v>
      </c>
      <c r="H22" s="9"/>
      <c r="I22" s="9">
        <f t="shared" si="0"/>
        <v>1</v>
      </c>
      <c r="K22" s="3"/>
    </row>
    <row r="23" spans="2:11" ht="30" customHeight="1">
      <c r="B23" s="4" t="s">
        <v>30</v>
      </c>
      <c r="C23" s="4" t="str">
        <f>J17</f>
        <v>Karlbergs BK</v>
      </c>
      <c r="D23" s="4" t="str">
        <f>J18</f>
        <v>Hammarby IF</v>
      </c>
      <c r="E23" s="7">
        <v>3</v>
      </c>
      <c r="F23" s="7">
        <v>2</v>
      </c>
      <c r="G23" s="9">
        <f t="shared" si="1"/>
        <v>1</v>
      </c>
      <c r="H23" s="9"/>
      <c r="I23" s="9">
        <f t="shared" si="0"/>
        <v>-1</v>
      </c>
      <c r="K23" s="3"/>
    </row>
    <row r="24" spans="2:9" ht="30" customHeight="1">
      <c r="B24" s="4" t="s">
        <v>31</v>
      </c>
      <c r="C24" s="4" t="str">
        <f>J14</f>
        <v>Lohärads IF Röd</v>
      </c>
      <c r="D24" s="4" t="str">
        <f>J16</f>
        <v>IK Frej</v>
      </c>
      <c r="E24" s="7">
        <v>4</v>
      </c>
      <c r="F24" s="7">
        <v>2</v>
      </c>
      <c r="G24" s="9">
        <f t="shared" si="1"/>
        <v>2</v>
      </c>
      <c r="H24" s="9"/>
      <c r="I24" s="9">
        <f t="shared" si="0"/>
        <v>-2</v>
      </c>
    </row>
    <row r="25" spans="2:6" ht="30" customHeight="1">
      <c r="B25" s="11" t="s">
        <v>26</v>
      </c>
      <c r="C25" s="17" t="s">
        <v>4</v>
      </c>
      <c r="D25" s="17"/>
      <c r="E25" s="17"/>
      <c r="F25" s="17"/>
    </row>
    <row r="26" spans="2:6" ht="30" customHeight="1">
      <c r="B26" s="10"/>
      <c r="C26" s="8"/>
      <c r="D26" s="8"/>
      <c r="E26" s="8"/>
      <c r="F26" s="8"/>
    </row>
    <row r="27" ht="25.5" customHeight="1"/>
    <row r="28" spans="2:11" ht="26.25">
      <c r="B28" s="27" t="s">
        <v>34</v>
      </c>
      <c r="C28" s="27"/>
      <c r="D28" s="27"/>
      <c r="E28" s="27"/>
      <c r="F28" s="27"/>
      <c r="G28" s="27"/>
      <c r="H28" s="27"/>
      <c r="I28" s="27"/>
      <c r="J28" s="27"/>
      <c r="K28" s="27"/>
    </row>
    <row r="29" spans="2:11" ht="26.25"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1" ht="9.75" customHeight="1"/>
    <row r="32" spans="2:11" ht="35.25">
      <c r="B32" s="25" t="s">
        <v>19</v>
      </c>
      <c r="C32" s="25"/>
      <c r="D32" s="25"/>
      <c r="E32" s="25"/>
      <c r="F32" s="25"/>
      <c r="G32" s="25"/>
      <c r="H32" s="25"/>
      <c r="I32" s="25"/>
      <c r="J32" s="25"/>
      <c r="K32" s="25"/>
    </row>
    <row r="33" spans="2:11" ht="23.25">
      <c r="B33" s="24" t="s">
        <v>5</v>
      </c>
      <c r="C33" s="24"/>
      <c r="D33" s="24"/>
      <c r="E33" s="24"/>
      <c r="F33" s="24"/>
      <c r="G33" s="24"/>
      <c r="H33" s="24"/>
      <c r="I33" s="24"/>
      <c r="J33" s="24"/>
      <c r="K33" s="24"/>
    </row>
  </sheetData>
  <sheetProtection selectLockedCells="1"/>
  <mergeCells count="17">
    <mergeCell ref="B33:K33"/>
    <mergeCell ref="E13:F13"/>
    <mergeCell ref="B12:F12"/>
    <mergeCell ref="C19:D19"/>
    <mergeCell ref="B32:K32"/>
    <mergeCell ref="B28:K28"/>
    <mergeCell ref="B29:K29"/>
    <mergeCell ref="B10:K10"/>
    <mergeCell ref="B9:K9"/>
    <mergeCell ref="C25:F25"/>
    <mergeCell ref="J13:K13"/>
    <mergeCell ref="J14:K14"/>
    <mergeCell ref="J15:K15"/>
    <mergeCell ref="J16:K16"/>
    <mergeCell ref="J17:K17"/>
    <mergeCell ref="J18:K18"/>
    <mergeCell ref="C13:D13"/>
  </mergeCells>
  <hyperlinks>
    <hyperlink ref="B33" r:id="rId1" display="www.laget.se/loharadsif99"/>
  </hyperlinks>
  <printOptions/>
  <pageMargins left="0.59" right="0.26" top="0.42" bottom="0.55" header="0.3" footer="0.5"/>
  <pageSetup horizontalDpi="600" verticalDpi="600" orientation="portrait" paperSize="9" scale="9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9:J32"/>
  <sheetViews>
    <sheetView showGridLines="0" tabSelected="1" zoomScalePageLayoutView="0" workbookViewId="0" topLeftCell="A11">
      <selection activeCell="J15" sqref="J15"/>
    </sheetView>
  </sheetViews>
  <sheetFormatPr defaultColWidth="9.140625" defaultRowHeight="12.75"/>
  <cols>
    <col min="1" max="1" width="10.140625" style="1" customWidth="1"/>
    <col min="2" max="2" width="32.140625" style="1" customWidth="1"/>
    <col min="3" max="10" width="8.7109375" style="1" customWidth="1"/>
    <col min="11" max="16384" width="9.140625" style="1" customWidth="1"/>
  </cols>
  <sheetData>
    <row r="2" ht="12.75"/>
    <row r="3" ht="12.75"/>
    <row r="4" ht="12.75"/>
    <row r="5" ht="12.75"/>
    <row r="6" ht="12.75"/>
    <row r="7" ht="12.75"/>
    <row r="8" ht="12.75"/>
    <row r="9" spans="2:10" ht="33">
      <c r="B9" s="28"/>
      <c r="C9" s="28"/>
      <c r="D9" s="28"/>
      <c r="E9" s="28"/>
      <c r="F9" s="28"/>
      <c r="G9" s="28"/>
      <c r="H9" s="28"/>
      <c r="I9" s="28"/>
      <c r="J9" s="28"/>
    </row>
    <row r="10" spans="2:10" ht="23.25">
      <c r="B10" s="15"/>
      <c r="C10" s="15"/>
      <c r="D10" s="15"/>
      <c r="E10" s="15"/>
      <c r="F10" s="15"/>
      <c r="G10" s="15"/>
      <c r="H10" s="15"/>
      <c r="I10" s="15"/>
      <c r="J10" s="15"/>
    </row>
    <row r="11" spans="2:10" ht="23.25">
      <c r="B11" s="2"/>
      <c r="C11" s="2"/>
      <c r="D11" s="2"/>
      <c r="E11" s="2"/>
      <c r="F11" s="2"/>
      <c r="G11" s="2"/>
      <c r="H11" s="2"/>
      <c r="I11" s="2"/>
      <c r="J11" s="2"/>
    </row>
    <row r="12" spans="2:10" ht="23.25">
      <c r="B12" s="2"/>
      <c r="C12" s="2"/>
      <c r="D12" s="2"/>
      <c r="E12" s="2"/>
      <c r="F12" s="2"/>
      <c r="G12" s="2"/>
      <c r="H12" s="2"/>
      <c r="I12" s="2"/>
      <c r="J12" s="2"/>
    </row>
    <row r="13" spans="2:10" ht="23.25">
      <c r="B13" s="2"/>
      <c r="C13" s="2"/>
      <c r="D13" s="2"/>
      <c r="E13" s="2"/>
      <c r="F13" s="2"/>
      <c r="G13" s="2"/>
      <c r="H13" s="2"/>
      <c r="I13" s="2"/>
      <c r="J13" s="2"/>
    </row>
    <row r="14" spans="2:10" ht="49.5" customHeight="1">
      <c r="B14" s="12" t="s">
        <v>1</v>
      </c>
      <c r="C14" s="13" t="s">
        <v>9</v>
      </c>
      <c r="D14" s="13" t="s">
        <v>6</v>
      </c>
      <c r="E14" s="13" t="s">
        <v>7</v>
      </c>
      <c r="F14" s="13" t="s">
        <v>8</v>
      </c>
      <c r="G14" s="14" t="s">
        <v>10</v>
      </c>
      <c r="H14" s="14" t="s">
        <v>11</v>
      </c>
      <c r="I14" s="14" t="s">
        <v>12</v>
      </c>
      <c r="J14" s="13" t="s">
        <v>13</v>
      </c>
    </row>
    <row r="15" spans="2:10" ht="49.5" customHeight="1">
      <c r="B15" s="12" t="str">
        <f>Spelschema!J15</f>
        <v>Lohärads IF Blå</v>
      </c>
      <c r="C15" s="12">
        <f>COUNT(Spelschema!F14,Spelschema!E16,Spelschema!E20,Spelschema!F22)</f>
        <v>4</v>
      </c>
      <c r="D15" s="12">
        <f>COUNTIF(Spelschema!G14,"&lt;0")+COUNTIF(Spelschema!G16,"&gt;0")+COUNTIF(Spelschema!G20,"&gt;0")+COUNTIF(Spelschema!G22,"&lt;0")</f>
        <v>4</v>
      </c>
      <c r="E15" s="12">
        <f>C15-D15-F15</f>
        <v>0</v>
      </c>
      <c r="F15" s="12">
        <f>COUNTIF(Spelschema!I14,"&lt;0")+COUNTIF(Spelschema!I16,"&gt;0")+COUNTIF(Spelschema!I20,"&gt;0")+COUNTIF(Spelschema!I22,"&lt;0")</f>
        <v>0</v>
      </c>
      <c r="G15" s="12">
        <f>SUM(Spelschema!F14,Spelschema!E16,Spelschema!E20,Spelschema!F22)</f>
        <v>18</v>
      </c>
      <c r="H15" s="12">
        <f>SUM(Spelschema!E14,Spelschema!F16,Spelschema!F20,Spelschema!E22)</f>
        <v>7</v>
      </c>
      <c r="I15" s="12">
        <f>SUM(G15-H15)</f>
        <v>11</v>
      </c>
      <c r="J15" s="12">
        <f>SUM(D15*3+E15)</f>
        <v>12</v>
      </c>
    </row>
    <row r="16" spans="2:10" ht="49.5" customHeight="1">
      <c r="B16" s="12" t="str">
        <f>Spelschema!J14</f>
        <v>Lohärads IF Röd</v>
      </c>
      <c r="C16" s="12">
        <f>COUNT(Spelschema!E14,Spelschema!F17,Spelschema!F21,Spelschema!E24)</f>
        <v>4</v>
      </c>
      <c r="D16" s="12">
        <f>COUNTIF(Spelschema!G14,"&gt;0")+COUNTIF(Spelschema!G17,"&lt;0")+COUNTIF(Spelschema!G21,"&lt;0")+COUNTIF(Spelschema!G24,"&gt;0")</f>
        <v>2</v>
      </c>
      <c r="E16" s="12">
        <f>C16-D16-F16</f>
        <v>0</v>
      </c>
      <c r="F16" s="12">
        <f>COUNTIF(Spelschema!I14,"&gt;0")+COUNTIF(Spelschema!I17,"&lt;0")+COUNTIF(Spelschema!I21,"&lt;0")+COUNTIF(Spelschema!I24,"&gt;0")</f>
        <v>2</v>
      </c>
      <c r="G16" s="12">
        <f>SUM(Spelschema!E14,Spelschema!F17,Spelschema!F21,Spelschema!E24)</f>
        <v>14</v>
      </c>
      <c r="H16" s="12">
        <f>SUM(Spelschema!F14,Spelschema!E17,Spelschema!E21,Spelschema!F24)</f>
        <v>11</v>
      </c>
      <c r="I16" s="12">
        <f>SUM(G16-H16)</f>
        <v>3</v>
      </c>
      <c r="J16" s="12">
        <f>SUM(D16*3+E16)</f>
        <v>6</v>
      </c>
    </row>
    <row r="17" spans="2:10" ht="49.5" customHeight="1">
      <c r="B17" s="12" t="str">
        <f>Spelschema!J16</f>
        <v>IK Frej</v>
      </c>
      <c r="C17" s="12">
        <f>COUNT(Spelschema!E15,Spelschema!F18,Spelschema!E22,Spelschema!F24)</f>
        <v>4</v>
      </c>
      <c r="D17" s="12">
        <f>COUNTIF(Spelschema!G15,"&gt;0")+COUNTIF(Spelschema!G18,"&lt;0")+COUNTIF(Spelschema!G22,"&gt;0")+COUNTIF(Spelschema!G24,"&lt;0")</f>
        <v>2</v>
      </c>
      <c r="E17" s="12">
        <f>C17-D17-F17</f>
        <v>0</v>
      </c>
      <c r="F17" s="12">
        <f>COUNTIF(Spelschema!I15,"&gt;0")+COUNTIF(Spelschema!I18,"&lt;0")+COUNTIF(Spelschema!I22,"&gt;0")+COUNTIF(Spelschema!I24,"&lt;0")</f>
        <v>2</v>
      </c>
      <c r="G17" s="12">
        <f>SUM(Spelschema!E15,Spelschema!F18,Spelschema!E22,Spelschema!F24)</f>
        <v>8</v>
      </c>
      <c r="H17" s="12">
        <f>SUM(Spelschema!F15,Spelschema!E18,Spelschema!F22,Spelschema!E24)</f>
        <v>8</v>
      </c>
      <c r="I17" s="12">
        <f>SUM(G17-H17)</f>
        <v>0</v>
      </c>
      <c r="J17" s="12">
        <f>SUM(D17*3+E17)</f>
        <v>6</v>
      </c>
    </row>
    <row r="18" spans="2:10" ht="49.5" customHeight="1">
      <c r="B18" s="12" t="str">
        <f>Spelschema!J18</f>
        <v>Hammarby IF</v>
      </c>
      <c r="C18" s="12">
        <f>COUNT(Spelschema!F16,Spelschema!E18,Spelschema!E21,Spelschema!F23)</f>
        <v>4</v>
      </c>
      <c r="D18" s="12">
        <f>COUNTIF(Spelschema!G16,"&lt;0")+COUNTIF(Spelschema!G18,"&gt;0")+COUNTIF(Spelschema!G21,"&gt;0")+COUNTIF(Spelschema!G23,"&lt;0")</f>
        <v>1</v>
      </c>
      <c r="E18" s="12">
        <f>C18-D18-F18</f>
        <v>0</v>
      </c>
      <c r="F18" s="12">
        <f>COUNTIF(Spelschema!I16,"&lt;0")+COUNTIF(Spelschema!I18,"&gt;0")+COUNTIF(Spelschema!I21,"&gt;0")+COUNTIF(Spelschema!I23,"&lt;0")</f>
        <v>3</v>
      </c>
      <c r="G18" s="12">
        <f>SUM(Spelschema!F16,Spelschema!E18,Spelschema!E21,Spelschema!F23)</f>
        <v>13</v>
      </c>
      <c r="H18" s="12">
        <f>SUM(Spelschema!E16,Spelschema!F18,Spelschema!F21,Spelschema!E23)</f>
        <v>16</v>
      </c>
      <c r="I18" s="12">
        <f>SUM(G18-H18)</f>
        <v>-3</v>
      </c>
      <c r="J18" s="12">
        <f>SUM(D18*3+E18)</f>
        <v>3</v>
      </c>
    </row>
    <row r="19" spans="2:10" ht="49.5" customHeight="1">
      <c r="B19" s="12" t="str">
        <f>Spelschema!J17</f>
        <v>Karlbergs BK</v>
      </c>
      <c r="C19" s="12">
        <f>COUNT(Spelschema!F15,Spelschema!E17,Spelschema!F20,Spelschema!E23)</f>
        <v>4</v>
      </c>
      <c r="D19" s="12">
        <f>COUNTIF(Spelschema!G15,"&lt;0")+COUNTIF(Spelschema!G17,"&gt;0")+COUNTIF(Spelschema!G20,"&lt;0")+COUNTIF(Spelschema!G23,"&gt;0")</f>
        <v>1</v>
      </c>
      <c r="E19" s="12">
        <f>C19-D19-F19</f>
        <v>0</v>
      </c>
      <c r="F19" s="12">
        <f>COUNTIF(Spelschema!I15,"&lt;0")+COUNTIF(Spelschema!I17,"&gt;0")+COUNTIF(Spelschema!I20,"&lt;0")+COUNTIF(Spelschema!I23,"&gt;0")</f>
        <v>3</v>
      </c>
      <c r="G19" s="12">
        <f>SUM(Spelschema!F15,Spelschema!E17,Spelschema!F20,Spelschema!E23)</f>
        <v>5</v>
      </c>
      <c r="H19" s="12">
        <f>SUM(Spelschema!E15,Spelschema!F17,Spelschema!E20,Spelschema!F23)</f>
        <v>16</v>
      </c>
      <c r="I19" s="12">
        <f>SUM(G19-H19)</f>
        <v>-11</v>
      </c>
      <c r="J19" s="12">
        <f>SUM(D19*3+E19)</f>
        <v>3</v>
      </c>
    </row>
    <row r="20" spans="2:8" ht="18" customHeight="1">
      <c r="B20" s="6"/>
      <c r="C20" s="6"/>
      <c r="D20" s="6"/>
      <c r="E20" s="6"/>
      <c r="F20" s="2"/>
      <c r="G20" s="2"/>
      <c r="H20" s="2"/>
    </row>
    <row r="21" spans="2:8" ht="18" customHeight="1">
      <c r="B21" s="6"/>
      <c r="C21" s="6"/>
      <c r="D21" s="6"/>
      <c r="E21" s="6"/>
      <c r="F21" s="2"/>
      <c r="G21" s="2"/>
      <c r="H21" s="2"/>
    </row>
    <row r="22" spans="2:8" ht="19.5" customHeight="1">
      <c r="B22" s="6"/>
      <c r="C22" s="6"/>
      <c r="D22" s="6"/>
      <c r="E22" s="6"/>
      <c r="F22" s="2"/>
      <c r="G22" s="2"/>
      <c r="H22" s="2"/>
    </row>
    <row r="23" spans="2:10" ht="30.75">
      <c r="B23" s="29" t="s">
        <v>14</v>
      </c>
      <c r="C23" s="29"/>
      <c r="D23" s="29"/>
      <c r="E23" s="29"/>
      <c r="F23" s="29"/>
      <c r="G23" s="29"/>
      <c r="H23" s="29"/>
      <c r="I23" s="29"/>
      <c r="J23" s="29"/>
    </row>
    <row r="24" spans="2:10" ht="30.75">
      <c r="B24" s="29" t="s">
        <v>15</v>
      </c>
      <c r="C24" s="29"/>
      <c r="D24" s="29"/>
      <c r="E24" s="29"/>
      <c r="F24" s="29"/>
      <c r="G24" s="29"/>
      <c r="H24" s="29"/>
      <c r="I24" s="29"/>
      <c r="J24" s="29"/>
    </row>
    <row r="31" spans="2:10" ht="35.25">
      <c r="B31" s="25" t="s">
        <v>19</v>
      </c>
      <c r="C31" s="25"/>
      <c r="D31" s="25"/>
      <c r="E31" s="25"/>
      <c r="F31" s="25"/>
      <c r="G31" s="25"/>
      <c r="H31" s="25"/>
      <c r="I31" s="25"/>
      <c r="J31" s="25"/>
    </row>
    <row r="32" spans="2:10" ht="23.25" customHeight="1">
      <c r="B32" s="24" t="s">
        <v>5</v>
      </c>
      <c r="C32" s="24"/>
      <c r="D32" s="24"/>
      <c r="E32" s="24"/>
      <c r="F32" s="24"/>
      <c r="G32" s="24"/>
      <c r="H32" s="24"/>
      <c r="I32" s="24"/>
      <c r="J32" s="24"/>
    </row>
  </sheetData>
  <sheetProtection selectLockedCells="1"/>
  <mergeCells count="6">
    <mergeCell ref="B9:J9"/>
    <mergeCell ref="B10:J10"/>
    <mergeCell ref="B31:J31"/>
    <mergeCell ref="B32:J32"/>
    <mergeCell ref="B23:J23"/>
    <mergeCell ref="B24:J24"/>
  </mergeCells>
  <hyperlinks>
    <hyperlink ref="B32" r:id="rId1" display="www.laget.se/loharadsif99"/>
  </hyperlinks>
  <printOptions/>
  <pageMargins left="0.44" right="0.26" top="0.39" bottom="0.61" header="0.33" footer="0.5"/>
  <pageSetup horizontalDpi="600" verticalDpi="600" orientation="portrait" paperSize="9" scale="9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 Törngren</dc:creator>
  <cp:keywords/>
  <dc:description/>
  <cp:lastModifiedBy>bergendahl</cp:lastModifiedBy>
  <cp:lastPrinted>2011-02-16T20:47:48Z</cp:lastPrinted>
  <dcterms:created xsi:type="dcterms:W3CDTF">2009-12-01T20:11:39Z</dcterms:created>
  <dcterms:modified xsi:type="dcterms:W3CDTF">2011-02-27T09:29:48Z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