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torpling/Documents/IFK Orby/"/>
    </mc:Choice>
  </mc:AlternateContent>
  <xr:revisionPtr revIDLastSave="0" documentId="13_ncr:1_{5CC39F8E-F023-7A43-8FA6-1DE7438BB108}" xr6:coauthVersionLast="47" xr6:coauthVersionMax="47" xr10:uidLastSave="{00000000-0000-0000-0000-000000000000}"/>
  <bookViews>
    <workbookView xWindow="51200" yWindow="500" windowWidth="51200" windowHeight="26600" xr2:uid="{D3E49E16-BE76-114B-960D-839F9F73124D}"/>
  </bookViews>
  <sheets>
    <sheet name="Budge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1" l="1"/>
  <c r="B109" i="1" s="1"/>
  <c r="C109" i="1"/>
  <c r="C107" i="1"/>
  <c r="B107" i="1"/>
  <c r="C89" i="1"/>
  <c r="B89" i="1"/>
  <c r="B75" i="1"/>
  <c r="B65" i="1"/>
  <c r="B64" i="1" s="1"/>
  <c r="C64" i="1"/>
  <c r="B61" i="1"/>
  <c r="B44" i="1" s="1"/>
  <c r="C44" i="1"/>
  <c r="C36" i="1"/>
  <c r="B36" i="1"/>
  <c r="C30" i="1"/>
  <c r="B30" i="1"/>
  <c r="C18" i="1"/>
  <c r="B18" i="1"/>
  <c r="B115" i="1" l="1"/>
  <c r="C115" i="1"/>
  <c r="B41" i="1"/>
  <c r="C41" i="1"/>
  <c r="B117" i="1" l="1"/>
  <c r="C117" i="1"/>
</calcChain>
</file>

<file path=xl/sharedStrings.xml><?xml version="1.0" encoding="utf-8"?>
<sst xmlns="http://schemas.openxmlformats.org/spreadsheetml/2006/main" count="98" uniqueCount="98">
  <si>
    <t>Budget 2025 rev D</t>
  </si>
  <si>
    <t>2025 Budget</t>
  </si>
  <si>
    <t>2024 Utfall</t>
  </si>
  <si>
    <t>Nettoomsättning</t>
  </si>
  <si>
    <t xml:space="preserve">3051 Entréavgifter </t>
  </si>
  <si>
    <t>3052 Pre Gothia</t>
  </si>
  <si>
    <t>3054 Kamratcupen</t>
  </si>
  <si>
    <t>xxxx Barcelona Camp</t>
  </si>
  <si>
    <t>3201 Newbody &amp; Ravell</t>
  </si>
  <si>
    <t>3203 PANTAMERA</t>
  </si>
  <si>
    <t xml:space="preserve">3205 Bidrag/sponsorintäkter motions </t>
  </si>
  <si>
    <t xml:space="preserve">3210 Sponsorintäkter </t>
  </si>
  <si>
    <t>3321 Bingolotto</t>
  </si>
  <si>
    <t>3510 Kiosk och servering</t>
  </si>
  <si>
    <t xml:space="preserve">3570 Second Handförsäljning </t>
  </si>
  <si>
    <t>Aktiverat arbete för egen räkning</t>
  </si>
  <si>
    <t>3810 Kommunala bidrag (LOK)</t>
  </si>
  <si>
    <t>3820 Statliga bidrag - RF</t>
  </si>
  <si>
    <t>3850 Bidrag för arbetskraft</t>
  </si>
  <si>
    <t>3890 Mottagna bidrag</t>
  </si>
  <si>
    <t>3891 Medlemsavgift &amp; Aktivitetsavgifter</t>
  </si>
  <si>
    <t>Övriga rörelseintäkter</t>
  </si>
  <si>
    <t>3922 Svenska Spel</t>
  </si>
  <si>
    <t>3988 (Kontonamn saknas)</t>
  </si>
  <si>
    <t>3990 Övriga intäkter</t>
  </si>
  <si>
    <t>Summa intäkter</t>
  </si>
  <si>
    <t>Föreningskostnader</t>
  </si>
  <si>
    <t>4052 Annonskostnader</t>
  </si>
  <si>
    <t>4053 Domarkostnader - HERR</t>
  </si>
  <si>
    <t>4054 Domarkostnader - DAM</t>
  </si>
  <si>
    <t>4055 Domarkostnader - Ungdom</t>
  </si>
  <si>
    <t>4056 Plan- &amp; hallhyror</t>
  </si>
  <si>
    <t>4057 Planhyra Örby Arena</t>
  </si>
  <si>
    <t>4064 Övergångsersättningar</t>
  </si>
  <si>
    <t>4068 Tillstånd/förbundsavgifter</t>
  </si>
  <si>
    <t>4071 Resekostnader</t>
  </si>
  <si>
    <t>4072 Anmälningsavgifter - seriespel</t>
  </si>
  <si>
    <t>4073 Anmälningsavgifter - Cuper</t>
  </si>
  <si>
    <t>4074 Riksläger</t>
  </si>
  <si>
    <t>4075 Rehabbehandling</t>
  </si>
  <si>
    <t>4079 Lagaktiviteter</t>
  </si>
  <si>
    <t>4080 Lagaktiviteter Ungdom</t>
  </si>
  <si>
    <t>4081 Lagaktiviteter Veteraner/SecondHand</t>
  </si>
  <si>
    <t>4120 Materialinköp; Idrottsmaterial</t>
  </si>
  <si>
    <t>4510 Inköp av kiosk- och serverings</t>
  </si>
  <si>
    <t>4600 Årsfest (gruppkonto)</t>
  </si>
  <si>
    <t>Övriga externa kostnader</t>
  </si>
  <si>
    <t>5010 Lokalhyra</t>
  </si>
  <si>
    <t>5020 Elavgifter och värme; Campingv</t>
  </si>
  <si>
    <t>5030 Värme</t>
  </si>
  <si>
    <t>5040 Vatten och avlopp</t>
  </si>
  <si>
    <t>5070 Reparation och underhåll av lokaler</t>
  </si>
  <si>
    <t>5090 Övriga lokalkostnader</t>
  </si>
  <si>
    <t>5140 Vatten/Avlopp/Sophämtning; Klu</t>
  </si>
  <si>
    <t>5170 Rep/Underhåll; Klubbhus</t>
  </si>
  <si>
    <t>5190 Övriga fastighetskostnader; Kl</t>
  </si>
  <si>
    <t>5410 Förbrukningsinventarier</t>
  </si>
  <si>
    <t>5420 Programvaror</t>
  </si>
  <si>
    <t>5460 Förbrukningsmateria</t>
  </si>
  <si>
    <t>5500 Reparation och underhåll</t>
  </si>
  <si>
    <t>5900 Reklam och PR (gruppkonto)</t>
  </si>
  <si>
    <t>6110 Kontorsmateriel</t>
  </si>
  <si>
    <t>6210 Telekommunikation</t>
  </si>
  <si>
    <t>6212 Mobiltelefon</t>
  </si>
  <si>
    <t>6310 Företags- &amp; Föreningsförsäkring</t>
  </si>
  <si>
    <t>6530 Redovisningstjänster</t>
  </si>
  <si>
    <t>6570 Bankkostnader</t>
  </si>
  <si>
    <t>6980 Föreningsavgifter</t>
  </si>
  <si>
    <t>6981 Föreningsavg, avdragsgilla</t>
  </si>
  <si>
    <t>6991 Övr ext kostn, avdragsgilla</t>
  </si>
  <si>
    <t>6992 Övriga externa kostnader, ej avdragsgilla</t>
  </si>
  <si>
    <t>Personalkostnader</t>
  </si>
  <si>
    <t>7010 Lön; Anställda</t>
  </si>
  <si>
    <t>7011 Tränare DAM</t>
  </si>
  <si>
    <t>7012 Tränare HERR</t>
  </si>
  <si>
    <t>7019 Upplupna löner och vinstandelar till kollektivanställda</t>
  </si>
  <si>
    <t>7082 Semesterlöner - kollektivanställda</t>
  </si>
  <si>
    <t>7090 Förändring semesterlöneskuld</t>
  </si>
  <si>
    <t>7111 Löner idrottsutövare</t>
  </si>
  <si>
    <t>7210 Löner till tjänstem</t>
  </si>
  <si>
    <t>7331 Skattefria bilersättningar</t>
  </si>
  <si>
    <t>7510 Lagstadgade sociala avgifter</t>
  </si>
  <si>
    <t>7519 Sociala avg semester/löneskuld</t>
  </si>
  <si>
    <t>7533 Särskild löneskatt för pensionskostnader</t>
  </si>
  <si>
    <t>7570 Premier arb.markn.försäkringar</t>
  </si>
  <si>
    <t>7610 Utbildning</t>
  </si>
  <si>
    <t>7620 Sjuk- och hälsovård</t>
  </si>
  <si>
    <t>7631 Personalrepreseentation, avdragsgill</t>
  </si>
  <si>
    <t>7690 Övriga personalkostnader</t>
  </si>
  <si>
    <t>Avskrivningar</t>
  </si>
  <si>
    <t>7820 Avskrivningar på byggnader</t>
  </si>
  <si>
    <t>Finansiella Poster</t>
  </si>
  <si>
    <t>8314 Skattefria ränteintäkter</t>
  </si>
  <si>
    <t>8410 Räntekostnad lån</t>
  </si>
  <si>
    <t>8422 Dröjsmålsräntor för leverantörsskulder</t>
  </si>
  <si>
    <t>8423 Räntekostnader skatter och avg</t>
  </si>
  <si>
    <t>Summa kostnader</t>
  </si>
  <si>
    <t>Årets resultat: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</si>
</sst>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1" xfId="0" applyFont="1" applyFill="1" applyBorder="1" applyAlignment="1">
      <alignment horizontal="center"/>
    </xf>
    <xf numFmtId="164" fontId="2" fillId="4" borderId="2" xfId="0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0" borderId="3" xfId="1" applyNumberFormat="1" applyFont="1" applyFill="1" applyBorder="1"/>
    <xf numFmtId="164" fontId="2" fillId="4" borderId="1" xfId="0" applyNumberFormat="1" applyFont="1" applyFill="1" applyBorder="1"/>
    <xf numFmtId="164" fontId="0" fillId="2" borderId="4" xfId="1" applyNumberFormat="1" applyFont="1" applyFill="1" applyBorder="1"/>
    <xf numFmtId="164" fontId="2" fillId="4" borderId="1" xfId="1" applyNumberFormat="1" applyFont="1" applyFill="1" applyBorder="1"/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164" fontId="2" fillId="3" borderId="8" xfId="1" applyNumberFormat="1" applyFont="1" applyFill="1" applyBorder="1"/>
    <xf numFmtId="9" fontId="0" fillId="2" borderId="0" xfId="2" applyFont="1" applyFill="1"/>
    <xf numFmtId="164" fontId="2" fillId="4" borderId="5" xfId="0" applyNumberFormat="1" applyFont="1" applyFill="1" applyBorder="1"/>
    <xf numFmtId="164" fontId="0" fillId="0" borderId="6" xfId="1" applyNumberFormat="1" applyFont="1" applyFill="1" applyBorder="1"/>
    <xf numFmtId="164" fontId="2" fillId="4" borderId="3" xfId="0" applyNumberFormat="1" applyFont="1" applyFill="1" applyBorder="1"/>
    <xf numFmtId="164" fontId="0" fillId="2" borderId="1" xfId="1" applyNumberFormat="1" applyFont="1" applyFill="1" applyBorder="1"/>
    <xf numFmtId="164" fontId="0" fillId="2" borderId="2" xfId="0" applyNumberFormat="1" applyFill="1" applyBorder="1"/>
    <xf numFmtId="0" fontId="2" fillId="2" borderId="0" xfId="0" applyFont="1" applyFill="1" applyAlignment="1">
      <alignment horizontal="left"/>
    </xf>
    <xf numFmtId="165" fontId="2" fillId="2" borderId="8" xfId="1" applyNumberFormat="1" applyFont="1" applyFill="1" applyBorder="1"/>
    <xf numFmtId="0" fontId="3" fillId="2" borderId="0" xfId="0" applyFont="1" applyFill="1"/>
    <xf numFmtId="165" fontId="3" fillId="2" borderId="0" xfId="1" applyNumberFormat="1" applyFont="1" applyFill="1"/>
    <xf numFmtId="165" fontId="0" fillId="2" borderId="0" xfId="1" applyNumberFormat="1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638175</xdr:colOff>
      <xdr:row>15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85BDFB0-778E-E74C-9D42-973659C97C05}"/>
            </a:ext>
          </a:extLst>
        </xdr:cNvPr>
        <xdr:cNvSpPr/>
      </xdr:nvSpPr>
      <xdr:spPr bwMode="auto">
        <a:xfrm>
          <a:off x="400050" y="0"/>
          <a:ext cx="542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264582</xdr:colOff>
      <xdr:row>0</xdr:row>
      <xdr:rowOff>0</xdr:rowOff>
    </xdr:from>
    <xdr:to>
      <xdr:col>0</xdr:col>
      <xdr:colOff>2952750</xdr:colOff>
      <xdr:row>13</xdr:row>
      <xdr:rowOff>74085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E5EAB1-A62A-B75C-7EFC-86FD85E6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2" y="0"/>
          <a:ext cx="2688168" cy="26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B043-519B-6145-9655-D6E97AD37BC6}">
  <dimension ref="A1:C123"/>
  <sheetViews>
    <sheetView showGridLines="0" tabSelected="1" topLeftCell="A79" zoomScale="110" zoomScaleNormal="110" workbookViewId="0">
      <selection activeCell="B109" sqref="B109"/>
    </sheetView>
  </sheetViews>
  <sheetFormatPr baseColWidth="10" defaultRowHeight="16" outlineLevelRow="1" x14ac:dyDescent="0.2"/>
  <cols>
    <col min="1" max="1" width="49.33203125" bestFit="1" customWidth="1"/>
    <col min="2" max="3" width="20.83203125" customWidth="1"/>
  </cols>
  <sheetData>
    <row r="1" spans="1:3" x14ac:dyDescent="0.2">
      <c r="A1" s="1"/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2" t="s">
        <v>0</v>
      </c>
      <c r="C3" s="1"/>
    </row>
    <row r="4" spans="1:3" x14ac:dyDescent="0.2">
      <c r="A4" s="1"/>
      <c r="B4" s="2"/>
      <c r="C4" s="1"/>
    </row>
    <row r="5" spans="1:3" x14ac:dyDescent="0.2">
      <c r="A5" s="1"/>
      <c r="B5" s="2"/>
      <c r="C5" s="1"/>
    </row>
    <row r="6" spans="1:3" x14ac:dyDescent="0.2">
      <c r="A6" s="1"/>
      <c r="B6" s="2"/>
      <c r="C6" s="1"/>
    </row>
    <row r="7" spans="1:3" x14ac:dyDescent="0.2">
      <c r="A7" s="1"/>
      <c r="B7" s="2"/>
      <c r="C7" s="1"/>
    </row>
    <row r="8" spans="1:3" x14ac:dyDescent="0.2">
      <c r="A8" s="1"/>
      <c r="B8" s="2"/>
      <c r="C8" s="1"/>
    </row>
    <row r="9" spans="1:3" x14ac:dyDescent="0.2">
      <c r="A9" s="1"/>
      <c r="B9" s="2"/>
      <c r="C9" s="1"/>
    </row>
    <row r="10" spans="1:3" x14ac:dyDescent="0.2">
      <c r="A10" s="1"/>
      <c r="B10" s="2"/>
      <c r="C10" s="1"/>
    </row>
    <row r="11" spans="1:3" x14ac:dyDescent="0.2">
      <c r="A11" s="1"/>
      <c r="B11" s="2"/>
      <c r="C11" s="1"/>
    </row>
    <row r="12" spans="1:3" x14ac:dyDescent="0.2">
      <c r="A12" s="1"/>
      <c r="B12" s="2"/>
      <c r="C12" s="1"/>
    </row>
    <row r="13" spans="1:3" x14ac:dyDescent="0.2">
      <c r="A13" s="1"/>
      <c r="B13" s="2"/>
      <c r="C13" s="1"/>
    </row>
    <row r="14" spans="1:3" x14ac:dyDescent="0.2">
      <c r="A14" s="1"/>
      <c r="B14" s="2"/>
      <c r="C14" s="1"/>
    </row>
    <row r="15" spans="1:3" x14ac:dyDescent="0.2">
      <c r="A15" s="1"/>
      <c r="B15" s="2"/>
      <c r="C15" s="1"/>
    </row>
    <row r="16" spans="1:3" x14ac:dyDescent="0.2">
      <c r="A16" s="1"/>
      <c r="B16" s="1"/>
      <c r="C16" s="1"/>
    </row>
    <row r="17" spans="1:3" x14ac:dyDescent="0.2">
      <c r="A17" s="1"/>
      <c r="B17" s="3" t="s">
        <v>1</v>
      </c>
      <c r="C17" s="3" t="s">
        <v>2</v>
      </c>
    </row>
    <row r="18" spans="1:3" x14ac:dyDescent="0.2">
      <c r="A18" s="8" t="s">
        <v>3</v>
      </c>
      <c r="B18" s="4">
        <f>SUM(B19:B29)</f>
        <v>1555000</v>
      </c>
      <c r="C18" s="4">
        <f>SUM(C19:C29)</f>
        <v>1614960</v>
      </c>
    </row>
    <row r="19" spans="1:3" hidden="1" outlineLevel="1" x14ac:dyDescent="0.2">
      <c r="A19" s="1" t="s">
        <v>4</v>
      </c>
      <c r="B19" s="5">
        <v>110000</v>
      </c>
      <c r="C19" s="5">
        <v>114725</v>
      </c>
    </row>
    <row r="20" spans="1:3" hidden="1" outlineLevel="1" x14ac:dyDescent="0.2">
      <c r="A20" s="1" t="s">
        <v>5</v>
      </c>
      <c r="B20" s="6">
        <v>20000</v>
      </c>
      <c r="C20" s="6">
        <v>22794</v>
      </c>
    </row>
    <row r="21" spans="1:3" hidden="1" outlineLevel="1" x14ac:dyDescent="0.2">
      <c r="A21" s="1" t="s">
        <v>6</v>
      </c>
      <c r="B21" s="6">
        <v>80000</v>
      </c>
      <c r="C21" s="6">
        <v>81031</v>
      </c>
    </row>
    <row r="22" spans="1:3" hidden="1" outlineLevel="1" x14ac:dyDescent="0.2">
      <c r="A22" s="1" t="s">
        <v>7</v>
      </c>
      <c r="B22" s="6">
        <v>20000</v>
      </c>
      <c r="C22" s="6">
        <v>0</v>
      </c>
    </row>
    <row r="23" spans="1:3" hidden="1" outlineLevel="1" x14ac:dyDescent="0.2">
      <c r="A23" s="1" t="s">
        <v>8</v>
      </c>
      <c r="B23" s="6">
        <v>150000</v>
      </c>
      <c r="C23" s="6">
        <v>150001</v>
      </c>
    </row>
    <row r="24" spans="1:3" hidden="1" outlineLevel="1" x14ac:dyDescent="0.2">
      <c r="A24" s="1" t="s">
        <v>9</v>
      </c>
      <c r="B24" s="6">
        <v>2000</v>
      </c>
      <c r="C24" s="6">
        <v>2180</v>
      </c>
    </row>
    <row r="25" spans="1:3" hidden="1" outlineLevel="1" x14ac:dyDescent="0.2">
      <c r="A25" s="1" t="s">
        <v>10</v>
      </c>
      <c r="B25" s="6">
        <v>3000</v>
      </c>
      <c r="C25" s="6">
        <v>5010</v>
      </c>
    </row>
    <row r="26" spans="1:3" hidden="1" outlineLevel="1" x14ac:dyDescent="0.2">
      <c r="A26" s="1" t="s">
        <v>11</v>
      </c>
      <c r="B26" s="7">
        <v>500000</v>
      </c>
      <c r="C26" s="6">
        <v>566904</v>
      </c>
    </row>
    <row r="27" spans="1:3" hidden="1" outlineLevel="1" x14ac:dyDescent="0.2">
      <c r="A27" s="1" t="s">
        <v>12</v>
      </c>
      <c r="B27" s="6">
        <v>170000</v>
      </c>
      <c r="C27" s="6">
        <v>170169</v>
      </c>
    </row>
    <row r="28" spans="1:3" hidden="1" outlineLevel="1" x14ac:dyDescent="0.2">
      <c r="A28" s="1" t="s">
        <v>13</v>
      </c>
      <c r="B28" s="6">
        <v>190000</v>
      </c>
      <c r="C28" s="6">
        <v>190488</v>
      </c>
    </row>
    <row r="29" spans="1:3" hidden="1" outlineLevel="1" x14ac:dyDescent="0.2">
      <c r="A29" s="1" t="s">
        <v>14</v>
      </c>
      <c r="B29" s="6">
        <v>310000</v>
      </c>
      <c r="C29" s="6">
        <v>311658</v>
      </c>
    </row>
    <row r="30" spans="1:3" collapsed="1" x14ac:dyDescent="0.2">
      <c r="A30" s="8" t="s">
        <v>15</v>
      </c>
      <c r="B30" s="8">
        <f>SUM(B31:B35)</f>
        <v>920102</v>
      </c>
      <c r="C30" s="8">
        <f>SUM(C31:C35)</f>
        <v>1009451</v>
      </c>
    </row>
    <row r="31" spans="1:3" hidden="1" outlineLevel="1" x14ac:dyDescent="0.2">
      <c r="A31" s="1" t="s">
        <v>16</v>
      </c>
      <c r="B31" s="5">
        <v>220000</v>
      </c>
      <c r="C31" s="5">
        <v>226210</v>
      </c>
    </row>
    <row r="32" spans="1:3" hidden="1" outlineLevel="1" x14ac:dyDescent="0.2">
      <c r="A32" s="1" t="s">
        <v>17</v>
      </c>
      <c r="B32" s="6">
        <v>163000</v>
      </c>
      <c r="C32" s="6">
        <v>163435</v>
      </c>
    </row>
    <row r="33" spans="1:3" hidden="1" outlineLevel="1" x14ac:dyDescent="0.2">
      <c r="A33" s="1" t="s">
        <v>18</v>
      </c>
      <c r="B33" s="7">
        <v>106302</v>
      </c>
      <c r="C33" s="6">
        <v>106302</v>
      </c>
    </row>
    <row r="34" spans="1:3" hidden="1" outlineLevel="1" x14ac:dyDescent="0.2">
      <c r="A34" s="1" t="s">
        <v>19</v>
      </c>
      <c r="B34" s="6">
        <v>70800</v>
      </c>
      <c r="C34" s="6">
        <v>106800</v>
      </c>
    </row>
    <row r="35" spans="1:3" hidden="1" outlineLevel="1" x14ac:dyDescent="0.2">
      <c r="A35" s="1" t="s">
        <v>20</v>
      </c>
      <c r="B35" s="9">
        <v>360000</v>
      </c>
      <c r="C35" s="9">
        <v>406704</v>
      </c>
    </row>
    <row r="36" spans="1:3" collapsed="1" x14ac:dyDescent="0.2">
      <c r="A36" s="10" t="s">
        <v>21</v>
      </c>
      <c r="B36" s="10">
        <f>SUM(B37:B39)</f>
        <v>10000</v>
      </c>
      <c r="C36" s="10">
        <f>SUM(C37:C39)</f>
        <v>69447.45</v>
      </c>
    </row>
    <row r="37" spans="1:3" hidden="1" outlineLevel="1" x14ac:dyDescent="0.2">
      <c r="A37" s="26" t="s">
        <v>22</v>
      </c>
      <c r="B37" s="11">
        <v>0</v>
      </c>
      <c r="C37" s="5">
        <v>0</v>
      </c>
    </row>
    <row r="38" spans="1:3" hidden="1" outlineLevel="1" x14ac:dyDescent="0.2">
      <c r="A38" s="27" t="s">
        <v>23</v>
      </c>
      <c r="B38" s="12">
        <v>0</v>
      </c>
      <c r="C38" s="6">
        <v>0</v>
      </c>
    </row>
    <row r="39" spans="1:3" hidden="1" outlineLevel="1" x14ac:dyDescent="0.2">
      <c r="A39" s="28" t="s">
        <v>24</v>
      </c>
      <c r="B39" s="13">
        <v>10000</v>
      </c>
      <c r="C39" s="9">
        <v>69447.45</v>
      </c>
    </row>
    <row r="40" spans="1:3" ht="17" collapsed="1" thickBot="1" x14ac:dyDescent="0.25">
      <c r="A40" s="2"/>
      <c r="B40" s="1"/>
      <c r="C40" s="1"/>
    </row>
    <row r="41" spans="1:3" ht="17" thickBot="1" x14ac:dyDescent="0.25">
      <c r="A41" s="2" t="s">
        <v>25</v>
      </c>
      <c r="B41" s="14">
        <f>B18+B30+B36</f>
        <v>2485102</v>
      </c>
      <c r="C41" s="14">
        <f>C18+C30+C36</f>
        <v>2693858.45</v>
      </c>
    </row>
    <row r="42" spans="1:3" x14ac:dyDescent="0.2">
      <c r="A42" s="1"/>
      <c r="B42" s="15"/>
      <c r="C42" s="15"/>
    </row>
    <row r="43" spans="1:3" x14ac:dyDescent="0.2">
      <c r="A43" s="1"/>
      <c r="B43" s="1"/>
      <c r="C43" s="1"/>
    </row>
    <row r="44" spans="1:3" x14ac:dyDescent="0.2">
      <c r="A44" s="8" t="s">
        <v>26</v>
      </c>
      <c r="B44" s="16">
        <f>SUM(B45:B63)</f>
        <v>-1025000</v>
      </c>
      <c r="C44" s="8">
        <f>SUM(C45:C63)</f>
        <v>-1092434.1000000001</v>
      </c>
    </row>
    <row r="45" spans="1:3" hidden="1" outlineLevel="1" x14ac:dyDescent="0.2">
      <c r="A45" s="1" t="s">
        <v>27</v>
      </c>
      <c r="B45" s="11">
        <v>-28500</v>
      </c>
      <c r="C45" s="6">
        <v>-28685</v>
      </c>
    </row>
    <row r="46" spans="1:3" hidden="1" outlineLevel="1" x14ac:dyDescent="0.2">
      <c r="A46" s="1" t="s">
        <v>28</v>
      </c>
      <c r="B46" s="12">
        <v>-25000</v>
      </c>
      <c r="C46" s="6">
        <v>-19729</v>
      </c>
    </row>
    <row r="47" spans="1:3" hidden="1" outlineLevel="1" x14ac:dyDescent="0.2">
      <c r="A47" s="1" t="s">
        <v>29</v>
      </c>
      <c r="B47" s="12">
        <v>-65000</v>
      </c>
      <c r="C47" s="6">
        <v>-65467</v>
      </c>
    </row>
    <row r="48" spans="1:3" hidden="1" outlineLevel="1" x14ac:dyDescent="0.2">
      <c r="A48" s="1" t="s">
        <v>30</v>
      </c>
      <c r="B48" s="12">
        <v>-65000</v>
      </c>
      <c r="C48" s="6">
        <v>-63619</v>
      </c>
    </row>
    <row r="49" spans="1:3" hidden="1" outlineLevel="1" x14ac:dyDescent="0.2">
      <c r="A49" s="1" t="s">
        <v>31</v>
      </c>
      <c r="B49" s="12">
        <v>-135000</v>
      </c>
      <c r="C49" s="6">
        <v>-136701</v>
      </c>
    </row>
    <row r="50" spans="1:3" hidden="1" outlineLevel="1" x14ac:dyDescent="0.2">
      <c r="A50" s="1" t="s">
        <v>32</v>
      </c>
      <c r="B50" s="12">
        <v>-90000</v>
      </c>
      <c r="C50" s="6">
        <v>-87012</v>
      </c>
    </row>
    <row r="51" spans="1:3" hidden="1" outlineLevel="1" x14ac:dyDescent="0.2">
      <c r="A51" s="1" t="s">
        <v>33</v>
      </c>
      <c r="B51" s="12">
        <v>-13500</v>
      </c>
      <c r="C51" s="6">
        <v>-13450</v>
      </c>
    </row>
    <row r="52" spans="1:3" hidden="1" outlineLevel="1" x14ac:dyDescent="0.2">
      <c r="A52" s="1" t="s">
        <v>34</v>
      </c>
      <c r="B52" s="12">
        <v>0</v>
      </c>
      <c r="C52" s="6">
        <v>0</v>
      </c>
    </row>
    <row r="53" spans="1:3" hidden="1" outlineLevel="1" x14ac:dyDescent="0.2">
      <c r="A53" s="1" t="s">
        <v>35</v>
      </c>
      <c r="B53" s="12">
        <v>-75000</v>
      </c>
      <c r="C53" s="6">
        <v>-68370</v>
      </c>
    </row>
    <row r="54" spans="1:3" hidden="1" outlineLevel="1" x14ac:dyDescent="0.2">
      <c r="A54" s="1" t="s">
        <v>36</v>
      </c>
      <c r="B54" s="12">
        <v>-50000</v>
      </c>
      <c r="C54" s="6">
        <v>-51340</v>
      </c>
    </row>
    <row r="55" spans="1:3" hidden="1" outlineLevel="1" x14ac:dyDescent="0.2">
      <c r="A55" s="1" t="s">
        <v>37</v>
      </c>
      <c r="B55" s="17">
        <v>-100000</v>
      </c>
      <c r="C55" s="6">
        <v>-141938.94</v>
      </c>
    </row>
    <row r="56" spans="1:3" hidden="1" outlineLevel="1" x14ac:dyDescent="0.2">
      <c r="A56" s="1" t="s">
        <v>38</v>
      </c>
      <c r="B56" s="17">
        <v>-30000</v>
      </c>
      <c r="C56" s="6">
        <v>-29450</v>
      </c>
    </row>
    <row r="57" spans="1:3" hidden="1" outlineLevel="1" x14ac:dyDescent="0.2">
      <c r="A57" s="1" t="s">
        <v>39</v>
      </c>
      <c r="B57" s="12">
        <v>-30000</v>
      </c>
      <c r="C57" s="6">
        <v>-29787.49</v>
      </c>
    </row>
    <row r="58" spans="1:3" hidden="1" outlineLevel="1" x14ac:dyDescent="0.2">
      <c r="A58" s="1" t="s">
        <v>40</v>
      </c>
      <c r="B58" s="17">
        <v>-55000</v>
      </c>
      <c r="C58" s="6">
        <v>-43463.7</v>
      </c>
    </row>
    <row r="59" spans="1:3" hidden="1" outlineLevel="1" x14ac:dyDescent="0.2">
      <c r="A59" s="1" t="s">
        <v>41</v>
      </c>
      <c r="B59" s="12">
        <v>-15000</v>
      </c>
      <c r="C59" s="6">
        <v>-16394.55</v>
      </c>
    </row>
    <row r="60" spans="1:3" hidden="1" outlineLevel="1" x14ac:dyDescent="0.2">
      <c r="A60" s="1" t="s">
        <v>42</v>
      </c>
      <c r="B60" s="12">
        <v>-8000</v>
      </c>
      <c r="C60" s="6">
        <v>-8388</v>
      </c>
    </row>
    <row r="61" spans="1:3" hidden="1" outlineLevel="1" x14ac:dyDescent="0.2">
      <c r="A61" s="1" t="s">
        <v>43</v>
      </c>
      <c r="B61" s="17">
        <f>-80000+-15000+-5000+-5000+-5000+-5000</f>
        <v>-115000</v>
      </c>
      <c r="C61" s="6">
        <v>-151674.79999999999</v>
      </c>
    </row>
    <row r="62" spans="1:3" hidden="1" outlineLevel="1" x14ac:dyDescent="0.2">
      <c r="A62" s="1" t="s">
        <v>44</v>
      </c>
      <c r="B62" s="17">
        <v>-125000</v>
      </c>
      <c r="C62" s="6">
        <v>-135031.62</v>
      </c>
    </row>
    <row r="63" spans="1:3" hidden="1" outlineLevel="1" x14ac:dyDescent="0.2">
      <c r="A63" s="1" t="s">
        <v>45</v>
      </c>
      <c r="B63" s="12">
        <v>0</v>
      </c>
      <c r="C63" s="9">
        <v>-1932</v>
      </c>
    </row>
    <row r="64" spans="1:3" collapsed="1" x14ac:dyDescent="0.2">
      <c r="A64" s="8" t="s">
        <v>46</v>
      </c>
      <c r="B64" s="4">
        <f>SUM(B65:B88)</f>
        <v>-351450</v>
      </c>
      <c r="C64" s="18">
        <f>SUM(C65:C88)</f>
        <v>-481488.48</v>
      </c>
    </row>
    <row r="65" spans="1:3" outlineLevel="1" x14ac:dyDescent="0.2">
      <c r="A65" s="1" t="s">
        <v>47</v>
      </c>
      <c r="B65" s="11">
        <f>-800*4</f>
        <v>-3200</v>
      </c>
      <c r="C65" s="5">
        <v>-10133</v>
      </c>
    </row>
    <row r="66" spans="1:3" outlineLevel="1" x14ac:dyDescent="0.2">
      <c r="A66" s="1" t="s">
        <v>48</v>
      </c>
      <c r="B66" s="12">
        <v>-35000</v>
      </c>
      <c r="C66" s="6">
        <v>-33947.58</v>
      </c>
    </row>
    <row r="67" spans="1:3" outlineLevel="1" x14ac:dyDescent="0.2">
      <c r="A67" s="1" t="s">
        <v>49</v>
      </c>
      <c r="B67" s="12">
        <v>-55000</v>
      </c>
      <c r="C67" s="6">
        <v>-51606.9</v>
      </c>
    </row>
    <row r="68" spans="1:3" outlineLevel="1" x14ac:dyDescent="0.2">
      <c r="A68" s="1" t="s">
        <v>50</v>
      </c>
      <c r="B68" s="12">
        <v>-35000</v>
      </c>
      <c r="C68" s="6">
        <v>-33686</v>
      </c>
    </row>
    <row r="69" spans="1:3" outlineLevel="1" x14ac:dyDescent="0.2">
      <c r="A69" s="1" t="s">
        <v>51</v>
      </c>
      <c r="B69" s="12">
        <v>-10000</v>
      </c>
      <c r="C69" s="6">
        <v>-46796.38</v>
      </c>
    </row>
    <row r="70" spans="1:3" outlineLevel="1" x14ac:dyDescent="0.2">
      <c r="A70" s="1" t="s">
        <v>52</v>
      </c>
      <c r="B70" s="12">
        <v>0</v>
      </c>
      <c r="C70" s="6">
        <v>0</v>
      </c>
    </row>
    <row r="71" spans="1:3" outlineLevel="1" x14ac:dyDescent="0.2">
      <c r="A71" s="1" t="s">
        <v>53</v>
      </c>
      <c r="B71" s="12">
        <v>0</v>
      </c>
      <c r="C71" s="6">
        <v>0</v>
      </c>
    </row>
    <row r="72" spans="1:3" outlineLevel="1" x14ac:dyDescent="0.2">
      <c r="A72" s="1" t="s">
        <v>54</v>
      </c>
      <c r="B72" s="12">
        <v>0</v>
      </c>
      <c r="C72" s="6">
        <v>0</v>
      </c>
    </row>
    <row r="73" spans="1:3" outlineLevel="1" x14ac:dyDescent="0.2">
      <c r="A73" s="1" t="s">
        <v>55</v>
      </c>
      <c r="B73" s="12">
        <v>0</v>
      </c>
      <c r="C73" s="6">
        <v>0</v>
      </c>
    </row>
    <row r="74" spans="1:3" outlineLevel="1" x14ac:dyDescent="0.2">
      <c r="A74" s="1" t="s">
        <v>56</v>
      </c>
      <c r="B74" s="12">
        <v>-3500</v>
      </c>
      <c r="C74" s="6">
        <v>-3557</v>
      </c>
    </row>
    <row r="75" spans="1:3" outlineLevel="1" x14ac:dyDescent="0.2">
      <c r="A75" s="1" t="s">
        <v>57</v>
      </c>
      <c r="B75" s="17">
        <f>-3250*11</f>
        <v>-35750</v>
      </c>
      <c r="C75" s="6">
        <v>-88574.080000000002</v>
      </c>
    </row>
    <row r="76" spans="1:3" outlineLevel="1" x14ac:dyDescent="0.2">
      <c r="A76" s="1" t="s">
        <v>58</v>
      </c>
      <c r="B76" s="12">
        <v>-10000</v>
      </c>
      <c r="C76" s="6">
        <v>-24822.01</v>
      </c>
    </row>
    <row r="77" spans="1:3" outlineLevel="1" x14ac:dyDescent="0.2">
      <c r="A77" s="1" t="s">
        <v>59</v>
      </c>
      <c r="B77" s="12">
        <v>0</v>
      </c>
      <c r="C77" s="6">
        <v>-22620</v>
      </c>
    </row>
    <row r="78" spans="1:3" outlineLevel="1" x14ac:dyDescent="0.2">
      <c r="A78" s="1" t="s">
        <v>60</v>
      </c>
      <c r="B78" s="12">
        <v>-45000</v>
      </c>
      <c r="C78" s="6">
        <v>-47219</v>
      </c>
    </row>
    <row r="79" spans="1:3" outlineLevel="1" x14ac:dyDescent="0.2">
      <c r="A79" s="1" t="s">
        <v>61</v>
      </c>
      <c r="B79" s="12">
        <v>-2500</v>
      </c>
      <c r="C79" s="6">
        <v>-2802</v>
      </c>
    </row>
    <row r="80" spans="1:3" outlineLevel="1" x14ac:dyDescent="0.2">
      <c r="A80" s="1" t="s">
        <v>62</v>
      </c>
      <c r="B80" s="17">
        <v>-34000</v>
      </c>
      <c r="C80" s="6">
        <v>-31132</v>
      </c>
    </row>
    <row r="81" spans="1:3" outlineLevel="1" x14ac:dyDescent="0.2">
      <c r="A81" s="1" t="s">
        <v>63</v>
      </c>
      <c r="B81" s="12">
        <v>0</v>
      </c>
      <c r="C81" s="6">
        <v>-300</v>
      </c>
    </row>
    <row r="82" spans="1:3" outlineLevel="1" x14ac:dyDescent="0.2">
      <c r="A82" s="1" t="s">
        <v>64</v>
      </c>
      <c r="B82" s="12">
        <v>-15000</v>
      </c>
      <c r="C82" s="6">
        <v>-15084</v>
      </c>
    </row>
    <row r="83" spans="1:3" outlineLevel="1" x14ac:dyDescent="0.2">
      <c r="A83" s="1" t="s">
        <v>65</v>
      </c>
      <c r="B83" s="12">
        <v>-20000</v>
      </c>
      <c r="C83" s="6">
        <v>-20695</v>
      </c>
    </row>
    <row r="84" spans="1:3" outlineLevel="1" x14ac:dyDescent="0.2">
      <c r="A84" s="1" t="s">
        <v>66</v>
      </c>
      <c r="B84" s="12">
        <v>-17500</v>
      </c>
      <c r="C84" s="6">
        <v>-17629.5</v>
      </c>
    </row>
    <row r="85" spans="1:3" outlineLevel="1" x14ac:dyDescent="0.2">
      <c r="A85" s="1" t="s">
        <v>67</v>
      </c>
      <c r="B85" s="12">
        <v>-10000</v>
      </c>
      <c r="C85" s="6">
        <v>-10080</v>
      </c>
    </row>
    <row r="86" spans="1:3" outlineLevel="1" x14ac:dyDescent="0.2">
      <c r="A86" s="1" t="s">
        <v>68</v>
      </c>
      <c r="B86" s="12">
        <v>0</v>
      </c>
      <c r="C86" s="6">
        <v>0</v>
      </c>
    </row>
    <row r="87" spans="1:3" outlineLevel="1" x14ac:dyDescent="0.2">
      <c r="A87" s="1" t="s">
        <v>69</v>
      </c>
      <c r="B87" s="12">
        <v>-20000</v>
      </c>
      <c r="C87" s="6">
        <v>-20804.03</v>
      </c>
    </row>
    <row r="88" spans="1:3" outlineLevel="1" x14ac:dyDescent="0.2">
      <c r="A88" s="1" t="s">
        <v>70</v>
      </c>
      <c r="B88" s="12">
        <v>0</v>
      </c>
      <c r="C88" s="9">
        <v>0</v>
      </c>
    </row>
    <row r="89" spans="1:3" x14ac:dyDescent="0.2">
      <c r="A89" s="8" t="s">
        <v>71</v>
      </c>
      <c r="B89" s="4">
        <f>SUM(B90:B106)</f>
        <v>-975748.20640000002</v>
      </c>
      <c r="C89" s="8">
        <f>SUM(C90:C106)</f>
        <v>-984942.79999999993</v>
      </c>
    </row>
    <row r="90" spans="1:3" hidden="1" outlineLevel="1" x14ac:dyDescent="0.2">
      <c r="A90" s="1" t="s">
        <v>72</v>
      </c>
      <c r="B90" s="11">
        <v>-371592</v>
      </c>
      <c r="C90" s="5">
        <v>-399029.67</v>
      </c>
    </row>
    <row r="91" spans="1:3" hidden="1" outlineLevel="1" x14ac:dyDescent="0.2">
      <c r="A91" s="1" t="s">
        <v>73</v>
      </c>
      <c r="B91" s="12">
        <v>-225000</v>
      </c>
      <c r="C91" s="6">
        <v>-187843</v>
      </c>
    </row>
    <row r="92" spans="1:3" hidden="1" outlineLevel="1" x14ac:dyDescent="0.2">
      <c r="A92" s="1" t="s">
        <v>74</v>
      </c>
      <c r="B92" s="12">
        <v>-85000</v>
      </c>
      <c r="C92" s="6">
        <v>-104591</v>
      </c>
    </row>
    <row r="93" spans="1:3" hidden="1" outlineLevel="1" x14ac:dyDescent="0.2">
      <c r="A93" s="1" t="s">
        <v>75</v>
      </c>
      <c r="B93" s="12">
        <v>0</v>
      </c>
      <c r="C93" s="6">
        <v>588</v>
      </c>
    </row>
    <row r="94" spans="1:3" hidden="1" outlineLevel="1" x14ac:dyDescent="0.2">
      <c r="A94" s="1" t="s">
        <v>76</v>
      </c>
      <c r="B94" s="12">
        <v>-23500</v>
      </c>
      <c r="C94" s="6">
        <v>-23328.63</v>
      </c>
    </row>
    <row r="95" spans="1:3" hidden="1" outlineLevel="1" x14ac:dyDescent="0.2">
      <c r="A95" s="1" t="s">
        <v>77</v>
      </c>
      <c r="B95" s="12">
        <v>0</v>
      </c>
      <c r="C95" s="6">
        <v>3952</v>
      </c>
    </row>
    <row r="96" spans="1:3" hidden="1" outlineLevel="1" x14ac:dyDescent="0.2">
      <c r="A96" s="1" t="s">
        <v>78</v>
      </c>
      <c r="B96" s="12">
        <v>0</v>
      </c>
      <c r="C96" s="6">
        <v>0</v>
      </c>
    </row>
    <row r="97" spans="1:3" hidden="1" outlineLevel="1" x14ac:dyDescent="0.2">
      <c r="A97" s="1" t="s">
        <v>79</v>
      </c>
      <c r="B97" s="12">
        <v>0</v>
      </c>
      <c r="C97" s="6">
        <v>0</v>
      </c>
    </row>
    <row r="98" spans="1:3" hidden="1" outlineLevel="1" x14ac:dyDescent="0.2">
      <c r="A98" s="1" t="s">
        <v>80</v>
      </c>
      <c r="B98" s="12">
        <v>-55000</v>
      </c>
      <c r="C98" s="6">
        <v>-39383.5</v>
      </c>
    </row>
    <row r="99" spans="1:3" hidden="1" outlineLevel="1" x14ac:dyDescent="0.2">
      <c r="A99" s="1" t="s">
        <v>81</v>
      </c>
      <c r="B99" s="12">
        <v>-214156.2064</v>
      </c>
      <c r="C99" s="6">
        <v>-202585</v>
      </c>
    </row>
    <row r="100" spans="1:3" hidden="1" outlineLevel="1" x14ac:dyDescent="0.2">
      <c r="A100" s="1" t="s">
        <v>82</v>
      </c>
      <c r="B100" s="12">
        <v>0</v>
      </c>
      <c r="C100" s="6">
        <v>1417</v>
      </c>
    </row>
    <row r="101" spans="1:3" hidden="1" outlineLevel="1" x14ac:dyDescent="0.2">
      <c r="A101" s="1" t="s">
        <v>83</v>
      </c>
      <c r="B101" s="12">
        <v>0</v>
      </c>
      <c r="C101" s="6">
        <v>-1589</v>
      </c>
    </row>
    <row r="102" spans="1:3" hidden="1" outlineLevel="1" x14ac:dyDescent="0.2">
      <c r="A102" s="1" t="s">
        <v>84</v>
      </c>
      <c r="B102" s="12">
        <v>-1500</v>
      </c>
      <c r="C102" s="6">
        <v>-1435</v>
      </c>
    </row>
    <row r="103" spans="1:3" hidden="1" outlineLevel="1" x14ac:dyDescent="0.2">
      <c r="A103" s="1" t="s">
        <v>85</v>
      </c>
      <c r="B103" s="12">
        <v>0</v>
      </c>
      <c r="C103" s="6">
        <v>-29035</v>
      </c>
    </row>
    <row r="104" spans="1:3" hidden="1" outlineLevel="1" x14ac:dyDescent="0.2">
      <c r="A104" s="1" t="s">
        <v>86</v>
      </c>
      <c r="B104" s="12">
        <v>0</v>
      </c>
      <c r="C104" s="6">
        <v>0</v>
      </c>
    </row>
    <row r="105" spans="1:3" hidden="1" outlineLevel="1" x14ac:dyDescent="0.2">
      <c r="A105" s="1" t="s">
        <v>87</v>
      </c>
      <c r="B105" s="12">
        <v>0</v>
      </c>
      <c r="C105" s="6">
        <v>0</v>
      </c>
    </row>
    <row r="106" spans="1:3" hidden="1" outlineLevel="1" x14ac:dyDescent="0.2">
      <c r="A106" s="1" t="s">
        <v>88</v>
      </c>
      <c r="B106" s="13">
        <v>0</v>
      </c>
      <c r="C106" s="9">
        <v>-2080</v>
      </c>
    </row>
    <row r="107" spans="1:3" collapsed="1" x14ac:dyDescent="0.2">
      <c r="A107" s="8" t="s">
        <v>89</v>
      </c>
      <c r="B107" s="8">
        <f>SUM(B108)</f>
        <v>-47100</v>
      </c>
      <c r="C107" s="8">
        <f>SUM(C108)</f>
        <v>-47100</v>
      </c>
    </row>
    <row r="108" spans="1:3" hidden="1" outlineLevel="1" x14ac:dyDescent="0.2">
      <c r="A108" s="1" t="s">
        <v>90</v>
      </c>
      <c r="B108" s="19">
        <v>-47100</v>
      </c>
      <c r="C108" s="19">
        <v>-47100</v>
      </c>
    </row>
    <row r="109" spans="1:3" collapsed="1" x14ac:dyDescent="0.2">
      <c r="A109" s="8" t="s">
        <v>91</v>
      </c>
      <c r="B109" s="8">
        <f>SUM(B110:B113)</f>
        <v>-24000</v>
      </c>
      <c r="C109" s="8">
        <f>SUM(C110:C113)</f>
        <v>-27046</v>
      </c>
    </row>
    <row r="110" spans="1:3" hidden="1" outlineLevel="1" x14ac:dyDescent="0.2">
      <c r="A110" s="1" t="s">
        <v>92</v>
      </c>
      <c r="B110" s="20">
        <v>0</v>
      </c>
      <c r="C110" s="20">
        <v>171</v>
      </c>
    </row>
    <row r="111" spans="1:3" hidden="1" outlineLevel="1" x14ac:dyDescent="0.2">
      <c r="A111" s="1" t="s">
        <v>93</v>
      </c>
      <c r="B111" s="6">
        <f>-2000*12</f>
        <v>-24000</v>
      </c>
      <c r="C111" s="6">
        <v>-27171</v>
      </c>
    </row>
    <row r="112" spans="1:3" hidden="1" outlineLevel="1" x14ac:dyDescent="0.2">
      <c r="A112" s="1" t="s">
        <v>94</v>
      </c>
      <c r="B112" s="6">
        <v>0</v>
      </c>
      <c r="C112" s="6">
        <v>0</v>
      </c>
    </row>
    <row r="113" spans="1:3" hidden="1" outlineLevel="1" x14ac:dyDescent="0.2">
      <c r="A113" s="1" t="s">
        <v>95</v>
      </c>
      <c r="B113" s="9">
        <v>0</v>
      </c>
      <c r="C113" s="9">
        <v>-46</v>
      </c>
    </row>
    <row r="114" spans="1:3" ht="17" collapsed="1" thickBot="1" x14ac:dyDescent="0.25">
      <c r="A114" s="1"/>
      <c r="B114" s="1"/>
      <c r="C114" s="1"/>
    </row>
    <row r="115" spans="1:3" ht="17" thickBot="1" x14ac:dyDescent="0.25">
      <c r="A115" s="2" t="s">
        <v>96</v>
      </c>
      <c r="B115" s="14">
        <f>B44+B64+B89+B107+B109</f>
        <v>-2423298.2064</v>
      </c>
      <c r="C115" s="14">
        <f>C44+C64+C89+C107+C109</f>
        <v>-2633011.38</v>
      </c>
    </row>
    <row r="116" spans="1:3" ht="17" thickBot="1" x14ac:dyDescent="0.25">
      <c r="A116" s="1"/>
      <c r="B116" s="1"/>
      <c r="C116" s="1"/>
    </row>
    <row r="117" spans="1:3" ht="17" thickBot="1" x14ac:dyDescent="0.25">
      <c r="A117" s="21" t="s">
        <v>97</v>
      </c>
      <c r="B117" s="22">
        <f>B41+B115</f>
        <v>61803.793599999975</v>
      </c>
      <c r="C117" s="22">
        <f>C41+C115</f>
        <v>60847.070000000298</v>
      </c>
    </row>
    <row r="118" spans="1:3" x14ac:dyDescent="0.2">
      <c r="A118" s="1"/>
      <c r="B118" s="1"/>
      <c r="C118" s="1"/>
    </row>
    <row r="119" spans="1:3" x14ac:dyDescent="0.2">
      <c r="A119" s="23"/>
      <c r="B119" s="24"/>
      <c r="C119" s="24"/>
    </row>
    <row r="120" spans="1:3" x14ac:dyDescent="0.2">
      <c r="A120" s="1"/>
      <c r="B120" s="25"/>
      <c r="C120" s="25"/>
    </row>
    <row r="121" spans="1:3" x14ac:dyDescent="0.2">
      <c r="A121" s="1"/>
      <c r="B121" s="25"/>
      <c r="C121" s="25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Torpling</dc:creator>
  <cp:lastModifiedBy>Martin Torpling</cp:lastModifiedBy>
  <dcterms:created xsi:type="dcterms:W3CDTF">2025-03-12T11:28:55Z</dcterms:created>
  <dcterms:modified xsi:type="dcterms:W3CDTF">2025-03-13T07:16:53Z</dcterms:modified>
</cp:coreProperties>
</file>