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OneDrive\Desktop\IFK Örby\"/>
    </mc:Choice>
  </mc:AlternateContent>
  <xr:revisionPtr revIDLastSave="0" documentId="13_ncr:1_{39A32001-8780-418E-9412-7EC1D4F073FC}" xr6:coauthVersionLast="47" xr6:coauthVersionMax="47" xr10:uidLastSave="{00000000-0000-0000-0000-000000000000}"/>
  <bookViews>
    <workbookView xWindow="-120" yWindow="-120" windowWidth="29040" windowHeight="15720" xr2:uid="{AE2DAC82-0ECF-4DD4-8164-435658617841}"/>
  </bookViews>
  <sheets>
    <sheet name="Budget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J111" i="1"/>
  <c r="I111" i="1"/>
  <c r="I113" i="1" s="1"/>
  <c r="H111" i="1"/>
  <c r="H113" i="1" s="1"/>
  <c r="D109" i="1"/>
  <c r="D108" i="1"/>
  <c r="D107" i="1"/>
  <c r="E106" i="1"/>
  <c r="D106" i="1"/>
  <c r="C106" i="1"/>
  <c r="E104" i="1"/>
  <c r="D104" i="1"/>
  <c r="C104" i="1"/>
  <c r="D103" i="1"/>
  <c r="D102" i="1"/>
  <c r="D101" i="1"/>
  <c r="D100" i="1"/>
  <c r="D98" i="1"/>
  <c r="D97" i="1"/>
  <c r="D96" i="1"/>
  <c r="C96" i="1" s="1"/>
  <c r="C90" i="1" s="1"/>
  <c r="D95" i="1"/>
  <c r="D94" i="1"/>
  <c r="D93" i="1"/>
  <c r="D92" i="1"/>
  <c r="D91" i="1"/>
  <c r="D90" i="1" s="1"/>
  <c r="E90" i="1"/>
  <c r="C89" i="1"/>
  <c r="C50" i="1" s="1"/>
  <c r="D88" i="1"/>
  <c r="D85" i="1"/>
  <c r="D84" i="1"/>
  <c r="D83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E50" i="1"/>
  <c r="D49" i="1"/>
  <c r="D47" i="1"/>
  <c r="D46" i="1"/>
  <c r="C46" i="1"/>
  <c r="D45" i="1"/>
  <c r="D44" i="1"/>
  <c r="D43" i="1"/>
  <c r="D42" i="1"/>
  <c r="D41" i="1"/>
  <c r="D40" i="1"/>
  <c r="C40" i="1"/>
  <c r="D39" i="1"/>
  <c r="D38" i="1"/>
  <c r="D37" i="1"/>
  <c r="D33" i="1" s="1"/>
  <c r="D36" i="1"/>
  <c r="D35" i="1"/>
  <c r="D34" i="1"/>
  <c r="E33" i="1"/>
  <c r="C33" i="1"/>
  <c r="J30" i="1"/>
  <c r="J113" i="1" s="1"/>
  <c r="I30" i="1"/>
  <c r="H30" i="1"/>
  <c r="D28" i="1"/>
  <c r="D27" i="1"/>
  <c r="D26" i="1"/>
  <c r="E25" i="1"/>
  <c r="D25" i="1"/>
  <c r="C25" i="1"/>
  <c r="D24" i="1"/>
  <c r="C24" i="1"/>
  <c r="D23" i="1"/>
  <c r="D22" i="1"/>
  <c r="D21" i="1"/>
  <c r="D18" i="1"/>
  <c r="E18" i="1"/>
  <c r="C18" i="1"/>
  <c r="D17" i="1"/>
  <c r="D16" i="1"/>
  <c r="D15" i="1"/>
  <c r="D14" i="1"/>
  <c r="D13" i="1"/>
  <c r="D12" i="1"/>
  <c r="D11" i="1"/>
  <c r="D10" i="1"/>
  <c r="D6" i="1" s="1"/>
  <c r="D9" i="1"/>
  <c r="D8" i="1"/>
  <c r="D7" i="1"/>
  <c r="E6" i="1"/>
  <c r="C6" i="1"/>
  <c r="E111" i="1" l="1"/>
  <c r="C30" i="1"/>
  <c r="D111" i="1"/>
  <c r="E30" i="1"/>
  <c r="D30" i="1"/>
  <c r="C111" i="1"/>
  <c r="E113" i="1" l="1"/>
  <c r="C113" i="1"/>
  <c r="D113" i="1"/>
</calcChain>
</file>

<file path=xl/sharedStrings.xml><?xml version="1.0" encoding="utf-8"?>
<sst xmlns="http://schemas.openxmlformats.org/spreadsheetml/2006/main" count="110" uniqueCount="110">
  <si>
    <t>IFK Örby - Budget 2023</t>
  </si>
  <si>
    <t>2023 budget</t>
  </si>
  <si>
    <t>2022 Totalt</t>
  </si>
  <si>
    <t>2022 Budget</t>
  </si>
  <si>
    <t>2021 Utfall</t>
  </si>
  <si>
    <t>2020 Utfall</t>
  </si>
  <si>
    <t>2019 Utfall</t>
  </si>
  <si>
    <t>Nettoomsättning</t>
  </si>
  <si>
    <t xml:space="preserve">3051 Entréavgifter </t>
  </si>
  <si>
    <t>3052 Pre Gothia</t>
  </si>
  <si>
    <t>3054 Kamratcupen</t>
  </si>
  <si>
    <t>3201 Newbody, Gutz, Ravelli &amp; Returpack</t>
  </si>
  <si>
    <t xml:space="preserve">3205 Bidrag/sponsorintäkter motions </t>
  </si>
  <si>
    <t xml:space="preserve">3210 Sponsorintäkter </t>
  </si>
  <si>
    <t>3211 Sponsorintäkter, reklamskatt</t>
  </si>
  <si>
    <t>3321 Bingolotto</t>
  </si>
  <si>
    <t>3510 Kiosk och servering</t>
  </si>
  <si>
    <t xml:space="preserve">3570 Second Handförsäljning </t>
  </si>
  <si>
    <t>3740 Öres- och kronutjämning</t>
  </si>
  <si>
    <t>Aktiverat arbete för egen räkning</t>
  </si>
  <si>
    <t>3810 Kommunala bidrag (LOK)</t>
  </si>
  <si>
    <t>3814 Bidrag Marks Kommun</t>
  </si>
  <si>
    <t>3820 Statliga bidrag - RF</t>
  </si>
  <si>
    <t>3850 Bidrag för arbetskraft</t>
  </si>
  <si>
    <t>3890 Mottagna bidrag</t>
  </si>
  <si>
    <t>3891 Medlemsavgift</t>
  </si>
  <si>
    <t>Övriga rörelseintäkter</t>
  </si>
  <si>
    <t>3922 Svenska Spel</t>
  </si>
  <si>
    <t>3988 (Kontonamn saknas)</t>
  </si>
  <si>
    <t>3990 Övriga intäkter</t>
  </si>
  <si>
    <t>Summa intäkter</t>
  </si>
  <si>
    <t>Rörelsekostnader</t>
  </si>
  <si>
    <t>4052 Annonskostnader</t>
  </si>
  <si>
    <t>4055 Domarkostnader</t>
  </si>
  <si>
    <t>4056 Plan- &amp; hallhyror</t>
  </si>
  <si>
    <t>4061 Funktionärskostnader/Utbildningar</t>
  </si>
  <si>
    <t>4064 Övergångsersättningar</t>
  </si>
  <si>
    <t>4068 Tillstånd/förbundsavgifter</t>
  </si>
  <si>
    <t>4071 Resekostnader</t>
  </si>
  <si>
    <t>4072 Anmälningsavgifter - seriespel</t>
  </si>
  <si>
    <t>4073 Anmälningsavgifter - Cuper</t>
  </si>
  <si>
    <t>4074 Riksläger</t>
  </si>
  <si>
    <t>4075 Rehabbehandling</t>
  </si>
  <si>
    <t>4079 Lagaktiviteter</t>
  </si>
  <si>
    <t>4120 Materialinköp; Idrottsmaterial</t>
  </si>
  <si>
    <t>4220 Motionsspår</t>
  </si>
  <si>
    <t>4510 Inköp av kiosk- och serverings</t>
  </si>
  <si>
    <t>4600 Årsfest (gruppkonto)</t>
  </si>
  <si>
    <t>Övriga kostnader</t>
  </si>
  <si>
    <t>5010 Lokalhyra</t>
  </si>
  <si>
    <t>5020 Elavgifter och värme; Campingv</t>
  </si>
  <si>
    <t>5030 Värme</t>
  </si>
  <si>
    <t>5040 Vatten och avlopp</t>
  </si>
  <si>
    <t>5070 Reparation och underhåll av lokaler</t>
  </si>
  <si>
    <t>5090 Övriga lokalkostnader</t>
  </si>
  <si>
    <t>5120 El Statheden</t>
  </si>
  <si>
    <t>5140 Vatten/Avlopp/Sophämtning; Klu</t>
  </si>
  <si>
    <t>5170 Rep/Underhåll; Klubbhus</t>
  </si>
  <si>
    <t>5190 Övriga fastighetskostnader; Kl</t>
  </si>
  <si>
    <t>5198 Arrende; del av Mark Hanatorp</t>
  </si>
  <si>
    <t>5200 Hyra av anläggningstillgångar (gruppkonto)</t>
  </si>
  <si>
    <t>5220 Hyra inventarier/verktyg</t>
  </si>
  <si>
    <t>5410 Förbrukningsinventarier</t>
  </si>
  <si>
    <t>5420 Programvaror</t>
  </si>
  <si>
    <t>5460 Förbrukningsmateria</t>
  </si>
  <si>
    <t>5500 Reparation och underhåll</t>
  </si>
  <si>
    <t>5612 Försäkring/skatt släpkärra</t>
  </si>
  <si>
    <t>5619 Övriga kostn släpkärra</t>
  </si>
  <si>
    <t>5800 Resekostnader (gruppkonto)</t>
  </si>
  <si>
    <t>5831 Kost och logi I Sverige</t>
  </si>
  <si>
    <t>5900 Reklam och PR (gruppkonto)</t>
  </si>
  <si>
    <t>6110 Kontorsmateriel</t>
  </si>
  <si>
    <t>6210 Telekommunikation</t>
  </si>
  <si>
    <t>6211 Telefon</t>
  </si>
  <si>
    <t>6212 Mobiltelefon</t>
  </si>
  <si>
    <t>6230 Datakommunikation</t>
  </si>
  <si>
    <t>6250 Postbefordran</t>
  </si>
  <si>
    <t>6310 Företags- &amp; Föreningsförsäkring</t>
  </si>
  <si>
    <t>6530 Redovisningstjänster</t>
  </si>
  <si>
    <t>6540 IT-tjänster</t>
  </si>
  <si>
    <t>6570 Bankkostnader</t>
  </si>
  <si>
    <t>6571 Bankavgift swish</t>
  </si>
  <si>
    <t>6970 Tidningar, tidskrifter och facklitteratur</t>
  </si>
  <si>
    <t>6980 Föreningsavgifter</t>
  </si>
  <si>
    <t>6981 Föreningsavg, avdragsgilla</t>
  </si>
  <si>
    <t>6991 Övr ext kostn, avdragsgilla</t>
  </si>
  <si>
    <t>6992 Övriga externa kostnader, ej avdragsgilla</t>
  </si>
  <si>
    <t>xxxx Sponsor kostnader (10% av intäkt)</t>
  </si>
  <si>
    <t>Personalkostnader</t>
  </si>
  <si>
    <t>7010 Lön; Anställda</t>
  </si>
  <si>
    <t>7019 Upplupna löner och vinstandelar till kollektivanställda</t>
  </si>
  <si>
    <t>7090 Förändring semesterlöneskuld</t>
  </si>
  <si>
    <t>7111 Löner idrottsutövare</t>
  </si>
  <si>
    <t>7210 Löner till tjänstem</t>
  </si>
  <si>
    <t>7331 Skattefria bilersättningar</t>
  </si>
  <si>
    <t>7510 Lagstadgade sociala avgifter</t>
  </si>
  <si>
    <t>7519 Sociala avg semester/löneskuld</t>
  </si>
  <si>
    <t>7533 Särskild löneskatt för pensionskostnader</t>
  </si>
  <si>
    <t>7570 Premier arb.markn.försäkringar</t>
  </si>
  <si>
    <t>7610 Utbildning</t>
  </si>
  <si>
    <t>7620 Sjuk- och hälsovård</t>
  </si>
  <si>
    <t>7690 Övriga personalkostnader</t>
  </si>
  <si>
    <t>Avskrivningar</t>
  </si>
  <si>
    <t>7820 Avskrivningar på byggnader</t>
  </si>
  <si>
    <t>Finansiella Poster</t>
  </si>
  <si>
    <t>8410 Räntekostnad lån</t>
  </si>
  <si>
    <t>8422 Dröjsmålsräntor för leverantörsskulder</t>
  </si>
  <si>
    <t>8423 Räntekostnader skatter och avg</t>
  </si>
  <si>
    <t>Summa kostnader</t>
  </si>
  <si>
    <t>Årets resultat: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</si>
</sst>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0" borderId="0" xfId="1" applyNumberFormat="1" applyFont="1"/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1" xfId="0" applyNumberFormat="1" applyFont="1" applyFill="1" applyBorder="1"/>
    <xf numFmtId="164" fontId="0" fillId="2" borderId="3" xfId="1" applyNumberFormat="1" applyFont="1" applyFill="1" applyBorder="1"/>
    <xf numFmtId="164" fontId="0" fillId="2" borderId="2" xfId="1" applyNumberFormat="1" applyFont="1" applyFill="1" applyBorder="1"/>
    <xf numFmtId="164" fontId="0" fillId="2" borderId="4" xfId="1" applyNumberFormat="1" applyFont="1" applyFill="1" applyBorder="1"/>
    <xf numFmtId="0" fontId="0" fillId="2" borderId="2" xfId="0" applyFill="1" applyBorder="1"/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0" fontId="0" fillId="2" borderId="6" xfId="0" applyFill="1" applyBorder="1"/>
    <xf numFmtId="164" fontId="0" fillId="0" borderId="0" xfId="0" applyNumberFormat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0" fontId="0" fillId="2" borderId="10" xfId="0" applyFill="1" applyBorder="1"/>
    <xf numFmtId="164" fontId="2" fillId="2" borderId="1" xfId="1" applyNumberFormat="1" applyFont="1" applyFill="1" applyBorder="1"/>
    <xf numFmtId="0" fontId="3" fillId="2" borderId="0" xfId="0" applyFont="1" applyFill="1"/>
    <xf numFmtId="164" fontId="0" fillId="2" borderId="10" xfId="1" applyNumberFormat="1" applyFont="1" applyFill="1" applyBorder="1"/>
    <xf numFmtId="43" fontId="0" fillId="2" borderId="0" xfId="1" applyFont="1" applyFill="1"/>
    <xf numFmtId="0" fontId="0" fillId="2" borderId="0" xfId="0" applyFill="1" applyAlignment="1">
      <alignment horizontal="center"/>
    </xf>
    <xf numFmtId="164" fontId="2" fillId="2" borderId="11" xfId="1" applyNumberFormat="1" applyFont="1" applyFill="1" applyBorder="1"/>
    <xf numFmtId="164" fontId="0" fillId="2" borderId="0" xfId="1" applyNumberFormat="1" applyFont="1" applyFill="1"/>
    <xf numFmtId="164" fontId="2" fillId="2" borderId="10" xfId="1" applyNumberFormat="1" applyFont="1" applyFill="1" applyBorder="1"/>
    <xf numFmtId="164" fontId="2" fillId="2" borderId="0" xfId="0" applyNumberFormat="1" applyFont="1" applyFill="1"/>
    <xf numFmtId="164" fontId="2" fillId="2" borderId="10" xfId="0" applyNumberFormat="1" applyFont="1" applyFill="1" applyBorder="1"/>
    <xf numFmtId="164" fontId="0" fillId="2" borderId="0" xfId="0" applyNumberFormat="1" applyFill="1"/>
    <xf numFmtId="9" fontId="0" fillId="2" borderId="0" xfId="2" applyFont="1" applyFill="1"/>
    <xf numFmtId="10" fontId="0" fillId="2" borderId="0" xfId="2" applyNumberFormat="1" applyFont="1" applyFill="1"/>
    <xf numFmtId="164" fontId="0" fillId="2" borderId="1" xfId="1" applyNumberFormat="1" applyFont="1" applyFill="1" applyBorder="1"/>
    <xf numFmtId="164" fontId="2" fillId="2" borderId="11" xfId="0" applyNumberFormat="1" applyFont="1" applyFill="1" applyBorder="1"/>
    <xf numFmtId="0" fontId="2" fillId="2" borderId="0" xfId="0" applyFont="1" applyFill="1" applyAlignment="1">
      <alignment horizontal="left"/>
    </xf>
    <xf numFmtId="165" fontId="0" fillId="0" borderId="0" xfId="2" applyNumberFormat="1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0</xdr:row>
          <xdr:rowOff>0</xdr:rowOff>
        </xdr:from>
        <xdr:to>
          <xdr:col>1</xdr:col>
          <xdr:colOff>638175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ti\Downloads\IFK%20&#214;rby%202023%20Budget%202023-02-06.xlsx" TargetMode="External"/><Relationship Id="rId1" Type="http://schemas.openxmlformats.org/officeDocument/2006/relationships/externalLinkPath" Target="file:///C:\Users\marti\Downloads\IFK%20&#214;rby%202023%20Budget%20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1"/>
      <sheetName val="Intäkter 2022"/>
      <sheetName val="Kostnader 2022"/>
      <sheetName val="Intäkter 2021"/>
      <sheetName val="Kostnader 2021"/>
      <sheetName val="Utfall_Prognos Intäkter 2022"/>
      <sheetName val="Utfall_Prognos Kostnader 2022"/>
      <sheetName val="Sum 2022"/>
      <sheetName val="Budget 2023"/>
      <sheetName val="4071 Resekostnader"/>
      <sheetName val="Personal"/>
      <sheetName val="Medlemsavgifter 2023"/>
      <sheetName val="Sponsorer"/>
      <sheetName val="4120 Material inköp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O4">
            <v>74835</v>
          </cell>
        </row>
        <row r="5">
          <cell r="O5">
            <v>9214</v>
          </cell>
        </row>
        <row r="6">
          <cell r="O6">
            <v>0</v>
          </cell>
        </row>
        <row r="7">
          <cell r="O7">
            <v>137920</v>
          </cell>
        </row>
        <row r="8">
          <cell r="O8">
            <v>2320</v>
          </cell>
        </row>
        <row r="9">
          <cell r="O9">
            <v>371524</v>
          </cell>
        </row>
        <row r="10">
          <cell r="O10">
            <v>0</v>
          </cell>
        </row>
        <row r="11">
          <cell r="O11">
            <v>189249</v>
          </cell>
        </row>
        <row r="12">
          <cell r="O12">
            <v>173198</v>
          </cell>
        </row>
        <row r="13">
          <cell r="O13">
            <v>269271.5</v>
          </cell>
        </row>
        <row r="14">
          <cell r="O14">
            <v>-0.7</v>
          </cell>
        </row>
        <row r="19">
          <cell r="O19">
            <v>269015.29000000004</v>
          </cell>
        </row>
        <row r="20">
          <cell r="O20">
            <v>107234</v>
          </cell>
        </row>
        <row r="21">
          <cell r="O21">
            <v>75000</v>
          </cell>
        </row>
        <row r="22">
          <cell r="O22">
            <v>308450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42587.75</v>
          </cell>
        </row>
      </sheetData>
      <sheetData sheetId="7">
        <row r="8">
          <cell r="O8">
            <v>-24227</v>
          </cell>
        </row>
        <row r="9">
          <cell r="O9">
            <v>-102285</v>
          </cell>
        </row>
        <row r="10">
          <cell r="O10">
            <v>-181908.5</v>
          </cell>
        </row>
        <row r="11">
          <cell r="O11">
            <v>0</v>
          </cell>
        </row>
        <row r="12">
          <cell r="O12">
            <v>-12000</v>
          </cell>
        </row>
        <row r="13">
          <cell r="O13">
            <v>0</v>
          </cell>
        </row>
        <row r="14">
          <cell r="O14">
            <v>-68010</v>
          </cell>
        </row>
        <row r="15">
          <cell r="O15">
            <v>-82130</v>
          </cell>
        </row>
        <row r="16">
          <cell r="O16">
            <v>-86473</v>
          </cell>
        </row>
        <row r="17">
          <cell r="O17">
            <v>-9700</v>
          </cell>
        </row>
        <row r="18">
          <cell r="O18">
            <v>-34461</v>
          </cell>
        </row>
        <row r="19">
          <cell r="O19">
            <v>-32134</v>
          </cell>
        </row>
        <row r="20">
          <cell r="O20">
            <v>-102296</v>
          </cell>
        </row>
        <row r="21">
          <cell r="O21">
            <v>0</v>
          </cell>
        </row>
        <row r="23">
          <cell r="O23">
            <v>2942.3999999999996</v>
          </cell>
        </row>
        <row r="27">
          <cell r="O27">
            <v>-1852</v>
          </cell>
        </row>
        <row r="28">
          <cell r="O28">
            <v>-58791.179999999993</v>
          </cell>
        </row>
        <row r="29">
          <cell r="O29">
            <v>-20582</v>
          </cell>
        </row>
        <row r="30">
          <cell r="O30">
            <v>-17648</v>
          </cell>
        </row>
        <row r="31">
          <cell r="O31">
            <v>-26242.75</v>
          </cell>
        </row>
        <row r="32">
          <cell r="O32">
            <v>-2292</v>
          </cell>
        </row>
        <row r="33">
          <cell r="O33">
            <v>-3764.13</v>
          </cell>
        </row>
        <row r="34">
          <cell r="O34">
            <v>-4878</v>
          </cell>
        </row>
        <row r="35">
          <cell r="O35">
            <v>-7884.96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1">
          <cell r="O41">
            <v>-1734</v>
          </cell>
        </row>
        <row r="43">
          <cell r="O43">
            <v>-5911</v>
          </cell>
        </row>
        <row r="44">
          <cell r="O44">
            <v>0</v>
          </cell>
        </row>
        <row r="45">
          <cell r="O45">
            <v>-2270</v>
          </cell>
        </row>
        <row r="46">
          <cell r="O46">
            <v>0</v>
          </cell>
        </row>
        <row r="47">
          <cell r="O47">
            <v>-9487</v>
          </cell>
        </row>
        <row r="48">
          <cell r="O48">
            <v>0</v>
          </cell>
        </row>
        <row r="49">
          <cell r="O49">
            <v>-507</v>
          </cell>
        </row>
        <row r="50">
          <cell r="O50">
            <v>-16815</v>
          </cell>
        </row>
        <row r="51">
          <cell r="O51">
            <v>0</v>
          </cell>
        </row>
        <row r="52">
          <cell r="O52">
            <v>-200</v>
          </cell>
        </row>
        <row r="53">
          <cell r="O53">
            <v>-2545</v>
          </cell>
        </row>
        <row r="54">
          <cell r="O54">
            <v>-1870</v>
          </cell>
        </row>
        <row r="55">
          <cell r="O55">
            <v>-20521</v>
          </cell>
        </row>
        <row r="56">
          <cell r="O56">
            <v>-27804</v>
          </cell>
        </row>
        <row r="59">
          <cell r="O59">
            <v>-2797.5</v>
          </cell>
        </row>
        <row r="60">
          <cell r="O60">
            <v>0</v>
          </cell>
        </row>
        <row r="61">
          <cell r="O61">
            <v>-2487</v>
          </cell>
        </row>
        <row r="64">
          <cell r="O64">
            <v>-300</v>
          </cell>
        </row>
        <row r="69">
          <cell r="O69">
            <v>-357901.8</v>
          </cell>
        </row>
        <row r="70">
          <cell r="O70">
            <v>177.70999999999998</v>
          </cell>
        </row>
        <row r="71">
          <cell r="O71">
            <v>6158</v>
          </cell>
        </row>
        <row r="72">
          <cell r="O72">
            <v>-60804</v>
          </cell>
        </row>
        <row r="73">
          <cell r="O73">
            <v>-210000</v>
          </cell>
        </row>
        <row r="74">
          <cell r="O74">
            <v>-34848.58</v>
          </cell>
        </row>
        <row r="75">
          <cell r="O75">
            <v>-178950.61</v>
          </cell>
        </row>
        <row r="76">
          <cell r="O76">
            <v>1801</v>
          </cell>
        </row>
        <row r="78">
          <cell r="O78">
            <v>-4661</v>
          </cell>
        </row>
        <row r="79">
          <cell r="O79">
            <v>-53589</v>
          </cell>
        </row>
        <row r="80">
          <cell r="O80">
            <v>0</v>
          </cell>
        </row>
        <row r="81">
          <cell r="O81">
            <v>-539</v>
          </cell>
        </row>
        <row r="89">
          <cell r="O89">
            <v>-16114</v>
          </cell>
        </row>
        <row r="90">
          <cell r="O90">
            <v>0</v>
          </cell>
        </row>
        <row r="91">
          <cell r="O91">
            <v>-24</v>
          </cell>
        </row>
      </sheetData>
      <sheetData sheetId="8"/>
      <sheetData sheetId="9"/>
      <sheetData sheetId="10">
        <row r="8">
          <cell r="N8">
            <v>62190</v>
          </cell>
        </row>
        <row r="17">
          <cell r="E17">
            <v>-82750</v>
          </cell>
        </row>
      </sheetData>
      <sheetData sheetId="11"/>
      <sheetData sheetId="12">
        <row r="14">
          <cell r="O14">
            <v>450000</v>
          </cell>
        </row>
      </sheetData>
      <sheetData sheetId="13"/>
      <sheetData sheetId="14">
        <row r="26">
          <cell r="G26">
            <v>-168594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2D63-D77B-43D0-8082-69D5BC446EBC}">
  <dimension ref="A1:P122"/>
  <sheetViews>
    <sheetView tabSelected="1" workbookViewId="0">
      <selection activeCell="B4" sqref="B4"/>
    </sheetView>
  </sheetViews>
  <sheetFormatPr defaultRowHeight="15" outlineLevelRow="1" x14ac:dyDescent="0.25"/>
  <cols>
    <col min="1" max="1" width="4" customWidth="1"/>
    <col min="2" max="2" width="54.7109375" bestFit="1" customWidth="1"/>
    <col min="3" max="3" width="12.85546875" bestFit="1" customWidth="1"/>
    <col min="4" max="4" width="13" bestFit="1" customWidth="1"/>
    <col min="5" max="5" width="11.7109375" bestFit="1" customWidth="1"/>
    <col min="6" max="6" width="12.85546875" bestFit="1" customWidth="1"/>
    <col min="7" max="7" width="11.42578125" bestFit="1" customWidth="1"/>
    <col min="8" max="10" width="10.42578125" bestFit="1" customWidth="1"/>
    <col min="12" max="12" width="11.42578125" bestFit="1" customWidth="1"/>
    <col min="13" max="13" width="10.42578125" bestFit="1" customWidth="1"/>
    <col min="15" max="15" width="2.7109375" customWidth="1"/>
    <col min="16" max="16" width="18" bestFit="1" customWidth="1"/>
    <col min="17" max="17" width="10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3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x14ac:dyDescent="0.25">
      <c r="A5" s="1"/>
      <c r="B5" s="1"/>
      <c r="C5" s="4" t="s">
        <v>1</v>
      </c>
      <c r="D5" s="4" t="s">
        <v>2</v>
      </c>
      <c r="E5" s="4" t="s">
        <v>3</v>
      </c>
      <c r="F5" s="1"/>
      <c r="G5" s="1"/>
      <c r="H5" s="4" t="s">
        <v>4</v>
      </c>
      <c r="I5" s="4" t="s">
        <v>5</v>
      </c>
      <c r="J5" s="4" t="s">
        <v>6</v>
      </c>
      <c r="K5" s="1"/>
    </row>
    <row r="6" spans="1:16" x14ac:dyDescent="0.25">
      <c r="A6" s="1"/>
      <c r="B6" s="2" t="s">
        <v>7</v>
      </c>
      <c r="C6" s="5">
        <f>SUM(C7:C17)</f>
        <v>1580000</v>
      </c>
      <c r="D6" s="6">
        <f>SUM(D7:D17)</f>
        <v>1227530.8</v>
      </c>
      <c r="E6" s="5">
        <f>SUM(E7:E17)</f>
        <v>1166000</v>
      </c>
      <c r="F6" s="1"/>
      <c r="G6" s="1"/>
      <c r="H6" s="7">
        <v>864322</v>
      </c>
      <c r="I6" s="7">
        <v>716571.87</v>
      </c>
      <c r="J6" s="7">
        <v>1203253</v>
      </c>
      <c r="K6" s="1"/>
    </row>
    <row r="7" spans="1:16" hidden="1" outlineLevel="1" x14ac:dyDescent="0.25">
      <c r="A7" s="1"/>
      <c r="B7" s="1" t="s">
        <v>8</v>
      </c>
      <c r="C7" s="8">
        <v>100000</v>
      </c>
      <c r="D7" s="9">
        <f>'[1]Utfall_Prognos Intäkter 2022'!O4</f>
        <v>74835</v>
      </c>
      <c r="E7" s="10">
        <v>80000</v>
      </c>
      <c r="F7" s="1"/>
      <c r="G7" s="1"/>
      <c r="H7" s="11"/>
      <c r="I7" s="1"/>
      <c r="J7" s="11"/>
      <c r="K7" s="1"/>
    </row>
    <row r="8" spans="1:16" hidden="1" outlineLevel="1" x14ac:dyDescent="0.25">
      <c r="A8" s="1"/>
      <c r="B8" s="1" t="s">
        <v>9</v>
      </c>
      <c r="C8" s="12">
        <v>20000</v>
      </c>
      <c r="D8" s="13">
        <f>'[1]Utfall_Prognos Intäkter 2022'!O5</f>
        <v>9214</v>
      </c>
      <c r="E8" s="14">
        <v>0</v>
      </c>
      <c r="F8" s="1"/>
      <c r="G8" s="1"/>
      <c r="H8" s="15"/>
      <c r="I8" s="1"/>
      <c r="J8" s="15"/>
      <c r="K8" s="1"/>
    </row>
    <row r="9" spans="1:16" hidden="1" outlineLevel="1" x14ac:dyDescent="0.25">
      <c r="A9" s="1"/>
      <c r="B9" s="1" t="s">
        <v>10</v>
      </c>
      <c r="C9" s="12">
        <v>20000</v>
      </c>
      <c r="D9" s="13">
        <f>'[1]Utfall_Prognos Intäkter 2022'!O6</f>
        <v>0</v>
      </c>
      <c r="E9" s="14">
        <v>0</v>
      </c>
      <c r="F9" s="1"/>
      <c r="G9" s="1"/>
      <c r="H9" s="15"/>
      <c r="I9" s="1"/>
      <c r="J9" s="15"/>
      <c r="K9" s="1"/>
      <c r="P9" s="16"/>
    </row>
    <row r="10" spans="1:16" hidden="1" outlineLevel="1" x14ac:dyDescent="0.25">
      <c r="A10" s="1"/>
      <c r="B10" s="1" t="s">
        <v>11</v>
      </c>
      <c r="C10" s="12">
        <v>180000</v>
      </c>
      <c r="D10" s="13">
        <f>'[1]Utfall_Prognos Intäkter 2022'!O7</f>
        <v>137920</v>
      </c>
      <c r="E10" s="14">
        <v>41000</v>
      </c>
      <c r="F10" s="1"/>
      <c r="G10" s="1"/>
      <c r="H10" s="15"/>
      <c r="I10" s="1"/>
      <c r="J10" s="15"/>
      <c r="K10" s="1"/>
    </row>
    <row r="11" spans="1:16" hidden="1" outlineLevel="1" x14ac:dyDescent="0.25">
      <c r="A11" s="1"/>
      <c r="B11" s="1" t="s">
        <v>12</v>
      </c>
      <c r="C11" s="12">
        <v>0</v>
      </c>
      <c r="D11" s="13">
        <f>'[1]Utfall_Prognos Intäkter 2022'!O8</f>
        <v>2320</v>
      </c>
      <c r="E11" s="14">
        <v>0</v>
      </c>
      <c r="F11" s="1"/>
      <c r="G11" s="1"/>
      <c r="H11" s="15"/>
      <c r="I11" s="1"/>
      <c r="J11" s="15"/>
      <c r="K11" s="1"/>
    </row>
    <row r="12" spans="1:16" hidden="1" outlineLevel="1" x14ac:dyDescent="0.25">
      <c r="A12" s="1"/>
      <c r="B12" s="1" t="s">
        <v>13</v>
      </c>
      <c r="C12" s="12">
        <v>600000</v>
      </c>
      <c r="D12" s="13">
        <f>'[1]Utfall_Prognos Intäkter 2022'!O9</f>
        <v>371524</v>
      </c>
      <c r="E12" s="14">
        <v>460000</v>
      </c>
      <c r="F12" s="1"/>
      <c r="G12" s="1"/>
      <c r="H12" s="15"/>
      <c r="I12" s="1"/>
      <c r="J12" s="15"/>
      <c r="K12" s="1"/>
    </row>
    <row r="13" spans="1:16" hidden="1" outlineLevel="1" x14ac:dyDescent="0.25">
      <c r="A13" s="1"/>
      <c r="B13" s="1" t="s">
        <v>14</v>
      </c>
      <c r="C13" s="12">
        <v>0</v>
      </c>
      <c r="D13" s="13">
        <f>'[1]Utfall_Prognos Intäkter 2022'!O10</f>
        <v>0</v>
      </c>
      <c r="E13" s="14">
        <v>0</v>
      </c>
      <c r="F13" s="1"/>
      <c r="G13" s="1"/>
      <c r="H13" s="15"/>
      <c r="I13" s="1"/>
      <c r="J13" s="15"/>
      <c r="K13" s="1"/>
    </row>
    <row r="14" spans="1:16" hidden="1" outlineLevel="1" x14ac:dyDescent="0.25">
      <c r="A14" s="1"/>
      <c r="B14" s="1" t="s">
        <v>15</v>
      </c>
      <c r="C14" s="12">
        <v>190000</v>
      </c>
      <c r="D14" s="13">
        <f>'[1]Utfall_Prognos Intäkter 2022'!O11</f>
        <v>189249</v>
      </c>
      <c r="E14" s="14">
        <v>135000</v>
      </c>
      <c r="F14" s="1"/>
      <c r="G14" s="1"/>
      <c r="H14" s="15"/>
      <c r="I14" s="1"/>
      <c r="J14" s="15"/>
      <c r="K14" s="1"/>
    </row>
    <row r="15" spans="1:16" hidden="1" outlineLevel="1" x14ac:dyDescent="0.25">
      <c r="A15" s="1"/>
      <c r="B15" s="1" t="s">
        <v>16</v>
      </c>
      <c r="C15" s="12">
        <v>200000</v>
      </c>
      <c r="D15" s="13">
        <f>'[1]Utfall_Prognos Intäkter 2022'!O12</f>
        <v>173198</v>
      </c>
      <c r="E15" s="14">
        <v>200000</v>
      </c>
      <c r="F15" s="1"/>
      <c r="G15" s="1"/>
      <c r="H15" s="15"/>
      <c r="I15" s="1"/>
      <c r="J15" s="15"/>
      <c r="K15" s="1"/>
    </row>
    <row r="16" spans="1:16" hidden="1" outlineLevel="1" x14ac:dyDescent="0.25">
      <c r="A16" s="1"/>
      <c r="B16" s="1" t="s">
        <v>17</v>
      </c>
      <c r="C16" s="12">
        <v>270000</v>
      </c>
      <c r="D16" s="13">
        <f>'[1]Utfall_Prognos Intäkter 2022'!O13</f>
        <v>269271.5</v>
      </c>
      <c r="E16" s="14">
        <v>250000</v>
      </c>
      <c r="F16" s="1"/>
      <c r="G16" s="1"/>
      <c r="H16" s="15"/>
      <c r="I16" s="1"/>
      <c r="J16" s="15"/>
      <c r="K16" s="1"/>
    </row>
    <row r="17" spans="1:12" hidden="1" outlineLevel="1" x14ac:dyDescent="0.25">
      <c r="A17" s="1"/>
      <c r="B17" s="1" t="s">
        <v>18</v>
      </c>
      <c r="C17" s="17">
        <v>0</v>
      </c>
      <c r="D17" s="13">
        <f>'[1]Utfall_Prognos Intäkter 2022'!O14</f>
        <v>-0.7</v>
      </c>
      <c r="E17" s="18">
        <v>0</v>
      </c>
      <c r="F17" s="1"/>
      <c r="G17" s="1"/>
      <c r="H17" s="19"/>
      <c r="I17" s="1"/>
      <c r="J17" s="19"/>
      <c r="K17" s="1"/>
    </row>
    <row r="18" spans="1:12" collapsed="1" x14ac:dyDescent="0.25">
      <c r="A18" s="1"/>
      <c r="B18" s="2" t="s">
        <v>19</v>
      </c>
      <c r="C18" s="7">
        <f>SUM(C19:C24)</f>
        <v>930000</v>
      </c>
      <c r="D18" s="6">
        <f>SUM(D19:D24)</f>
        <v>904002.29</v>
      </c>
      <c r="E18" s="20">
        <f>SUM(E19:E24)</f>
        <v>645000</v>
      </c>
      <c r="F18" s="1"/>
      <c r="G18" s="1"/>
      <c r="H18" s="5">
        <v>716048</v>
      </c>
      <c r="I18" s="20">
        <v>788629</v>
      </c>
      <c r="J18" s="20">
        <v>845360</v>
      </c>
      <c r="K18" s="1"/>
    </row>
    <row r="19" spans="1:12" hidden="1" outlineLevel="1" x14ac:dyDescent="0.25">
      <c r="A19" s="1"/>
      <c r="B19" s="1" t="s">
        <v>20</v>
      </c>
      <c r="C19" s="8">
        <v>145000</v>
      </c>
      <c r="D19" s="9">
        <v>144303</v>
      </c>
      <c r="E19" s="10">
        <v>100000</v>
      </c>
      <c r="F19" s="1"/>
      <c r="G19" s="1"/>
      <c r="H19" s="11"/>
      <c r="I19" s="1"/>
      <c r="J19" s="11"/>
      <c r="K19" s="1"/>
    </row>
    <row r="20" spans="1:12" hidden="1" outlineLevel="1" x14ac:dyDescent="0.25">
      <c r="A20" s="1"/>
      <c r="B20" s="1" t="s">
        <v>21</v>
      </c>
      <c r="C20" s="12"/>
      <c r="D20" s="13">
        <v>0</v>
      </c>
      <c r="E20" s="14"/>
      <c r="F20" s="1"/>
      <c r="G20" s="1"/>
      <c r="H20" s="15"/>
      <c r="I20" s="1"/>
      <c r="J20" s="15"/>
      <c r="K20" s="1"/>
    </row>
    <row r="21" spans="1:12" hidden="1" outlineLevel="1" x14ac:dyDescent="0.25">
      <c r="A21" s="1"/>
      <c r="B21" s="1" t="s">
        <v>22</v>
      </c>
      <c r="C21" s="12">
        <v>245000</v>
      </c>
      <c r="D21" s="13">
        <f>'[1]Utfall_Prognos Intäkter 2022'!O19</f>
        <v>269015.29000000004</v>
      </c>
      <c r="E21" s="14">
        <v>170000</v>
      </c>
      <c r="F21" s="1"/>
      <c r="G21" s="1"/>
      <c r="H21" s="15"/>
      <c r="I21" s="1"/>
      <c r="J21" s="15"/>
      <c r="K21" s="1"/>
    </row>
    <row r="22" spans="1:12" hidden="1" outlineLevel="1" x14ac:dyDescent="0.25">
      <c r="A22" s="1"/>
      <c r="B22" s="1" t="s">
        <v>23</v>
      </c>
      <c r="C22" s="12">
        <v>90000</v>
      </c>
      <c r="D22" s="13">
        <f>'[1]Utfall_Prognos Intäkter 2022'!O20</f>
        <v>107234</v>
      </c>
      <c r="E22" s="14">
        <v>100000</v>
      </c>
      <c r="F22" s="1"/>
      <c r="G22" s="1"/>
      <c r="H22" s="15"/>
      <c r="I22" s="1"/>
      <c r="J22" s="15"/>
      <c r="K22" s="1"/>
    </row>
    <row r="23" spans="1:12" hidden="1" outlineLevel="1" x14ac:dyDescent="0.25">
      <c r="A23" s="1"/>
      <c r="B23" s="1" t="s">
        <v>24</v>
      </c>
      <c r="C23" s="12">
        <v>0</v>
      </c>
      <c r="D23" s="13">
        <f>'[1]Utfall_Prognos Intäkter 2022'!O21</f>
        <v>75000</v>
      </c>
      <c r="E23" s="14">
        <v>0</v>
      </c>
      <c r="F23" s="21"/>
      <c r="G23" s="1"/>
      <c r="H23" s="15"/>
      <c r="I23" s="1"/>
      <c r="J23" s="15"/>
      <c r="K23" s="1"/>
    </row>
    <row r="24" spans="1:12" hidden="1" outlineLevel="1" x14ac:dyDescent="0.25">
      <c r="A24" s="1"/>
      <c r="B24" s="1" t="s">
        <v>25</v>
      </c>
      <c r="C24" s="17">
        <f>'[1]Medlemsavgifter 2023'!O14</f>
        <v>450000</v>
      </c>
      <c r="D24" s="22">
        <f>'[1]Utfall_Prognos Intäkter 2022'!O22</f>
        <v>308450</v>
      </c>
      <c r="E24" s="18">
        <v>275000</v>
      </c>
      <c r="F24" s="1"/>
      <c r="G24" s="1"/>
      <c r="H24" s="19"/>
      <c r="I24" s="1"/>
      <c r="J24" s="19"/>
      <c r="K24" s="1"/>
    </row>
    <row r="25" spans="1:12" collapsed="1" x14ac:dyDescent="0.25">
      <c r="A25" s="1"/>
      <c r="B25" s="2" t="s">
        <v>26</v>
      </c>
      <c r="C25" s="20">
        <f>SUM(C26:C28)</f>
        <v>40000</v>
      </c>
      <c r="D25" s="20">
        <f>SUM(D26:D28)</f>
        <v>42587.75</v>
      </c>
      <c r="E25" s="7">
        <f>SUM(E26:E28)</f>
        <v>95000</v>
      </c>
      <c r="F25" s="1"/>
      <c r="G25" s="1"/>
      <c r="H25" s="20">
        <v>227629</v>
      </c>
      <c r="I25" s="20">
        <v>225764.25</v>
      </c>
      <c r="J25" s="20">
        <v>60630</v>
      </c>
      <c r="K25" s="1"/>
    </row>
    <row r="26" spans="1:12" hidden="1" outlineLevel="1" x14ac:dyDescent="0.25">
      <c r="A26" s="1"/>
      <c r="B26" s="1" t="s">
        <v>27</v>
      </c>
      <c r="C26" s="8">
        <v>0</v>
      </c>
      <c r="D26" s="9">
        <f>'[1]Utfall_Prognos Intäkter 2022'!O25</f>
        <v>0</v>
      </c>
      <c r="E26" s="10">
        <v>10000</v>
      </c>
      <c r="F26" s="1"/>
      <c r="G26" s="1"/>
      <c r="H26" s="11"/>
      <c r="I26" s="11"/>
      <c r="J26" s="11"/>
      <c r="K26" s="1"/>
    </row>
    <row r="27" spans="1:12" hidden="1" outlineLevel="1" x14ac:dyDescent="0.25">
      <c r="A27" s="1"/>
      <c r="B27" s="1" t="s">
        <v>28</v>
      </c>
      <c r="C27" s="12">
        <v>0</v>
      </c>
      <c r="D27" s="13">
        <f>'[1]Utfall_Prognos Intäkter 2022'!O26</f>
        <v>0</v>
      </c>
      <c r="E27" s="14">
        <v>0</v>
      </c>
      <c r="F27" s="1"/>
      <c r="G27" s="1"/>
      <c r="H27" s="15"/>
      <c r="I27" s="15"/>
      <c r="J27" s="15"/>
      <c r="K27" s="1"/>
    </row>
    <row r="28" spans="1:12" hidden="1" outlineLevel="1" x14ac:dyDescent="0.25">
      <c r="A28" s="1"/>
      <c r="B28" s="1" t="s">
        <v>29</v>
      </c>
      <c r="C28" s="17">
        <v>40000</v>
      </c>
      <c r="D28" s="22">
        <f>'[1]Utfall_Prognos Intäkter 2022'!O27</f>
        <v>42587.75</v>
      </c>
      <c r="E28" s="18">
        <v>85000</v>
      </c>
      <c r="F28" s="1"/>
      <c r="G28" s="1"/>
      <c r="H28" s="19"/>
      <c r="I28" s="19"/>
      <c r="J28" s="19"/>
      <c r="K28" s="1"/>
    </row>
    <row r="29" spans="1:12" ht="15.75" collapsed="1" thickBot="1" x14ac:dyDescent="0.3">
      <c r="A29" s="1"/>
      <c r="B29" s="2"/>
      <c r="C29" s="1"/>
      <c r="D29" s="23"/>
      <c r="E29" s="1"/>
      <c r="F29" s="1"/>
      <c r="G29" s="1"/>
      <c r="H29" s="1"/>
      <c r="I29" s="2"/>
      <c r="J29" s="24"/>
      <c r="K29" s="1"/>
    </row>
    <row r="30" spans="1:12" ht="15.75" thickBot="1" x14ac:dyDescent="0.3">
      <c r="A30" s="1"/>
      <c r="B30" s="2" t="s">
        <v>30</v>
      </c>
      <c r="C30" s="25">
        <f>C6+C18+C25</f>
        <v>2550000</v>
      </c>
      <c r="D30" s="25">
        <f>D6+D18+D25</f>
        <v>2174120.84</v>
      </c>
      <c r="E30" s="25">
        <f>E6+E18+E25</f>
        <v>1906000</v>
      </c>
      <c r="F30" s="1"/>
      <c r="G30" s="1"/>
      <c r="H30" s="25">
        <f>H6+H18+H25</f>
        <v>1807999</v>
      </c>
      <c r="I30" s="25">
        <f>I6+I18+I25</f>
        <v>1730965.12</v>
      </c>
      <c r="J30" s="25">
        <f>J6+J18+J25</f>
        <v>2109243</v>
      </c>
      <c r="K30" s="1"/>
      <c r="L30" s="3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26"/>
      <c r="K31" s="1"/>
      <c r="L31" s="3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26"/>
      <c r="K32" s="1"/>
      <c r="L32" s="3"/>
    </row>
    <row r="33" spans="1:13" x14ac:dyDescent="0.25">
      <c r="A33" s="1"/>
      <c r="B33" s="2" t="s">
        <v>31</v>
      </c>
      <c r="C33" s="6">
        <f>SUM(C34:C49)</f>
        <v>-944914</v>
      </c>
      <c r="D33" s="20">
        <f>SUM(D34:D49)</f>
        <v>-800992.2</v>
      </c>
      <c r="E33" s="6">
        <f>SUM(E34:E49)</f>
        <v>-678700</v>
      </c>
      <c r="F33" s="1"/>
      <c r="G33" s="1"/>
      <c r="H33" s="7">
        <v>-754683</v>
      </c>
      <c r="I33" s="7">
        <v>-519964</v>
      </c>
      <c r="J33" s="7">
        <v>-1056196.43</v>
      </c>
      <c r="K33" s="1"/>
      <c r="L33" s="3"/>
    </row>
    <row r="34" spans="1:13" hidden="1" outlineLevel="1" x14ac:dyDescent="0.25">
      <c r="A34" s="1"/>
      <c r="B34" s="1" t="s">
        <v>32</v>
      </c>
      <c r="C34" s="8">
        <v>-25000</v>
      </c>
      <c r="D34" s="9">
        <f>'[1]Utfall_Prognos Kostnader 2022'!O8</f>
        <v>-24227</v>
      </c>
      <c r="E34" s="10">
        <v>-20000</v>
      </c>
      <c r="F34" s="1"/>
      <c r="G34" s="1"/>
      <c r="H34" s="1"/>
      <c r="I34" s="1"/>
      <c r="J34" s="26"/>
      <c r="K34" s="1"/>
      <c r="L34" s="3"/>
    </row>
    <row r="35" spans="1:13" hidden="1" outlineLevel="1" x14ac:dyDescent="0.25">
      <c r="A35" s="1"/>
      <c r="B35" s="1" t="s">
        <v>33</v>
      </c>
      <c r="C35" s="12">
        <v>-105000</v>
      </c>
      <c r="D35" s="13">
        <f>'[1]Utfall_Prognos Kostnader 2022'!O9</f>
        <v>-102285</v>
      </c>
      <c r="E35" s="14">
        <v>-90000</v>
      </c>
      <c r="F35" s="1"/>
      <c r="G35" s="1"/>
      <c r="H35" s="1"/>
      <c r="I35" s="1"/>
      <c r="J35" s="26"/>
      <c r="K35" s="1"/>
      <c r="L35" s="3"/>
      <c r="M35" s="3"/>
    </row>
    <row r="36" spans="1:13" hidden="1" outlineLevel="1" x14ac:dyDescent="0.25">
      <c r="A36" s="1"/>
      <c r="B36" s="1" t="s">
        <v>34</v>
      </c>
      <c r="C36" s="12">
        <v>-180000</v>
      </c>
      <c r="D36" s="13">
        <f>'[1]Utfall_Prognos Kostnader 2022'!O10</f>
        <v>-181908.5</v>
      </c>
      <c r="E36" s="14">
        <v>-145000</v>
      </c>
      <c r="F36" s="1"/>
      <c r="G36" s="1"/>
      <c r="H36" s="1"/>
      <c r="I36" s="1"/>
      <c r="J36" s="26"/>
      <c r="K36" s="1"/>
      <c r="L36" s="3"/>
      <c r="M36" s="3"/>
    </row>
    <row r="37" spans="1:13" hidden="1" outlineLevel="1" x14ac:dyDescent="0.25">
      <c r="A37" s="1"/>
      <c r="B37" s="1" t="s">
        <v>35</v>
      </c>
      <c r="C37" s="12">
        <v>0</v>
      </c>
      <c r="D37" s="13">
        <f>'[1]Utfall_Prognos Kostnader 2022'!O11</f>
        <v>0</v>
      </c>
      <c r="E37" s="14">
        <v>0</v>
      </c>
      <c r="F37" s="1"/>
      <c r="G37" s="1"/>
      <c r="H37" s="1"/>
      <c r="I37" s="1"/>
      <c r="J37" s="26"/>
      <c r="K37" s="1"/>
      <c r="L37" s="3"/>
      <c r="M37" s="3"/>
    </row>
    <row r="38" spans="1:13" hidden="1" outlineLevel="1" x14ac:dyDescent="0.25">
      <c r="A38" s="1"/>
      <c r="B38" s="1" t="s">
        <v>36</v>
      </c>
      <c r="C38" s="12">
        <v>-12000</v>
      </c>
      <c r="D38" s="13">
        <f>'[1]Utfall_Prognos Kostnader 2022'!O12</f>
        <v>-12000</v>
      </c>
      <c r="E38" s="14">
        <v>-10000</v>
      </c>
      <c r="F38" s="1"/>
      <c r="G38" s="1"/>
      <c r="H38" s="1"/>
      <c r="I38" s="1"/>
      <c r="J38" s="26"/>
      <c r="K38" s="1"/>
      <c r="L38" s="3"/>
    </row>
    <row r="39" spans="1:13" hidden="1" outlineLevel="1" x14ac:dyDescent="0.25">
      <c r="A39" s="1"/>
      <c r="B39" s="1" t="s">
        <v>37</v>
      </c>
      <c r="C39" s="12">
        <v>0</v>
      </c>
      <c r="D39" s="13">
        <f>'[1]Utfall_Prognos Kostnader 2022'!O13</f>
        <v>0</v>
      </c>
      <c r="E39" s="14">
        <v>-3700</v>
      </c>
      <c r="F39" s="1"/>
      <c r="G39" s="1"/>
      <c r="H39" s="1"/>
      <c r="I39" s="1"/>
      <c r="J39" s="26"/>
      <c r="K39" s="1"/>
      <c r="L39" s="3"/>
    </row>
    <row r="40" spans="1:13" hidden="1" outlineLevel="1" x14ac:dyDescent="0.25">
      <c r="A40" s="1"/>
      <c r="B40" s="1" t="s">
        <v>38</v>
      </c>
      <c r="C40" s="12">
        <f>'[1]4071 Resekostnader'!E17</f>
        <v>-82750</v>
      </c>
      <c r="D40" s="13">
        <f>'[1]Utfall_Prognos Kostnader 2022'!O14</f>
        <v>-68010</v>
      </c>
      <c r="E40" s="14">
        <v>-35000</v>
      </c>
      <c r="F40" s="1"/>
      <c r="G40" s="1"/>
      <c r="H40" s="1"/>
      <c r="I40" s="1"/>
      <c r="J40" s="26"/>
      <c r="K40" s="1"/>
      <c r="L40" s="3"/>
    </row>
    <row r="41" spans="1:13" hidden="1" outlineLevel="1" x14ac:dyDescent="0.25">
      <c r="A41" s="1"/>
      <c r="B41" s="1" t="s">
        <v>39</v>
      </c>
      <c r="C41" s="12">
        <v>-50000</v>
      </c>
      <c r="D41" s="13">
        <f>'[1]Utfall_Prognos Kostnader 2022'!O15</f>
        <v>-82130</v>
      </c>
      <c r="E41" s="14">
        <v>-45000</v>
      </c>
      <c r="F41" s="1"/>
      <c r="G41" s="1"/>
      <c r="H41" s="1"/>
      <c r="I41" s="1"/>
      <c r="J41" s="26"/>
      <c r="K41" s="1"/>
      <c r="L41" s="3"/>
    </row>
    <row r="42" spans="1:13" hidden="1" outlineLevel="1" x14ac:dyDescent="0.25">
      <c r="A42" s="1"/>
      <c r="B42" s="1" t="s">
        <v>40</v>
      </c>
      <c r="C42" s="12">
        <v>-120000</v>
      </c>
      <c r="D42" s="13">
        <f>'[1]Utfall_Prognos Kostnader 2022'!O16</f>
        <v>-86473</v>
      </c>
      <c r="E42" s="14">
        <v>-100000</v>
      </c>
      <c r="F42" s="1"/>
      <c r="G42" s="1"/>
      <c r="H42" s="1"/>
      <c r="I42" s="1"/>
      <c r="J42" s="26"/>
      <c r="K42" s="1"/>
      <c r="L42" s="3"/>
    </row>
    <row r="43" spans="1:13" hidden="1" outlineLevel="1" x14ac:dyDescent="0.25">
      <c r="A43" s="1"/>
      <c r="B43" s="1" t="s">
        <v>41</v>
      </c>
      <c r="C43" s="12">
        <v>-10000</v>
      </c>
      <c r="D43" s="13">
        <f>'[1]Utfall_Prognos Kostnader 2022'!O17</f>
        <v>-9700</v>
      </c>
      <c r="E43" s="14">
        <v>-10000</v>
      </c>
      <c r="F43" s="1"/>
      <c r="G43" s="1"/>
      <c r="H43" s="1"/>
      <c r="I43" s="1"/>
      <c r="J43" s="26"/>
      <c r="K43" s="1"/>
      <c r="L43" s="3"/>
    </row>
    <row r="44" spans="1:13" hidden="1" outlineLevel="1" x14ac:dyDescent="0.25">
      <c r="A44" s="1"/>
      <c r="B44" s="1" t="s">
        <v>42</v>
      </c>
      <c r="C44" s="12">
        <v>-35000</v>
      </c>
      <c r="D44" s="13">
        <f>'[1]Utfall_Prognos Kostnader 2022'!O18</f>
        <v>-34461</v>
      </c>
      <c r="E44" s="14">
        <v>-35000</v>
      </c>
      <c r="F44" s="1"/>
      <c r="G44" s="1"/>
      <c r="H44" s="1"/>
      <c r="I44" s="1"/>
      <c r="J44" s="26"/>
      <c r="K44" s="1"/>
      <c r="L44" s="3"/>
    </row>
    <row r="45" spans="1:13" hidden="1" outlineLevel="1" x14ac:dyDescent="0.25">
      <c r="A45" s="1"/>
      <c r="B45" s="1" t="s">
        <v>43</v>
      </c>
      <c r="C45" s="12">
        <v>-70000</v>
      </c>
      <c r="D45" s="13">
        <f>'[1]Utfall_Prognos Kostnader 2022'!O19</f>
        <v>-32134</v>
      </c>
      <c r="E45" s="14">
        <v>-10000</v>
      </c>
      <c r="F45" s="1"/>
      <c r="G45" s="1"/>
      <c r="H45" s="1"/>
      <c r="I45" s="1"/>
      <c r="J45" s="26"/>
      <c r="K45" s="1"/>
      <c r="L45" s="3"/>
    </row>
    <row r="46" spans="1:13" hidden="1" outlineLevel="1" x14ac:dyDescent="0.25">
      <c r="A46" s="1"/>
      <c r="B46" s="1" t="s">
        <v>44</v>
      </c>
      <c r="C46" s="12">
        <f>'[1]4120 Material inköp'!G26</f>
        <v>-168594</v>
      </c>
      <c r="D46" s="13">
        <f>'[1]Utfall_Prognos Kostnader 2022'!O20</f>
        <v>-102296</v>
      </c>
      <c r="E46" s="14">
        <v>-100000</v>
      </c>
      <c r="F46" s="1"/>
      <c r="G46" s="1"/>
      <c r="H46" s="1"/>
      <c r="I46" s="1"/>
      <c r="J46" s="26"/>
      <c r="K46" s="1"/>
      <c r="L46" s="3"/>
    </row>
    <row r="47" spans="1:13" hidden="1" outlineLevel="1" x14ac:dyDescent="0.25">
      <c r="A47" s="1"/>
      <c r="B47" s="1" t="s">
        <v>45</v>
      </c>
      <c r="C47" s="12">
        <v>0</v>
      </c>
      <c r="D47" s="13">
        <f>'[1]Utfall_Prognos Kostnader 2022'!O21</f>
        <v>0</v>
      </c>
      <c r="E47" s="14">
        <v>0</v>
      </c>
      <c r="F47" s="1"/>
      <c r="G47" s="1"/>
      <c r="H47" s="1"/>
      <c r="I47" s="1"/>
      <c r="J47" s="26"/>
      <c r="K47" s="1"/>
      <c r="L47" s="3"/>
    </row>
    <row r="48" spans="1:13" hidden="1" outlineLevel="1" x14ac:dyDescent="0.25">
      <c r="A48" s="1"/>
      <c r="B48" s="1" t="s">
        <v>46</v>
      </c>
      <c r="C48" s="12">
        <v>-86570</v>
      </c>
      <c r="D48" s="13">
        <v>-68310.100000000006</v>
      </c>
      <c r="E48" s="14">
        <v>-75000</v>
      </c>
      <c r="F48" s="1"/>
      <c r="G48" s="1"/>
      <c r="H48" s="1"/>
      <c r="I48" s="1"/>
      <c r="J48" s="26"/>
      <c r="K48" s="1"/>
      <c r="L48" s="3"/>
    </row>
    <row r="49" spans="1:13" hidden="1" outlineLevel="1" x14ac:dyDescent="0.25">
      <c r="A49" s="1"/>
      <c r="B49" s="1" t="s">
        <v>47</v>
      </c>
      <c r="C49" s="17"/>
      <c r="D49" s="22">
        <f>'[1]Utfall_Prognos Kostnader 2022'!O23</f>
        <v>2942.3999999999996</v>
      </c>
      <c r="E49" s="18"/>
      <c r="F49" s="1"/>
      <c r="G49" s="1"/>
      <c r="H49" s="1"/>
      <c r="I49" s="1"/>
      <c r="J49" s="26"/>
      <c r="K49" s="1"/>
      <c r="L49" s="3"/>
    </row>
    <row r="50" spans="1:13" collapsed="1" x14ac:dyDescent="0.25">
      <c r="A50" s="1"/>
      <c r="B50" s="2" t="s">
        <v>48</v>
      </c>
      <c r="C50" s="7">
        <f>SUM(C51:C89)</f>
        <v>-452000</v>
      </c>
      <c r="D50" s="27">
        <f>SUM(D51:D89)</f>
        <v>-355981.9</v>
      </c>
      <c r="E50" s="7">
        <f>SUM(E51:E89)</f>
        <v>-256200</v>
      </c>
      <c r="F50" s="1"/>
      <c r="G50" s="1"/>
      <c r="H50" s="7">
        <v>-335611</v>
      </c>
      <c r="I50" s="7">
        <v>-339852</v>
      </c>
      <c r="J50" s="7">
        <v>-363145.97</v>
      </c>
      <c r="K50" s="1"/>
      <c r="L50" s="3"/>
      <c r="M50" s="28"/>
    </row>
    <row r="51" spans="1:13" hidden="1" outlineLevel="1" x14ac:dyDescent="0.25">
      <c r="A51" s="1"/>
      <c r="B51" s="1" t="s">
        <v>49</v>
      </c>
      <c r="C51" s="8">
        <v>0</v>
      </c>
      <c r="D51" s="9">
        <f>'[1]Utfall_Prognos Kostnader 2022'!O27</f>
        <v>-1852</v>
      </c>
      <c r="E51" s="10">
        <v>0</v>
      </c>
      <c r="F51" s="1"/>
      <c r="G51" s="1"/>
      <c r="H51" s="1"/>
      <c r="I51" s="1"/>
      <c r="J51" s="26"/>
      <c r="K51" s="1"/>
      <c r="L51" s="3"/>
    </row>
    <row r="52" spans="1:13" hidden="1" outlineLevel="1" x14ac:dyDescent="0.25">
      <c r="A52" s="1"/>
      <c r="B52" s="1" t="s">
        <v>50</v>
      </c>
      <c r="C52" s="12">
        <v>-60000</v>
      </c>
      <c r="D52" s="13">
        <f>'[1]Utfall_Prognos Kostnader 2022'!O28</f>
        <v>-58791.179999999993</v>
      </c>
      <c r="E52" s="14">
        <v>-40000</v>
      </c>
      <c r="F52" s="1"/>
      <c r="G52" s="1"/>
      <c r="H52" s="1"/>
      <c r="I52" s="1"/>
      <c r="J52" s="26"/>
      <c r="K52" s="1"/>
      <c r="L52" s="3"/>
    </row>
    <row r="53" spans="1:13" hidden="1" outlineLevel="1" x14ac:dyDescent="0.25">
      <c r="A53" s="1"/>
      <c r="B53" s="1" t="s">
        <v>51</v>
      </c>
      <c r="C53" s="12">
        <v>-20000</v>
      </c>
      <c r="D53" s="13">
        <f>'[1]Utfall_Prognos Kostnader 2022'!O29</f>
        <v>-20582</v>
      </c>
      <c r="E53" s="14">
        <v>-8000</v>
      </c>
      <c r="F53" s="1"/>
      <c r="G53" s="1"/>
      <c r="H53" s="1"/>
      <c r="I53" s="1"/>
      <c r="J53" s="26"/>
      <c r="K53" s="1"/>
      <c r="L53" s="3"/>
    </row>
    <row r="54" spans="1:13" hidden="1" outlineLevel="1" x14ac:dyDescent="0.25">
      <c r="A54" s="1"/>
      <c r="B54" s="1" t="s">
        <v>52</v>
      </c>
      <c r="C54" s="12">
        <v>-20000</v>
      </c>
      <c r="D54" s="13">
        <f>'[1]Utfall_Prognos Kostnader 2022'!O30</f>
        <v>-17648</v>
      </c>
      <c r="E54" s="14">
        <v>-8000</v>
      </c>
      <c r="F54" s="1"/>
      <c r="G54" s="1"/>
      <c r="H54" s="1"/>
      <c r="I54" s="1"/>
      <c r="J54" s="26"/>
      <c r="K54" s="1"/>
      <c r="L54" s="3"/>
    </row>
    <row r="55" spans="1:13" hidden="1" outlineLevel="1" x14ac:dyDescent="0.25">
      <c r="A55" s="1"/>
      <c r="B55" s="1" t="s">
        <v>53</v>
      </c>
      <c r="C55" s="12">
        <v>-25000</v>
      </c>
      <c r="D55" s="13">
        <f>'[1]Utfall_Prognos Kostnader 2022'!O31</f>
        <v>-26242.75</v>
      </c>
      <c r="E55" s="14">
        <v>-30000</v>
      </c>
      <c r="F55" s="1"/>
      <c r="G55" s="1"/>
      <c r="H55" s="1"/>
      <c r="I55" s="1"/>
      <c r="J55" s="26"/>
      <c r="K55" s="1"/>
      <c r="L55" s="3"/>
    </row>
    <row r="56" spans="1:13" hidden="1" outlineLevel="1" x14ac:dyDescent="0.25">
      <c r="A56" s="1"/>
      <c r="B56" s="1" t="s">
        <v>54</v>
      </c>
      <c r="C56" s="12">
        <v>0</v>
      </c>
      <c r="D56" s="13">
        <f>'[1]Utfall_Prognos Kostnader 2022'!O32</f>
        <v>-2292</v>
      </c>
      <c r="E56" s="14">
        <v>0</v>
      </c>
      <c r="F56" s="1"/>
      <c r="G56" s="1"/>
      <c r="H56" s="1"/>
      <c r="I56" s="1"/>
      <c r="J56" s="26"/>
      <c r="K56" s="1"/>
      <c r="L56" s="3"/>
    </row>
    <row r="57" spans="1:13" hidden="1" outlineLevel="1" x14ac:dyDescent="0.25">
      <c r="A57" s="1"/>
      <c r="B57" s="1" t="s">
        <v>55</v>
      </c>
      <c r="C57" s="12">
        <v>-5000</v>
      </c>
      <c r="D57" s="13">
        <f>'[1]Utfall_Prognos Kostnader 2022'!O33</f>
        <v>-3764.13</v>
      </c>
      <c r="E57" s="14">
        <v>0</v>
      </c>
      <c r="F57" s="1"/>
      <c r="G57" s="1"/>
      <c r="H57" s="1"/>
      <c r="I57" s="1"/>
      <c r="J57" s="26"/>
      <c r="K57" s="1"/>
      <c r="L57" s="3"/>
    </row>
    <row r="58" spans="1:13" hidden="1" outlineLevel="1" x14ac:dyDescent="0.25">
      <c r="A58" s="1"/>
      <c r="B58" s="1" t="s">
        <v>56</v>
      </c>
      <c r="C58" s="12">
        <v>-5000</v>
      </c>
      <c r="D58" s="13">
        <f>'[1]Utfall_Prognos Kostnader 2022'!O34</f>
        <v>-4878</v>
      </c>
      <c r="E58" s="14">
        <v>-6000</v>
      </c>
      <c r="F58" s="1"/>
      <c r="G58" s="1"/>
      <c r="H58" s="1"/>
      <c r="I58" s="1"/>
      <c r="J58" s="26"/>
      <c r="K58" s="1"/>
      <c r="L58" s="3"/>
    </row>
    <row r="59" spans="1:13" hidden="1" outlineLevel="1" x14ac:dyDescent="0.25">
      <c r="A59" s="1"/>
      <c r="B59" s="1" t="s">
        <v>57</v>
      </c>
      <c r="C59" s="12">
        <v>-40000</v>
      </c>
      <c r="D59" s="13">
        <f>'[1]Utfall_Prognos Kostnader 2022'!O35</f>
        <v>-7884.96</v>
      </c>
      <c r="E59" s="14">
        <v>0</v>
      </c>
      <c r="F59" s="1"/>
      <c r="G59" s="1"/>
      <c r="H59" s="1"/>
      <c r="I59" s="1"/>
      <c r="J59" s="26"/>
      <c r="K59" s="1"/>
      <c r="L59" s="3"/>
    </row>
    <row r="60" spans="1:13" hidden="1" outlineLevel="1" x14ac:dyDescent="0.25">
      <c r="A60" s="1"/>
      <c r="B60" s="1" t="s">
        <v>58</v>
      </c>
      <c r="C60" s="12">
        <v>0</v>
      </c>
      <c r="D60" s="13">
        <f>'[1]Utfall_Prognos Kostnader 2022'!O36</f>
        <v>0</v>
      </c>
      <c r="E60" s="14">
        <v>0</v>
      </c>
      <c r="F60" s="1"/>
      <c r="G60" s="1"/>
      <c r="H60" s="1"/>
      <c r="I60" s="1"/>
      <c r="J60" s="26"/>
      <c r="K60" s="1"/>
      <c r="L60" s="3"/>
    </row>
    <row r="61" spans="1:13" hidden="1" outlineLevel="1" x14ac:dyDescent="0.25">
      <c r="A61" s="1"/>
      <c r="B61" s="1" t="s">
        <v>59</v>
      </c>
      <c r="C61" s="12">
        <v>0</v>
      </c>
      <c r="D61" s="13">
        <f>'[1]Utfall_Prognos Kostnader 2022'!O37</f>
        <v>0</v>
      </c>
      <c r="E61" s="14">
        <v>-1900</v>
      </c>
      <c r="F61" s="1"/>
      <c r="G61" s="1"/>
      <c r="H61" s="1"/>
      <c r="I61" s="1"/>
      <c r="J61" s="26"/>
      <c r="K61" s="1"/>
      <c r="L61" s="3"/>
    </row>
    <row r="62" spans="1:13" hidden="1" outlineLevel="1" x14ac:dyDescent="0.25">
      <c r="A62" s="1"/>
      <c r="B62" s="1" t="s">
        <v>60</v>
      </c>
      <c r="C62" s="12">
        <v>0</v>
      </c>
      <c r="D62" s="13">
        <f>'[1]Utfall_Prognos Kostnader 2022'!O38</f>
        <v>0</v>
      </c>
      <c r="E62" s="14">
        <v>-15000</v>
      </c>
      <c r="F62" s="1"/>
      <c r="G62" s="1"/>
      <c r="H62" s="1"/>
      <c r="I62" s="1"/>
      <c r="J62" s="26"/>
      <c r="K62" s="1"/>
      <c r="L62" s="3"/>
    </row>
    <row r="63" spans="1:13" hidden="1" outlineLevel="1" x14ac:dyDescent="0.25">
      <c r="A63" s="1"/>
      <c r="B63" s="1" t="s">
        <v>61</v>
      </c>
      <c r="C63" s="12">
        <v>0</v>
      </c>
      <c r="D63" s="13">
        <f>'[1]Utfall_Prognos Kostnader 2022'!O39</f>
        <v>0</v>
      </c>
      <c r="E63" s="14">
        <v>0</v>
      </c>
      <c r="F63" s="1"/>
      <c r="G63" s="1"/>
      <c r="H63" s="1"/>
      <c r="I63" s="1"/>
      <c r="J63" s="26"/>
      <c r="K63" s="1"/>
      <c r="L63" s="3"/>
    </row>
    <row r="64" spans="1:13" hidden="1" outlineLevel="1" x14ac:dyDescent="0.25">
      <c r="A64" s="1"/>
      <c r="B64" s="1" t="s">
        <v>62</v>
      </c>
      <c r="C64" s="12">
        <v>-30000</v>
      </c>
      <c r="D64" s="13">
        <v>-26789</v>
      </c>
      <c r="E64" s="14">
        <v>-50000</v>
      </c>
      <c r="F64" s="1"/>
      <c r="G64" s="1"/>
      <c r="H64" s="1"/>
      <c r="I64" s="1"/>
      <c r="J64" s="26"/>
      <c r="K64" s="1"/>
      <c r="L64" s="3"/>
    </row>
    <row r="65" spans="1:12" hidden="1" outlineLevel="1" x14ac:dyDescent="0.25">
      <c r="A65" s="1"/>
      <c r="B65" s="1" t="s">
        <v>63</v>
      </c>
      <c r="C65" s="12">
        <v>-2000</v>
      </c>
      <c r="D65" s="13">
        <f>'[1]Utfall_Prognos Kostnader 2022'!O41</f>
        <v>-1734</v>
      </c>
      <c r="E65" s="14">
        <v>-8000</v>
      </c>
      <c r="F65" s="1"/>
      <c r="G65" s="1"/>
      <c r="H65" s="1"/>
      <c r="I65" s="1"/>
      <c r="J65" s="26"/>
      <c r="K65" s="1"/>
      <c r="L65" s="3"/>
    </row>
    <row r="66" spans="1:12" hidden="1" outlineLevel="1" x14ac:dyDescent="0.25">
      <c r="A66" s="1"/>
      <c r="B66" s="1" t="s">
        <v>64</v>
      </c>
      <c r="C66" s="12">
        <v>-25000</v>
      </c>
      <c r="D66" s="13">
        <v>-25872</v>
      </c>
      <c r="E66" s="14">
        <v>0</v>
      </c>
      <c r="F66" s="1"/>
      <c r="G66" s="1"/>
      <c r="H66" s="1"/>
      <c r="I66" s="1"/>
      <c r="J66" s="26"/>
      <c r="K66" s="1"/>
      <c r="L66" s="3"/>
    </row>
    <row r="67" spans="1:12" hidden="1" outlineLevel="1" x14ac:dyDescent="0.25">
      <c r="A67" s="1"/>
      <c r="B67" s="1" t="s">
        <v>65</v>
      </c>
      <c r="C67" s="12">
        <v>-5000</v>
      </c>
      <c r="D67" s="13">
        <f>'[1]Utfall_Prognos Kostnader 2022'!O43</f>
        <v>-5911</v>
      </c>
      <c r="E67" s="14">
        <v>-15000</v>
      </c>
      <c r="F67" s="1"/>
      <c r="G67" s="1"/>
      <c r="H67" s="1"/>
      <c r="I67" s="1"/>
      <c r="J67" s="26"/>
      <c r="K67" s="1"/>
      <c r="L67" s="3"/>
    </row>
    <row r="68" spans="1:12" hidden="1" outlineLevel="1" x14ac:dyDescent="0.25">
      <c r="A68" s="1"/>
      <c r="B68" s="1" t="s">
        <v>66</v>
      </c>
      <c r="C68" s="12">
        <v>-1000</v>
      </c>
      <c r="D68" s="13">
        <f>'[1]Utfall_Prognos Kostnader 2022'!O44</f>
        <v>0</v>
      </c>
      <c r="E68" s="14">
        <v>-1000</v>
      </c>
      <c r="F68" s="1"/>
      <c r="G68" s="1"/>
      <c r="H68" s="1"/>
      <c r="I68" s="1"/>
      <c r="J68" s="26"/>
      <c r="K68" s="1"/>
      <c r="L68" s="3"/>
    </row>
    <row r="69" spans="1:12" hidden="1" outlineLevel="1" x14ac:dyDescent="0.25">
      <c r="A69" s="1"/>
      <c r="B69" s="1" t="s">
        <v>67</v>
      </c>
      <c r="C69" s="12">
        <v>-2000</v>
      </c>
      <c r="D69" s="13">
        <f>'[1]Utfall_Prognos Kostnader 2022'!O45</f>
        <v>-2270</v>
      </c>
      <c r="E69" s="14">
        <v>0</v>
      </c>
      <c r="F69" s="1"/>
      <c r="G69" s="1"/>
      <c r="H69" s="1"/>
      <c r="I69" s="1"/>
      <c r="J69" s="26"/>
      <c r="K69" s="1"/>
      <c r="L69" s="3"/>
    </row>
    <row r="70" spans="1:12" hidden="1" outlineLevel="1" x14ac:dyDescent="0.25">
      <c r="A70" s="1"/>
      <c r="B70" s="1" t="s">
        <v>68</v>
      </c>
      <c r="C70" s="12">
        <v>0</v>
      </c>
      <c r="D70" s="13">
        <f>'[1]Utfall_Prognos Kostnader 2022'!O46</f>
        <v>0</v>
      </c>
      <c r="E70" s="14">
        <v>-7000</v>
      </c>
      <c r="F70" s="1"/>
      <c r="G70" s="1"/>
      <c r="H70" s="1"/>
      <c r="I70" s="1"/>
      <c r="J70" s="26"/>
      <c r="K70" s="1"/>
      <c r="L70" s="3"/>
    </row>
    <row r="71" spans="1:12" hidden="1" outlineLevel="1" x14ac:dyDescent="0.25">
      <c r="A71" s="1"/>
      <c r="B71" s="1" t="s">
        <v>69</v>
      </c>
      <c r="C71" s="12">
        <v>-10000</v>
      </c>
      <c r="D71" s="13">
        <f>'[1]Utfall_Prognos Kostnader 2022'!O47</f>
        <v>-9487</v>
      </c>
      <c r="E71" s="14"/>
      <c r="F71" s="1"/>
      <c r="G71" s="1"/>
      <c r="H71" s="1"/>
      <c r="I71" s="1"/>
      <c r="J71" s="26"/>
      <c r="K71" s="1"/>
      <c r="L71" s="3"/>
    </row>
    <row r="72" spans="1:12" hidden="1" outlineLevel="1" x14ac:dyDescent="0.25">
      <c r="A72" s="1"/>
      <c r="B72" s="1" t="s">
        <v>70</v>
      </c>
      <c r="C72" s="12">
        <v>0</v>
      </c>
      <c r="D72" s="13">
        <f>'[1]Utfall_Prognos Kostnader 2022'!O48</f>
        <v>0</v>
      </c>
      <c r="E72" s="14">
        <v>0</v>
      </c>
      <c r="F72" s="1"/>
      <c r="G72" s="1"/>
      <c r="H72" s="1"/>
      <c r="I72" s="1"/>
      <c r="J72" s="26"/>
      <c r="K72" s="1"/>
      <c r="L72" s="3"/>
    </row>
    <row r="73" spans="1:12" hidden="1" outlineLevel="1" x14ac:dyDescent="0.25">
      <c r="A73" s="1"/>
      <c r="B73" s="1" t="s">
        <v>71</v>
      </c>
      <c r="C73" s="12">
        <v>0</v>
      </c>
      <c r="D73" s="13">
        <f>'[1]Utfall_Prognos Kostnader 2022'!O49</f>
        <v>-507</v>
      </c>
      <c r="E73" s="14">
        <v>0</v>
      </c>
      <c r="F73" s="1"/>
      <c r="G73" s="1"/>
      <c r="H73" s="1"/>
      <c r="I73" s="1"/>
      <c r="J73" s="26"/>
      <c r="K73" s="1"/>
      <c r="L73" s="3"/>
    </row>
    <row r="74" spans="1:12" hidden="1" outlineLevel="1" x14ac:dyDescent="0.25">
      <c r="A74" s="1"/>
      <c r="B74" s="1" t="s">
        <v>72</v>
      </c>
      <c r="C74" s="12">
        <v>-17000</v>
      </c>
      <c r="D74" s="13">
        <f>'[1]Utfall_Prognos Kostnader 2022'!O50</f>
        <v>-16815</v>
      </c>
      <c r="E74" s="14">
        <v>-15000</v>
      </c>
      <c r="F74" s="1"/>
      <c r="G74" s="1"/>
      <c r="H74" s="1"/>
      <c r="I74" s="1"/>
      <c r="J74" s="26"/>
      <c r="K74" s="1"/>
      <c r="L74" s="3"/>
    </row>
    <row r="75" spans="1:12" hidden="1" outlineLevel="1" x14ac:dyDescent="0.25">
      <c r="A75" s="1"/>
      <c r="B75" s="1" t="s">
        <v>73</v>
      </c>
      <c r="C75" s="12">
        <v>0</v>
      </c>
      <c r="D75" s="13">
        <f>'[1]Utfall_Prognos Kostnader 2022'!O51</f>
        <v>0</v>
      </c>
      <c r="E75" s="14">
        <v>0</v>
      </c>
      <c r="F75" s="1"/>
      <c r="G75" s="1"/>
      <c r="H75" s="1"/>
      <c r="I75" s="1"/>
      <c r="J75" s="26"/>
      <c r="K75" s="1"/>
      <c r="L75" s="3"/>
    </row>
    <row r="76" spans="1:12" hidden="1" outlineLevel="1" x14ac:dyDescent="0.25">
      <c r="A76" s="1"/>
      <c r="B76" s="1" t="s">
        <v>74</v>
      </c>
      <c r="C76" s="12">
        <v>0</v>
      </c>
      <c r="D76" s="13">
        <f>'[1]Utfall_Prognos Kostnader 2022'!O52</f>
        <v>-200</v>
      </c>
      <c r="E76" s="14">
        <v>0</v>
      </c>
      <c r="F76" s="1"/>
      <c r="G76" s="1"/>
      <c r="H76" s="1"/>
      <c r="I76" s="1"/>
      <c r="J76" s="26"/>
      <c r="K76" s="1"/>
      <c r="L76" s="3"/>
    </row>
    <row r="77" spans="1:12" hidden="1" outlineLevel="1" x14ac:dyDescent="0.25">
      <c r="A77" s="1"/>
      <c r="B77" s="1" t="s">
        <v>75</v>
      </c>
      <c r="C77" s="12">
        <v>-2500</v>
      </c>
      <c r="D77" s="13">
        <f>'[1]Utfall_Prognos Kostnader 2022'!O53</f>
        <v>-2545</v>
      </c>
      <c r="E77" s="14">
        <v>-4000</v>
      </c>
      <c r="F77" s="1"/>
      <c r="G77" s="1"/>
      <c r="H77" s="1"/>
      <c r="I77" s="1"/>
      <c r="J77" s="26"/>
      <c r="K77" s="1"/>
      <c r="L77" s="3"/>
    </row>
    <row r="78" spans="1:12" hidden="1" outlineLevel="1" x14ac:dyDescent="0.25">
      <c r="A78" s="1"/>
      <c r="B78" s="1" t="s">
        <v>76</v>
      </c>
      <c r="C78" s="12">
        <v>-2000</v>
      </c>
      <c r="D78" s="13">
        <f>'[1]Utfall_Prognos Kostnader 2022'!O54</f>
        <v>-1870</v>
      </c>
      <c r="E78" s="14">
        <v>0</v>
      </c>
      <c r="F78" s="1"/>
      <c r="G78" s="1"/>
      <c r="H78" s="1"/>
      <c r="I78" s="1"/>
      <c r="J78" s="26"/>
      <c r="K78" s="1"/>
      <c r="L78" s="3"/>
    </row>
    <row r="79" spans="1:12" hidden="1" outlineLevel="1" x14ac:dyDescent="0.25">
      <c r="A79" s="1"/>
      <c r="B79" s="1" t="s">
        <v>77</v>
      </c>
      <c r="C79" s="12">
        <v>-21000</v>
      </c>
      <c r="D79" s="13">
        <f>'[1]Utfall_Prognos Kostnader 2022'!O55</f>
        <v>-20521</v>
      </c>
      <c r="E79" s="14">
        <v>-20000</v>
      </c>
      <c r="F79" s="1"/>
      <c r="G79" s="1"/>
      <c r="H79" s="1"/>
      <c r="I79" s="1"/>
      <c r="J79" s="26"/>
      <c r="K79" s="1"/>
      <c r="L79" s="3"/>
    </row>
    <row r="80" spans="1:12" hidden="1" outlineLevel="1" x14ac:dyDescent="0.25">
      <c r="A80" s="1"/>
      <c r="B80" s="1" t="s">
        <v>78</v>
      </c>
      <c r="C80" s="12">
        <v>-28000</v>
      </c>
      <c r="D80" s="13">
        <f>'[1]Utfall_Prognos Kostnader 2022'!O56</f>
        <v>-27804</v>
      </c>
      <c r="E80" s="14">
        <v>-5000</v>
      </c>
      <c r="F80" s="1"/>
      <c r="G80" s="1"/>
      <c r="H80" s="1"/>
      <c r="I80" s="1"/>
      <c r="J80" s="26"/>
      <c r="K80" s="1"/>
      <c r="L80" s="3"/>
    </row>
    <row r="81" spans="1:13" hidden="1" outlineLevel="1" x14ac:dyDescent="0.25">
      <c r="A81" s="1"/>
      <c r="B81" s="1" t="s">
        <v>79</v>
      </c>
      <c r="C81" s="12">
        <v>-2000</v>
      </c>
      <c r="D81" s="13">
        <v>0</v>
      </c>
      <c r="E81" s="14">
        <v>-1800</v>
      </c>
      <c r="F81" s="1"/>
      <c r="G81" s="1"/>
      <c r="H81" s="1"/>
      <c r="I81" s="1"/>
      <c r="J81" s="26"/>
      <c r="K81" s="1"/>
      <c r="L81" s="3"/>
    </row>
    <row r="82" spans="1:13" hidden="1" outlineLevel="1" x14ac:dyDescent="0.25">
      <c r="A82" s="1"/>
      <c r="B82" s="1" t="s">
        <v>80</v>
      </c>
      <c r="C82" s="12">
        <v>-13000</v>
      </c>
      <c r="D82" s="13">
        <v>-13012</v>
      </c>
      <c r="E82" s="14">
        <v>-9000</v>
      </c>
      <c r="F82" s="1"/>
      <c r="G82" s="1"/>
      <c r="H82" s="1"/>
      <c r="I82" s="1"/>
      <c r="J82" s="26"/>
      <c r="K82" s="1"/>
      <c r="L82" s="3"/>
    </row>
    <row r="83" spans="1:13" hidden="1" outlineLevel="1" x14ac:dyDescent="0.25">
      <c r="A83" s="1"/>
      <c r="B83" s="1" t="s">
        <v>81</v>
      </c>
      <c r="C83" s="12">
        <v>-2500</v>
      </c>
      <c r="D83" s="13">
        <f>'[1]Utfall_Prognos Kostnader 2022'!O59</f>
        <v>-2797.5</v>
      </c>
      <c r="E83" s="14">
        <v>0</v>
      </c>
      <c r="F83" s="1"/>
      <c r="G83" s="1"/>
      <c r="H83" s="1"/>
      <c r="I83" s="1"/>
      <c r="J83" s="26"/>
      <c r="K83" s="1"/>
      <c r="L83" s="3"/>
    </row>
    <row r="84" spans="1:13" hidden="1" outlineLevel="1" x14ac:dyDescent="0.25">
      <c r="A84" s="1"/>
      <c r="B84" s="1" t="s">
        <v>82</v>
      </c>
      <c r="C84" s="12">
        <v>0</v>
      </c>
      <c r="D84" s="13">
        <f>'[1]Utfall_Prognos Kostnader 2022'!O60</f>
        <v>0</v>
      </c>
      <c r="E84" s="14">
        <v>-1000</v>
      </c>
      <c r="F84" s="1"/>
      <c r="G84" s="1"/>
      <c r="H84" s="1"/>
      <c r="I84" s="1"/>
      <c r="J84" s="26"/>
      <c r="K84" s="1"/>
      <c r="L84" s="3"/>
    </row>
    <row r="85" spans="1:13" hidden="1" outlineLevel="1" x14ac:dyDescent="0.25">
      <c r="A85" s="1"/>
      <c r="B85" s="1" t="s">
        <v>83</v>
      </c>
      <c r="C85" s="12">
        <v>-2500</v>
      </c>
      <c r="D85" s="13">
        <f>'[1]Utfall_Prognos Kostnader 2022'!O61</f>
        <v>-2487</v>
      </c>
      <c r="E85" s="14">
        <v>0</v>
      </c>
      <c r="F85" s="1"/>
      <c r="G85" s="1"/>
      <c r="H85" s="1"/>
      <c r="I85" s="1"/>
      <c r="J85" s="26"/>
      <c r="K85" s="1"/>
      <c r="L85" s="3"/>
    </row>
    <row r="86" spans="1:13" hidden="1" outlineLevel="1" x14ac:dyDescent="0.25">
      <c r="A86" s="1"/>
      <c r="B86" s="1" t="s">
        <v>84</v>
      </c>
      <c r="C86" s="12">
        <v>-1500</v>
      </c>
      <c r="D86" s="13">
        <v>-1102</v>
      </c>
      <c r="E86" s="14">
        <v>-5500</v>
      </c>
      <c r="F86" s="1"/>
      <c r="G86" s="1"/>
      <c r="H86" s="1"/>
      <c r="I86" s="1"/>
      <c r="J86" s="26"/>
      <c r="K86" s="1"/>
      <c r="L86" s="3"/>
    </row>
    <row r="87" spans="1:13" hidden="1" outlineLevel="1" x14ac:dyDescent="0.25">
      <c r="A87" s="1"/>
      <c r="B87" s="1" t="s">
        <v>85</v>
      </c>
      <c r="C87" s="12">
        <v>-50000</v>
      </c>
      <c r="D87" s="13">
        <v>-50023.38</v>
      </c>
      <c r="E87" s="14">
        <v>-5000</v>
      </c>
      <c r="F87" s="1"/>
      <c r="G87" s="1"/>
      <c r="H87" s="1"/>
      <c r="I87" s="1"/>
      <c r="J87" s="26"/>
      <c r="K87" s="1"/>
      <c r="L87" s="3"/>
    </row>
    <row r="88" spans="1:13" hidden="1" outlineLevel="1" x14ac:dyDescent="0.25">
      <c r="A88" s="1"/>
      <c r="B88" s="1" t="s">
        <v>86</v>
      </c>
      <c r="C88" s="12">
        <v>0</v>
      </c>
      <c r="D88" s="13">
        <f>'[1]Utfall_Prognos Kostnader 2022'!O64</f>
        <v>-300</v>
      </c>
      <c r="E88" s="14">
        <v>0</v>
      </c>
      <c r="F88" s="1"/>
      <c r="G88" s="1"/>
      <c r="H88" s="1"/>
      <c r="I88" s="1"/>
      <c r="J88" s="26"/>
      <c r="K88" s="1"/>
      <c r="L88" s="3"/>
    </row>
    <row r="89" spans="1:13" hidden="1" outlineLevel="1" x14ac:dyDescent="0.25">
      <c r="A89" s="1"/>
      <c r="B89" s="1" t="s">
        <v>87</v>
      </c>
      <c r="C89" s="17">
        <f>-C12*0.1</f>
        <v>-60000</v>
      </c>
      <c r="D89" s="22">
        <v>0</v>
      </c>
      <c r="E89" s="18">
        <v>0</v>
      </c>
      <c r="F89" s="1"/>
      <c r="G89" s="1"/>
      <c r="H89" s="1"/>
      <c r="I89" s="1"/>
      <c r="J89" s="26"/>
      <c r="K89" s="1"/>
      <c r="L89" s="3"/>
    </row>
    <row r="90" spans="1:13" collapsed="1" x14ac:dyDescent="0.25">
      <c r="A90" s="1"/>
      <c r="B90" s="2" t="s">
        <v>88</v>
      </c>
      <c r="C90" s="29">
        <f>SUM(C91:C103)</f>
        <v>-1040282.6756756757</v>
      </c>
      <c r="D90" s="7">
        <f>SUM(D91:D103)</f>
        <v>-897234.27999999991</v>
      </c>
      <c r="E90" s="29">
        <f>SUM(E91:E103)</f>
        <v>-883135</v>
      </c>
      <c r="F90" s="1"/>
      <c r="G90" s="1"/>
      <c r="H90" s="7">
        <v>-686806</v>
      </c>
      <c r="I90" s="7">
        <v>-669504</v>
      </c>
      <c r="J90" s="7">
        <v>-709772.39</v>
      </c>
      <c r="K90" s="1"/>
      <c r="L90" s="3"/>
      <c r="M90" s="28"/>
    </row>
    <row r="91" spans="1:13" hidden="1" outlineLevel="1" x14ac:dyDescent="0.25">
      <c r="A91" s="1"/>
      <c r="B91" s="1" t="s">
        <v>89</v>
      </c>
      <c r="C91" s="8">
        <v>-410000</v>
      </c>
      <c r="D91" s="9">
        <f>'[1]Utfall_Prognos Kostnader 2022'!O69</f>
        <v>-357901.8</v>
      </c>
      <c r="E91" s="10">
        <v>-554052</v>
      </c>
      <c r="F91" s="1"/>
      <c r="G91" s="1"/>
      <c r="H91" s="1"/>
      <c r="I91" s="1"/>
      <c r="J91" s="26"/>
      <c r="K91" s="1"/>
      <c r="L91" s="3"/>
    </row>
    <row r="92" spans="1:13" hidden="1" outlineLevel="1" x14ac:dyDescent="0.25">
      <c r="A92" s="1"/>
      <c r="B92" s="1" t="s">
        <v>90</v>
      </c>
      <c r="C92" s="12">
        <v>0</v>
      </c>
      <c r="D92" s="13">
        <f>'[1]Utfall_Prognos Kostnader 2022'!O70</f>
        <v>177.70999999999998</v>
      </c>
      <c r="E92" s="14">
        <v>0</v>
      </c>
      <c r="F92" s="1"/>
      <c r="G92" s="1"/>
      <c r="H92" s="1"/>
      <c r="I92" s="1"/>
      <c r="J92" s="26"/>
      <c r="K92" s="1"/>
      <c r="L92" s="3"/>
    </row>
    <row r="93" spans="1:13" hidden="1" outlineLevel="1" x14ac:dyDescent="0.25">
      <c r="A93" s="1"/>
      <c r="B93" s="1" t="s">
        <v>91</v>
      </c>
      <c r="C93" s="12">
        <v>0</v>
      </c>
      <c r="D93" s="13">
        <f>'[1]Utfall_Prognos Kostnader 2022'!O71</f>
        <v>6158</v>
      </c>
      <c r="E93" s="14">
        <v>0</v>
      </c>
      <c r="F93" s="1"/>
      <c r="G93" s="1"/>
      <c r="H93" s="1"/>
      <c r="I93" s="1"/>
      <c r="J93" s="26"/>
      <c r="K93" s="1"/>
      <c r="L93" s="3"/>
    </row>
    <row r="94" spans="1:13" hidden="1" outlineLevel="1" x14ac:dyDescent="0.25">
      <c r="A94" s="1"/>
      <c r="B94" s="1" t="s">
        <v>92</v>
      </c>
      <c r="C94" s="12">
        <v>-68000</v>
      </c>
      <c r="D94" s="13">
        <f>'[1]Utfall_Prognos Kostnader 2022'!O72</f>
        <v>-60804</v>
      </c>
      <c r="E94" s="14">
        <v>-80000</v>
      </c>
      <c r="F94" s="1"/>
      <c r="G94" s="1"/>
      <c r="H94" s="1"/>
      <c r="I94" s="1"/>
      <c r="J94" s="26"/>
      <c r="K94" s="1"/>
      <c r="L94" s="3"/>
    </row>
    <row r="95" spans="1:13" hidden="1" outlineLevel="1" x14ac:dyDescent="0.25">
      <c r="A95" s="1"/>
      <c r="B95" s="1" t="s">
        <v>93</v>
      </c>
      <c r="C95" s="12">
        <v>-210000</v>
      </c>
      <c r="D95" s="13">
        <f>'[1]Utfall_Prognos Kostnader 2022'!O73</f>
        <v>-210000</v>
      </c>
      <c r="E95" s="14">
        <v>0</v>
      </c>
      <c r="F95" s="1"/>
      <c r="G95" s="30"/>
      <c r="H95" s="30"/>
      <c r="I95" s="30"/>
      <c r="J95" s="26"/>
      <c r="K95" s="1"/>
      <c r="L95" s="3"/>
    </row>
    <row r="96" spans="1:13" hidden="1" outlineLevel="1" x14ac:dyDescent="0.25">
      <c r="A96" s="1"/>
      <c r="B96" s="1" t="s">
        <v>94</v>
      </c>
      <c r="C96" s="12">
        <f>D96/18.5*25+-'[1]4071 Resekostnader'!N8</f>
        <v>-109282.67567567568</v>
      </c>
      <c r="D96" s="13">
        <f>'[1]Utfall_Prognos Kostnader 2022'!O74</f>
        <v>-34848.58</v>
      </c>
      <c r="E96" s="14">
        <v>-15000</v>
      </c>
      <c r="F96" s="1"/>
      <c r="G96" s="26"/>
      <c r="H96" s="1"/>
      <c r="I96" s="30"/>
      <c r="J96" s="26"/>
      <c r="K96" s="1"/>
      <c r="L96" s="3"/>
    </row>
    <row r="97" spans="1:13" hidden="1" outlineLevel="1" x14ac:dyDescent="0.25">
      <c r="A97" s="1"/>
      <c r="B97" s="1" t="s">
        <v>95</v>
      </c>
      <c r="C97" s="12">
        <v>-198000</v>
      </c>
      <c r="D97" s="13">
        <f>'[1]Utfall_Prognos Kostnader 2022'!O75</f>
        <v>-178950.61</v>
      </c>
      <c r="E97" s="14">
        <v>-174083</v>
      </c>
      <c r="F97" s="1"/>
      <c r="G97" s="31"/>
      <c r="H97" s="31"/>
      <c r="I97" s="2"/>
      <c r="J97" s="26"/>
      <c r="K97" s="1"/>
      <c r="L97" s="3"/>
    </row>
    <row r="98" spans="1:13" hidden="1" outlineLevel="1" x14ac:dyDescent="0.25">
      <c r="A98" s="1"/>
      <c r="B98" s="1" t="s">
        <v>96</v>
      </c>
      <c r="C98" s="12">
        <v>0</v>
      </c>
      <c r="D98" s="13">
        <f>'[1]Utfall_Prognos Kostnader 2022'!O76</f>
        <v>1801</v>
      </c>
      <c r="E98" s="14">
        <v>0</v>
      </c>
      <c r="F98" s="1"/>
      <c r="G98" s="32"/>
      <c r="H98" s="1"/>
      <c r="I98" s="1"/>
      <c r="J98" s="26"/>
      <c r="K98" s="1"/>
      <c r="L98" s="3"/>
    </row>
    <row r="99" spans="1:13" hidden="1" outlineLevel="1" x14ac:dyDescent="0.25">
      <c r="A99" s="1"/>
      <c r="B99" s="1" t="s">
        <v>97</v>
      </c>
      <c r="C99" s="12">
        <v>-5000</v>
      </c>
      <c r="D99" s="13">
        <v>-4077</v>
      </c>
      <c r="E99" s="14">
        <v>0</v>
      </c>
      <c r="F99" s="1"/>
      <c r="G99" s="1"/>
      <c r="H99" s="1"/>
      <c r="I99" s="1"/>
      <c r="J99" s="26"/>
      <c r="K99" s="1"/>
      <c r="L99" s="3"/>
    </row>
    <row r="100" spans="1:13" hidden="1" outlineLevel="1" x14ac:dyDescent="0.25">
      <c r="A100" s="1"/>
      <c r="B100" s="1" t="s">
        <v>98</v>
      </c>
      <c r="C100" s="12">
        <v>-5000</v>
      </c>
      <c r="D100" s="13">
        <f>'[1]Utfall_Prognos Kostnader 2022'!O78</f>
        <v>-4661</v>
      </c>
      <c r="E100" s="14">
        <v>-20000</v>
      </c>
      <c r="F100" s="1"/>
      <c r="G100" s="1"/>
      <c r="H100" s="1"/>
      <c r="I100" s="1"/>
      <c r="J100" s="26"/>
      <c r="K100" s="1"/>
      <c r="L100" s="3"/>
    </row>
    <row r="101" spans="1:13" hidden="1" outlineLevel="1" x14ac:dyDescent="0.25">
      <c r="A101" s="1"/>
      <c r="B101" s="1" t="s">
        <v>99</v>
      </c>
      <c r="C101" s="12">
        <v>-35000</v>
      </c>
      <c r="D101" s="13">
        <f>'[1]Utfall_Prognos Kostnader 2022'!O79</f>
        <v>-53589</v>
      </c>
      <c r="E101" s="14">
        <v>-35000</v>
      </c>
      <c r="F101" s="1"/>
      <c r="G101" s="1"/>
      <c r="H101" s="1"/>
      <c r="I101" s="1"/>
      <c r="J101" s="26"/>
      <c r="K101" s="1"/>
      <c r="L101" s="3"/>
    </row>
    <row r="102" spans="1:13" hidden="1" outlineLevel="1" x14ac:dyDescent="0.25">
      <c r="A102" s="1"/>
      <c r="B102" s="1" t="s">
        <v>100</v>
      </c>
      <c r="C102" s="12">
        <v>0</v>
      </c>
      <c r="D102" s="13">
        <f>'[1]Utfall_Prognos Kostnader 2022'!O80</f>
        <v>0</v>
      </c>
      <c r="E102" s="14">
        <v>-5000</v>
      </c>
      <c r="F102" s="1"/>
      <c r="G102" s="1"/>
      <c r="H102" s="1"/>
      <c r="I102" s="1"/>
      <c r="J102" s="26"/>
      <c r="K102" s="1"/>
      <c r="L102" s="3"/>
    </row>
    <row r="103" spans="1:13" hidden="1" outlineLevel="1" x14ac:dyDescent="0.25">
      <c r="A103" s="1"/>
      <c r="B103" s="1" t="s">
        <v>101</v>
      </c>
      <c r="C103" s="17">
        <v>0</v>
      </c>
      <c r="D103" s="22">
        <f>'[1]Utfall_Prognos Kostnader 2022'!O81</f>
        <v>-539</v>
      </c>
      <c r="E103" s="18">
        <v>0</v>
      </c>
      <c r="F103" s="1"/>
      <c r="G103" s="1"/>
      <c r="H103" s="1"/>
      <c r="I103" s="1"/>
      <c r="J103" s="26"/>
      <c r="K103" s="1"/>
      <c r="L103" s="3"/>
    </row>
    <row r="104" spans="1:13" collapsed="1" x14ac:dyDescent="0.25">
      <c r="A104" s="1"/>
      <c r="B104" s="2" t="s">
        <v>102</v>
      </c>
      <c r="C104" s="7">
        <f>SUM(C105)</f>
        <v>-47100</v>
      </c>
      <c r="D104" s="29">
        <f>SUM(D105)</f>
        <v>-47100</v>
      </c>
      <c r="E104" s="7">
        <f>SUM(E105)</f>
        <v>-47100</v>
      </c>
      <c r="F104" s="1"/>
      <c r="G104" s="1"/>
      <c r="H104" s="7">
        <v>-47100</v>
      </c>
      <c r="I104" s="7">
        <v>-47098</v>
      </c>
      <c r="J104" s="7">
        <v>-47098</v>
      </c>
      <c r="K104" s="1"/>
      <c r="L104" s="3"/>
      <c r="M104" s="16"/>
    </row>
    <row r="105" spans="1:13" hidden="1" outlineLevel="1" x14ac:dyDescent="0.25">
      <c r="A105" s="1"/>
      <c r="B105" s="1" t="s">
        <v>103</v>
      </c>
      <c r="C105" s="33">
        <v>-47100</v>
      </c>
      <c r="D105" s="33">
        <v>-47100</v>
      </c>
      <c r="E105" s="33">
        <v>-47100</v>
      </c>
      <c r="F105" s="1"/>
      <c r="G105" s="1"/>
      <c r="H105" s="1"/>
      <c r="I105" s="1"/>
      <c r="J105" s="26"/>
      <c r="K105" s="1"/>
    </row>
    <row r="106" spans="1:13" collapsed="1" x14ac:dyDescent="0.25">
      <c r="A106" s="1"/>
      <c r="B106" s="2" t="s">
        <v>104</v>
      </c>
      <c r="C106" s="7">
        <f>SUM(C107:C109)</f>
        <v>-20000</v>
      </c>
      <c r="D106" s="7">
        <f>SUM(D107:D109)</f>
        <v>-16138</v>
      </c>
      <c r="E106" s="7">
        <f>SUM(E107:E109)</f>
        <v>-15000</v>
      </c>
      <c r="F106" s="1"/>
      <c r="G106" s="1"/>
      <c r="H106" s="7">
        <v>-11367</v>
      </c>
      <c r="I106" s="7">
        <v>-18831</v>
      </c>
      <c r="J106" s="7">
        <v>-22478</v>
      </c>
      <c r="K106" s="1"/>
      <c r="L106" s="3"/>
    </row>
    <row r="107" spans="1:13" hidden="1" outlineLevel="1" x14ac:dyDescent="0.25">
      <c r="A107" s="1"/>
      <c r="B107" s="1" t="s">
        <v>105</v>
      </c>
      <c r="C107" s="8">
        <v>-20000</v>
      </c>
      <c r="D107" s="9">
        <f>'[1]Utfall_Prognos Kostnader 2022'!O89</f>
        <v>-16114</v>
      </c>
      <c r="E107" s="10">
        <v>-15000</v>
      </c>
      <c r="F107" s="1"/>
      <c r="G107" s="1"/>
      <c r="H107" s="1"/>
      <c r="I107" s="1"/>
      <c r="J107" s="26"/>
      <c r="K107" s="1"/>
      <c r="L107" s="3"/>
    </row>
    <row r="108" spans="1:13" hidden="1" outlineLevel="1" x14ac:dyDescent="0.25">
      <c r="A108" s="1"/>
      <c r="B108" s="1" t="s">
        <v>106</v>
      </c>
      <c r="C108" s="12">
        <v>0</v>
      </c>
      <c r="D108" s="13">
        <f>'[1]Utfall_Prognos Kostnader 2022'!O90</f>
        <v>0</v>
      </c>
      <c r="E108" s="14">
        <v>0</v>
      </c>
      <c r="F108" s="1"/>
      <c r="G108" s="1"/>
      <c r="H108" s="1"/>
      <c r="I108" s="1"/>
      <c r="J108" s="26"/>
      <c r="K108" s="1"/>
      <c r="L108" s="3"/>
    </row>
    <row r="109" spans="1:13" hidden="1" outlineLevel="1" x14ac:dyDescent="0.25">
      <c r="A109" s="1"/>
      <c r="B109" s="1" t="s">
        <v>107</v>
      </c>
      <c r="C109" s="17">
        <v>0</v>
      </c>
      <c r="D109" s="22">
        <f>'[1]Utfall_Prognos Kostnader 2022'!O91</f>
        <v>-24</v>
      </c>
      <c r="E109" s="18">
        <v>0</v>
      </c>
      <c r="F109" s="1"/>
      <c r="G109" s="1"/>
      <c r="H109" s="1"/>
      <c r="I109" s="1"/>
      <c r="J109" s="26"/>
      <c r="K109" s="1"/>
      <c r="L109" s="3"/>
    </row>
    <row r="110" spans="1:13" ht="15.75" collapsed="1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3" ht="15.75" thickBot="1" x14ac:dyDescent="0.3">
      <c r="A111" s="1"/>
      <c r="B111" s="2" t="s">
        <v>108</v>
      </c>
      <c r="C111" s="34">
        <f>C33+C50+C90+C104+C106</f>
        <v>-2504296.6756756757</v>
      </c>
      <c r="D111" s="34">
        <f>D33+D50+D90+D104+D106</f>
        <v>-2117446.38</v>
      </c>
      <c r="E111" s="34">
        <f>E33+E50+E90+E104+E106</f>
        <v>-1880135</v>
      </c>
      <c r="F111" s="1"/>
      <c r="G111" s="1"/>
      <c r="H111" s="34">
        <f>H33+H50+H90+H104+H106</f>
        <v>-1835567</v>
      </c>
      <c r="I111" s="34">
        <f>I33+I50+I90+I104+I106</f>
        <v>-1595249</v>
      </c>
      <c r="J111" s="34">
        <f>J33+J50+J90+J104+J106</f>
        <v>-2198690.79</v>
      </c>
      <c r="K111" s="1"/>
    </row>
    <row r="112" spans="1:13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thickBot="1" x14ac:dyDescent="0.3">
      <c r="A113" s="1"/>
      <c r="B113" s="35" t="s">
        <v>109</v>
      </c>
      <c r="C113" s="25">
        <f>C30+C111</f>
        <v>45703.324324324261</v>
      </c>
      <c r="D113" s="25">
        <f>D30+D111</f>
        <v>56674.459999999963</v>
      </c>
      <c r="E113" s="25">
        <f>E30+E111</f>
        <v>25865</v>
      </c>
      <c r="F113" s="1"/>
      <c r="G113" s="1"/>
      <c r="H113" s="25">
        <f>H30+H111</f>
        <v>-27568</v>
      </c>
      <c r="I113" s="25">
        <f>I30+I111</f>
        <v>135716.12000000011</v>
      </c>
      <c r="J113" s="25">
        <f>J30+J111</f>
        <v>-89447.790000000037</v>
      </c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21"/>
      <c r="C115" s="26"/>
      <c r="D115" s="26"/>
      <c r="E115" s="26"/>
      <c r="G115" s="1"/>
      <c r="H115" s="26"/>
      <c r="I115" s="1"/>
      <c r="J115" s="1"/>
      <c r="K115" s="1"/>
    </row>
    <row r="116" spans="1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20" spans="1:11" x14ac:dyDescent="0.25">
      <c r="D120" s="3"/>
      <c r="F120" s="36"/>
    </row>
    <row r="121" spans="1:11" x14ac:dyDescent="0.25">
      <c r="D121" s="3"/>
      <c r="F121" s="3"/>
    </row>
    <row r="122" spans="1:11" x14ac:dyDescent="0.25">
      <c r="C122" s="37"/>
      <c r="D122" s="16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1</xdr:col>
                <xdr:colOff>95250</xdr:colOff>
                <xdr:row>0</xdr:row>
                <xdr:rowOff>0</xdr:rowOff>
              </from>
              <to>
                <xdr:col>1</xdr:col>
                <xdr:colOff>638175</xdr:colOff>
                <xdr:row>3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Torpling</dc:creator>
  <cp:lastModifiedBy>Martin Torpling</cp:lastModifiedBy>
  <dcterms:created xsi:type="dcterms:W3CDTF">2023-02-23T09:05:06Z</dcterms:created>
  <dcterms:modified xsi:type="dcterms:W3CDTF">2023-03-01T07:29:34Z</dcterms:modified>
</cp:coreProperties>
</file>