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Ifk Västerås\"/>
    </mc:Choice>
  </mc:AlternateContent>
  <xr:revisionPtr revIDLastSave="0" documentId="8_{4AF0B711-6D6E-4C78-97AE-D5EF933A8D7D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Poäng &amp; instruktioner" sheetId="8" r:id="rId1"/>
    <sheet name="Resultat &amp; Tabell" sheetId="14" r:id="rId2"/>
    <sheet name="Mitt tips" sheetId="7" r:id="rId3"/>
  </sheets>
  <definedNames>
    <definedName name="_xlnm._FilterDatabase" localSheetId="1" hidden="1">'Resultat &amp; Tabell'!$GJ$3:$GK$3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5" i="14" l="1"/>
  <c r="D65" i="14"/>
  <c r="D64" i="14"/>
  <c r="D63" i="14"/>
  <c r="F62" i="14"/>
  <c r="D62" i="14"/>
  <c r="D61" i="14"/>
  <c r="D60" i="14"/>
  <c r="F59" i="14"/>
  <c r="F58" i="14"/>
  <c r="BR67" i="14"/>
  <c r="BP67" i="14"/>
  <c r="BR66" i="14"/>
  <c r="BP66" i="14"/>
  <c r="BR65" i="14"/>
  <c r="BP65" i="14"/>
  <c r="BR64" i="14"/>
  <c r="BP64" i="14"/>
  <c r="BR63" i="14"/>
  <c r="BP63" i="14"/>
  <c r="BR62" i="14"/>
  <c r="BP62" i="14"/>
  <c r="BR61" i="14"/>
  <c r="BR60" i="14"/>
  <c r="K81" i="7"/>
  <c r="K77" i="7"/>
  <c r="K76" i="7"/>
  <c r="K72" i="7"/>
  <c r="K71" i="7"/>
  <c r="K70" i="7"/>
  <c r="K69" i="7"/>
  <c r="K65" i="7"/>
  <c r="K64" i="7"/>
  <c r="K63" i="7"/>
  <c r="K62" i="7"/>
  <c r="K61" i="7"/>
  <c r="K60" i="7"/>
  <c r="K59" i="7"/>
  <c r="K58" i="7"/>
  <c r="K54" i="7"/>
  <c r="K53" i="7"/>
  <c r="K52" i="7"/>
  <c r="K51" i="7"/>
  <c r="K50" i="7"/>
  <c r="K49" i="7"/>
  <c r="K45" i="7"/>
  <c r="K44" i="7"/>
  <c r="K43" i="7"/>
  <c r="K42" i="7"/>
  <c r="K41" i="7"/>
  <c r="K40" i="7"/>
  <c r="K36" i="7"/>
  <c r="K35" i="7"/>
  <c r="K34" i="7"/>
  <c r="K33" i="7"/>
  <c r="K32" i="7"/>
  <c r="K31" i="7"/>
  <c r="K27" i="7"/>
  <c r="K26" i="7"/>
  <c r="K25" i="7"/>
  <c r="K24" i="7"/>
  <c r="K23" i="7"/>
  <c r="K22" i="7"/>
  <c r="K18" i="7"/>
  <c r="K17" i="7"/>
  <c r="K16" i="7"/>
  <c r="K15" i="7"/>
  <c r="K14" i="7"/>
  <c r="K13" i="7"/>
  <c r="AC9" i="7" l="1"/>
  <c r="AC8" i="7"/>
  <c r="AC7" i="7"/>
  <c r="AC6" i="7"/>
  <c r="F69" i="14"/>
  <c r="D69" i="14"/>
  <c r="F70" i="14"/>
  <c r="D70" i="14"/>
  <c r="F71" i="14"/>
  <c r="D71" i="14"/>
  <c r="D72" i="14"/>
  <c r="F72" i="14"/>
  <c r="F76" i="14"/>
  <c r="D76" i="14"/>
  <c r="F77" i="14"/>
  <c r="D77" i="14"/>
  <c r="D81" i="14"/>
  <c r="F81" i="14"/>
  <c r="J81" i="14"/>
  <c r="J77" i="14"/>
  <c r="J76" i="14"/>
  <c r="J72" i="14"/>
  <c r="J71" i="14"/>
  <c r="J70" i="14"/>
  <c r="J69" i="14"/>
  <c r="J65" i="14"/>
  <c r="J64" i="14"/>
  <c r="J63" i="14"/>
  <c r="J62" i="14"/>
  <c r="J61" i="14"/>
  <c r="J60" i="14"/>
  <c r="J59" i="14"/>
  <c r="J58" i="14"/>
  <c r="F72" i="7"/>
  <c r="D72" i="7"/>
  <c r="F71" i="7"/>
  <c r="D71" i="7"/>
  <c r="F70" i="7"/>
  <c r="D70" i="7"/>
  <c r="F69" i="7"/>
  <c r="D69" i="7"/>
  <c r="F76" i="7"/>
  <c r="D76" i="7"/>
  <c r="F77" i="7"/>
  <c r="D77" i="7"/>
  <c r="D81" i="7"/>
  <c r="F81" i="7"/>
  <c r="F65" i="7"/>
  <c r="F64" i="7"/>
  <c r="F63" i="7"/>
  <c r="F62" i="7"/>
  <c r="F61" i="7"/>
  <c r="F60" i="7"/>
  <c r="F59" i="7"/>
  <c r="F58" i="7"/>
  <c r="D65" i="7"/>
  <c r="D64" i="7"/>
  <c r="D63" i="7"/>
  <c r="D62" i="7"/>
  <c r="D61" i="7"/>
  <c r="D60" i="7"/>
  <c r="Y18" i="7" l="1"/>
  <c r="J4" i="7"/>
  <c r="K4" i="7" s="1"/>
  <c r="J5" i="7"/>
  <c r="K5" i="7" s="1"/>
  <c r="J6" i="7"/>
  <c r="K6" i="7" s="1"/>
  <c r="J7" i="7"/>
  <c r="K7" i="7" s="1"/>
  <c r="J8" i="7"/>
  <c r="K8" i="7" s="1"/>
  <c r="J9" i="7"/>
  <c r="K9" i="7" s="1"/>
  <c r="J13" i="7"/>
  <c r="J14" i="7"/>
  <c r="J15" i="7"/>
  <c r="J16" i="7"/>
  <c r="J17" i="7"/>
  <c r="J18" i="7"/>
  <c r="J22" i="7"/>
  <c r="J23" i="7"/>
  <c r="J24" i="7"/>
  <c r="J25" i="7"/>
  <c r="J26" i="7"/>
  <c r="J27" i="7"/>
  <c r="J31" i="7"/>
  <c r="J32" i="7"/>
  <c r="J33" i="7"/>
  <c r="J34" i="7"/>
  <c r="J35" i="7"/>
  <c r="J36" i="7"/>
  <c r="J40" i="7"/>
  <c r="J41" i="7"/>
  <c r="J42" i="7"/>
  <c r="J43" i="7"/>
  <c r="J44" i="7"/>
  <c r="J45" i="7"/>
  <c r="J49" i="7"/>
  <c r="J50" i="7"/>
  <c r="J51" i="7"/>
  <c r="J52" i="7"/>
  <c r="J53" i="7"/>
  <c r="J54" i="7"/>
  <c r="J58" i="7"/>
  <c r="J59" i="7"/>
  <c r="J60" i="7"/>
  <c r="J61" i="7"/>
  <c r="J62" i="7"/>
  <c r="J63" i="7"/>
  <c r="J64" i="7"/>
  <c r="J65" i="7"/>
  <c r="J69" i="7"/>
  <c r="J70" i="7"/>
  <c r="J71" i="7"/>
  <c r="J72" i="7"/>
  <c r="J76" i="7"/>
  <c r="J77" i="7"/>
  <c r="J81" i="7"/>
  <c r="J28" i="14" l="1"/>
  <c r="AJ28" i="14" s="1"/>
  <c r="AG28" i="14"/>
  <c r="X7" i="7" l="1"/>
  <c r="X6" i="7"/>
  <c r="J13" i="14" l="1"/>
  <c r="J14" i="14"/>
  <c r="J15" i="14"/>
  <c r="J16" i="14"/>
  <c r="J17" i="14"/>
  <c r="J18" i="14"/>
  <c r="FJ4" i="7" l="1"/>
  <c r="FJ5" i="7"/>
  <c r="FJ6" i="7"/>
  <c r="FJ7" i="7"/>
  <c r="FJ13" i="7"/>
  <c r="FJ14" i="7"/>
  <c r="FJ15" i="7"/>
  <c r="FJ16" i="7"/>
  <c r="FJ22" i="7"/>
  <c r="FJ23" i="7"/>
  <c r="FJ24" i="7"/>
  <c r="FJ25" i="7"/>
  <c r="FJ31" i="7"/>
  <c r="FJ32" i="7"/>
  <c r="FJ33" i="7"/>
  <c r="FJ34" i="7"/>
  <c r="FJ40" i="7"/>
  <c r="FJ41" i="7"/>
  <c r="FJ42" i="7"/>
  <c r="FJ43" i="7"/>
  <c r="FJ49" i="7"/>
  <c r="FJ50" i="7"/>
  <c r="FJ51" i="7"/>
  <c r="FJ52" i="7"/>
  <c r="ES52" i="7" l="1"/>
  <c r="DE52" i="7"/>
  <c r="ES51" i="7"/>
  <c r="DE51" i="7"/>
  <c r="ES50" i="7"/>
  <c r="DE50" i="7"/>
  <c r="ES49" i="7"/>
  <c r="DE49" i="7"/>
  <c r="ES43" i="7"/>
  <c r="DE43" i="7"/>
  <c r="ES42" i="7"/>
  <c r="DE42" i="7"/>
  <c r="ES41" i="7"/>
  <c r="DE41" i="7"/>
  <c r="ES40" i="7"/>
  <c r="DE40" i="7"/>
  <c r="ES34" i="7"/>
  <c r="DE34" i="7"/>
  <c r="ES33" i="7"/>
  <c r="DE33" i="7"/>
  <c r="ES32" i="7"/>
  <c r="DE32" i="7"/>
  <c r="ES31" i="7"/>
  <c r="DE31" i="7"/>
  <c r="ES25" i="7"/>
  <c r="DE25" i="7"/>
  <c r="ES24" i="7"/>
  <c r="DE24" i="7"/>
  <c r="ES23" i="7"/>
  <c r="DE23" i="7"/>
  <c r="ES22" i="7"/>
  <c r="DE22" i="7"/>
  <c r="ES16" i="7"/>
  <c r="DE16" i="7"/>
  <c r="ES15" i="7"/>
  <c r="DE15" i="7"/>
  <c r="ES14" i="7"/>
  <c r="DE14" i="7"/>
  <c r="ES13" i="7"/>
  <c r="DE13" i="7"/>
  <c r="ES7" i="7"/>
  <c r="DE7" i="7"/>
  <c r="ES6" i="7"/>
  <c r="DE6" i="7"/>
  <c r="ES5" i="7"/>
  <c r="DE5" i="7"/>
  <c r="ES4" i="7"/>
  <c r="DE4" i="7"/>
  <c r="J37" i="14" l="1"/>
  <c r="AJ37" i="14" s="1"/>
  <c r="AG37" i="14"/>
  <c r="J10" i="14"/>
  <c r="AJ10" i="14" s="1"/>
  <c r="AG10" i="14"/>
  <c r="AU97" i="7" l="1"/>
  <c r="AU96" i="7"/>
  <c r="AU92" i="7"/>
  <c r="AU91" i="7"/>
  <c r="AU90" i="7"/>
  <c r="AU89" i="7"/>
  <c r="AU85" i="7"/>
  <c r="AU84" i="7"/>
  <c r="AU83" i="7"/>
  <c r="AU82" i="7"/>
  <c r="AU81" i="7"/>
  <c r="AU80" i="7"/>
  <c r="AU79" i="7"/>
  <c r="AU78" i="7"/>
  <c r="AU74" i="7"/>
  <c r="AU73" i="7"/>
  <c r="AU72" i="7"/>
  <c r="AU71" i="7"/>
  <c r="AU70" i="7"/>
  <c r="AU69" i="7"/>
  <c r="AU68" i="7"/>
  <c r="AU67" i="7"/>
  <c r="AU66" i="7"/>
  <c r="AU65" i="7"/>
  <c r="AU64" i="7"/>
  <c r="AU63" i="7"/>
  <c r="AU62" i="7"/>
  <c r="AU61" i="7"/>
  <c r="AU60" i="7"/>
  <c r="AU59" i="7"/>
  <c r="AC5" i="7"/>
  <c r="AC4" i="7"/>
  <c r="BV67" i="14" l="1"/>
  <c r="BV66" i="14"/>
  <c r="BV65" i="14"/>
  <c r="BV64" i="14"/>
  <c r="BV63" i="14"/>
  <c r="BV62" i="14"/>
  <c r="AS97" i="14"/>
  <c r="AS96" i="14"/>
  <c r="AS92" i="14"/>
  <c r="AS91" i="14"/>
  <c r="AS90" i="14"/>
  <c r="AS89" i="14"/>
  <c r="AS85" i="14"/>
  <c r="AS84" i="14"/>
  <c r="AS82" i="14"/>
  <c r="AS81" i="14"/>
  <c r="AI81" i="14"/>
  <c r="AG81" i="14"/>
  <c r="AE81" i="14"/>
  <c r="AC81" i="14"/>
  <c r="AJ81" i="14"/>
  <c r="AR97" i="14"/>
  <c r="AS80" i="14"/>
  <c r="AR79" i="14"/>
  <c r="AS78" i="14"/>
  <c r="AX77" i="14"/>
  <c r="AI77" i="14"/>
  <c r="AG77" i="14"/>
  <c r="AE77" i="14"/>
  <c r="AC77" i="14"/>
  <c r="AJ77" i="14"/>
  <c r="AF77" i="14"/>
  <c r="AI76" i="14"/>
  <c r="AG76" i="14"/>
  <c r="AE76" i="14"/>
  <c r="AC76" i="14"/>
  <c r="AJ76" i="14"/>
  <c r="AF76" i="14"/>
  <c r="AS74" i="14"/>
  <c r="AS73" i="14"/>
  <c r="AS72" i="14"/>
  <c r="AI72" i="14"/>
  <c r="AG72" i="14"/>
  <c r="AE72" i="14"/>
  <c r="AC72" i="14"/>
  <c r="AJ72" i="14"/>
  <c r="AS71" i="14"/>
  <c r="AI71" i="14"/>
  <c r="AG71" i="14"/>
  <c r="AE71" i="14"/>
  <c r="AC71" i="14"/>
  <c r="AJ71" i="14"/>
  <c r="AS70" i="14"/>
  <c r="AI70" i="14"/>
  <c r="AG70" i="14"/>
  <c r="AE70" i="14"/>
  <c r="AC70" i="14"/>
  <c r="AJ70" i="14"/>
  <c r="AS69" i="14"/>
  <c r="AI69" i="14"/>
  <c r="AG69" i="14"/>
  <c r="AE69" i="14"/>
  <c r="AC69" i="14"/>
  <c r="AJ69" i="14"/>
  <c r="AW69" i="14"/>
  <c r="AS66" i="14"/>
  <c r="AS65" i="14"/>
  <c r="AI65" i="14"/>
  <c r="AG65" i="14"/>
  <c r="AE65" i="14"/>
  <c r="AC65" i="14"/>
  <c r="AS64" i="14"/>
  <c r="AI64" i="14"/>
  <c r="AG64" i="14"/>
  <c r="AE64" i="14"/>
  <c r="AC64" i="14"/>
  <c r="AS63" i="14"/>
  <c r="AI63" i="14"/>
  <c r="AG63" i="14"/>
  <c r="AE63" i="14"/>
  <c r="AC63" i="14"/>
  <c r="AS62" i="14"/>
  <c r="AI62" i="14"/>
  <c r="AG62" i="14"/>
  <c r="AE62" i="14"/>
  <c r="AC62" i="14"/>
  <c r="AS61" i="14"/>
  <c r="AI61" i="14"/>
  <c r="AG61" i="14"/>
  <c r="AE61" i="14"/>
  <c r="AC61" i="14"/>
  <c r="AI60" i="14"/>
  <c r="AG60" i="14"/>
  <c r="AE60" i="14"/>
  <c r="AC60" i="14"/>
  <c r="AI59" i="14"/>
  <c r="AG59" i="14"/>
  <c r="AE59" i="14"/>
  <c r="AC59" i="14"/>
  <c r="AI58" i="14"/>
  <c r="AG58" i="14"/>
  <c r="AE58" i="14"/>
  <c r="AC58" i="14"/>
  <c r="AI54" i="14"/>
  <c r="AG54" i="14"/>
  <c r="AF54" i="14"/>
  <c r="AE54" i="14"/>
  <c r="AD54" i="14"/>
  <c r="AC54" i="14"/>
  <c r="J54" i="14"/>
  <c r="AJ54" i="14" s="1"/>
  <c r="AI53" i="14"/>
  <c r="AG53" i="14"/>
  <c r="AF53" i="14"/>
  <c r="AE53" i="14"/>
  <c r="AD53" i="14"/>
  <c r="AC53" i="14"/>
  <c r="M53" i="14"/>
  <c r="J53" i="14"/>
  <c r="AJ53" i="14" s="1"/>
  <c r="FH52" i="14"/>
  <c r="EQ52" i="14"/>
  <c r="DW52" i="14"/>
  <c r="DC52" i="14"/>
  <c r="CI52" i="14"/>
  <c r="AI52" i="14"/>
  <c r="AG52" i="14"/>
  <c r="AF52" i="14"/>
  <c r="AE52" i="14"/>
  <c r="AD52" i="14"/>
  <c r="AC52" i="14"/>
  <c r="J52" i="14"/>
  <c r="AJ52" i="14" s="1"/>
  <c r="FH51" i="14"/>
  <c r="EQ51" i="14"/>
  <c r="DW51" i="14"/>
  <c r="DC51" i="14"/>
  <c r="CI51" i="14"/>
  <c r="AI51" i="14"/>
  <c r="AG51" i="14"/>
  <c r="AF51" i="14"/>
  <c r="AE51" i="14"/>
  <c r="AD51" i="14"/>
  <c r="AC51" i="14"/>
  <c r="J51" i="14"/>
  <c r="AJ51" i="14" s="1"/>
  <c r="FH50" i="14"/>
  <c r="EQ50" i="14"/>
  <c r="DW50" i="14"/>
  <c r="DC50" i="14"/>
  <c r="CI50" i="14"/>
  <c r="AI50" i="14"/>
  <c r="AG50" i="14"/>
  <c r="AF50" i="14"/>
  <c r="AE50" i="14"/>
  <c r="AD50" i="14"/>
  <c r="AC50" i="14"/>
  <c r="J50" i="14"/>
  <c r="AJ50" i="14" s="1"/>
  <c r="FH49" i="14"/>
  <c r="EQ49" i="14"/>
  <c r="DW49" i="14"/>
  <c r="DC49" i="14"/>
  <c r="CI49" i="14"/>
  <c r="AI49" i="14"/>
  <c r="AG49" i="14"/>
  <c r="AF49" i="14"/>
  <c r="AE49" i="14"/>
  <c r="AD49" i="14"/>
  <c r="AC49" i="14"/>
  <c r="J49" i="14"/>
  <c r="AJ49" i="14" s="1"/>
  <c r="AI45" i="14"/>
  <c r="AG45" i="14"/>
  <c r="AF45" i="14"/>
  <c r="AE45" i="14"/>
  <c r="AD45" i="14"/>
  <c r="AC45" i="14"/>
  <c r="J45" i="14"/>
  <c r="AI44" i="14"/>
  <c r="AG44" i="14"/>
  <c r="AF44" i="14"/>
  <c r="AE44" i="14"/>
  <c r="AD44" i="14"/>
  <c r="AC44" i="14"/>
  <c r="M44" i="14"/>
  <c r="J44" i="14"/>
  <c r="FH43" i="14"/>
  <c r="EQ43" i="14"/>
  <c r="DW43" i="14"/>
  <c r="DC43" i="14"/>
  <c r="CI43" i="14"/>
  <c r="AI43" i="14"/>
  <c r="AG43" i="14"/>
  <c r="AF43" i="14"/>
  <c r="AE43" i="14"/>
  <c r="AD43" i="14"/>
  <c r="AC43" i="14"/>
  <c r="J43" i="14"/>
  <c r="FH42" i="14"/>
  <c r="EQ42" i="14"/>
  <c r="DW42" i="14"/>
  <c r="DC42" i="14"/>
  <c r="CI42" i="14"/>
  <c r="AI42" i="14"/>
  <c r="AG42" i="14"/>
  <c r="AF42" i="14"/>
  <c r="AE42" i="14"/>
  <c r="AD42" i="14"/>
  <c r="AC42" i="14"/>
  <c r="J42" i="14"/>
  <c r="FH41" i="14"/>
  <c r="EQ41" i="14"/>
  <c r="DW41" i="14"/>
  <c r="DC41" i="14"/>
  <c r="CI41" i="14"/>
  <c r="AI41" i="14"/>
  <c r="AG41" i="14"/>
  <c r="AF41" i="14"/>
  <c r="AE41" i="14"/>
  <c r="AD41" i="14"/>
  <c r="AC41" i="14"/>
  <c r="J41" i="14"/>
  <c r="FH40" i="14"/>
  <c r="EQ40" i="14"/>
  <c r="DW40" i="14"/>
  <c r="DC40" i="14"/>
  <c r="CI40" i="14"/>
  <c r="AI40" i="14"/>
  <c r="AG40" i="14"/>
  <c r="AF40" i="14"/>
  <c r="AE40" i="14"/>
  <c r="AD40" i="14"/>
  <c r="AC40" i="14"/>
  <c r="J40" i="14"/>
  <c r="AI36" i="14"/>
  <c r="AG36" i="14"/>
  <c r="AF36" i="14"/>
  <c r="AE36" i="14"/>
  <c r="AD36" i="14"/>
  <c r="AC36" i="14"/>
  <c r="J36" i="14"/>
  <c r="AI35" i="14"/>
  <c r="AG35" i="14"/>
  <c r="AF35" i="14"/>
  <c r="AE35" i="14"/>
  <c r="AD35" i="14"/>
  <c r="AC35" i="14"/>
  <c r="M35" i="14"/>
  <c r="J35" i="14"/>
  <c r="FH34" i="14"/>
  <c r="EQ34" i="14"/>
  <c r="DW34" i="14"/>
  <c r="DC34" i="14"/>
  <c r="CI34" i="14"/>
  <c r="AI34" i="14"/>
  <c r="AG34" i="14"/>
  <c r="AM34" i="14" s="1"/>
  <c r="AF34" i="14"/>
  <c r="AE34" i="14"/>
  <c r="AD34" i="14"/>
  <c r="AC34" i="14"/>
  <c r="J34" i="14"/>
  <c r="FH33" i="14"/>
  <c r="EQ33" i="14"/>
  <c r="DW33" i="14"/>
  <c r="DC33" i="14"/>
  <c r="CI33" i="14"/>
  <c r="AI33" i="14"/>
  <c r="AG33" i="14"/>
  <c r="AF33" i="14"/>
  <c r="AE33" i="14"/>
  <c r="AD33" i="14"/>
  <c r="AC33" i="14"/>
  <c r="J33" i="14"/>
  <c r="FH32" i="14"/>
  <c r="EQ32" i="14"/>
  <c r="DW32" i="14"/>
  <c r="DC32" i="14"/>
  <c r="CI32" i="14"/>
  <c r="AI32" i="14"/>
  <c r="AG32" i="14"/>
  <c r="AF32" i="14"/>
  <c r="AE32" i="14"/>
  <c r="AD32" i="14"/>
  <c r="AC32" i="14"/>
  <c r="J32" i="14"/>
  <c r="FH31" i="14"/>
  <c r="EQ31" i="14"/>
  <c r="DW31" i="14"/>
  <c r="DC31" i="14"/>
  <c r="CI31" i="14"/>
  <c r="AI31" i="14"/>
  <c r="AG31" i="14"/>
  <c r="AF31" i="14"/>
  <c r="AE31" i="14"/>
  <c r="AD31" i="14"/>
  <c r="AC31" i="14"/>
  <c r="J31" i="14"/>
  <c r="AI27" i="14"/>
  <c r="AG27" i="14"/>
  <c r="AF27" i="14"/>
  <c r="AE27" i="14"/>
  <c r="AD27" i="14"/>
  <c r="AC27" i="14"/>
  <c r="J27" i="14"/>
  <c r="AI26" i="14"/>
  <c r="AG26" i="14"/>
  <c r="AF26" i="14"/>
  <c r="AE26" i="14"/>
  <c r="AD26" i="14"/>
  <c r="AC26" i="14"/>
  <c r="M26" i="14"/>
  <c r="J26" i="14"/>
  <c r="FH25" i="14"/>
  <c r="EQ25" i="14"/>
  <c r="DW25" i="14"/>
  <c r="DC25" i="14"/>
  <c r="CI25" i="14"/>
  <c r="AI25" i="14"/>
  <c r="AG25" i="14"/>
  <c r="AF25" i="14"/>
  <c r="AE25" i="14"/>
  <c r="AD25" i="14"/>
  <c r="AC25" i="14"/>
  <c r="J25" i="14"/>
  <c r="FH24" i="14"/>
  <c r="EQ24" i="14"/>
  <c r="DW24" i="14"/>
  <c r="DC24" i="14"/>
  <c r="CI24" i="14"/>
  <c r="AI24" i="14"/>
  <c r="AG24" i="14"/>
  <c r="AF24" i="14"/>
  <c r="AE24" i="14"/>
  <c r="AD24" i="14"/>
  <c r="AC24" i="14"/>
  <c r="J24" i="14"/>
  <c r="FH23" i="14"/>
  <c r="EQ23" i="14"/>
  <c r="DW23" i="14"/>
  <c r="DC23" i="14"/>
  <c r="CI23" i="14"/>
  <c r="AI23" i="14"/>
  <c r="AG23" i="14"/>
  <c r="AF23" i="14"/>
  <c r="AE23" i="14"/>
  <c r="AD23" i="14"/>
  <c r="AC23" i="14"/>
  <c r="J23" i="14"/>
  <c r="FH22" i="14"/>
  <c r="EQ22" i="14"/>
  <c r="DW22" i="14"/>
  <c r="DC22" i="14"/>
  <c r="CI22" i="14"/>
  <c r="AI22" i="14"/>
  <c r="AG22" i="14"/>
  <c r="AF22" i="14"/>
  <c r="AE22" i="14"/>
  <c r="AD22" i="14"/>
  <c r="AC22" i="14"/>
  <c r="J22" i="14"/>
  <c r="AI18" i="14"/>
  <c r="AG18" i="14"/>
  <c r="AF18" i="14"/>
  <c r="AE18" i="14"/>
  <c r="AD18" i="14"/>
  <c r="AC18" i="14"/>
  <c r="AI17" i="14"/>
  <c r="AG17" i="14"/>
  <c r="AF17" i="14"/>
  <c r="AE17" i="14"/>
  <c r="AD17" i="14"/>
  <c r="AC17" i="14"/>
  <c r="M17" i="14"/>
  <c r="FH16" i="14"/>
  <c r="EQ16" i="14"/>
  <c r="DW16" i="14"/>
  <c r="DC16" i="14"/>
  <c r="CI16" i="14"/>
  <c r="AI16" i="14"/>
  <c r="AG16" i="14"/>
  <c r="AF16" i="14"/>
  <c r="AE16" i="14"/>
  <c r="AD16" i="14"/>
  <c r="AC16" i="14"/>
  <c r="FH15" i="14"/>
  <c r="EQ15" i="14"/>
  <c r="DW15" i="14"/>
  <c r="DC15" i="14"/>
  <c r="CI15" i="14"/>
  <c r="AI15" i="14"/>
  <c r="AG15" i="14"/>
  <c r="AF15" i="14"/>
  <c r="AE15" i="14"/>
  <c r="AD15" i="14"/>
  <c r="AC15" i="14"/>
  <c r="FH14" i="14"/>
  <c r="EQ14" i="14"/>
  <c r="DW14" i="14"/>
  <c r="DC14" i="14"/>
  <c r="CI14" i="14"/>
  <c r="AI14" i="14"/>
  <c r="AG14" i="14"/>
  <c r="AF14" i="14"/>
  <c r="AE14" i="14"/>
  <c r="AD14" i="14"/>
  <c r="AC14" i="14"/>
  <c r="FH13" i="14"/>
  <c r="EQ13" i="14"/>
  <c r="DW13" i="14"/>
  <c r="DC13" i="14"/>
  <c r="CI13" i="14"/>
  <c r="AI13" i="14"/>
  <c r="AG13" i="14"/>
  <c r="AF13" i="14"/>
  <c r="AE13" i="14"/>
  <c r="AD13" i="14"/>
  <c r="AC13" i="14"/>
  <c r="FK12" i="14"/>
  <c r="AI9" i="14"/>
  <c r="AG9" i="14"/>
  <c r="AF9" i="14"/>
  <c r="AE9" i="14"/>
  <c r="AD9" i="14"/>
  <c r="AC9" i="14"/>
  <c r="J9" i="14"/>
  <c r="AI8" i="14"/>
  <c r="AG8" i="14"/>
  <c r="AF8" i="14"/>
  <c r="AE8" i="14"/>
  <c r="AD8" i="14"/>
  <c r="AC8" i="14"/>
  <c r="M8" i="14"/>
  <c r="J8" i="14"/>
  <c r="FH7" i="14"/>
  <c r="EQ7" i="14"/>
  <c r="DW7" i="14"/>
  <c r="DC7" i="14"/>
  <c r="CI7" i="14"/>
  <c r="AI7" i="14"/>
  <c r="AG7" i="14"/>
  <c r="AF7" i="14"/>
  <c r="AE7" i="14"/>
  <c r="AD7" i="14"/>
  <c r="AC7" i="14"/>
  <c r="J7" i="14"/>
  <c r="FH6" i="14"/>
  <c r="EQ6" i="14"/>
  <c r="DW6" i="14"/>
  <c r="DC6" i="14"/>
  <c r="CI6" i="14"/>
  <c r="AI6" i="14"/>
  <c r="AG6" i="14"/>
  <c r="AF6" i="14"/>
  <c r="AE6" i="14"/>
  <c r="AD6" i="14"/>
  <c r="AC6" i="14"/>
  <c r="J6" i="14"/>
  <c r="FH5" i="14"/>
  <c r="EQ5" i="14"/>
  <c r="DW5" i="14"/>
  <c r="DC5" i="14"/>
  <c r="CI5" i="14"/>
  <c r="AI5" i="14"/>
  <c r="AG5" i="14"/>
  <c r="AF5" i="14"/>
  <c r="AE5" i="14"/>
  <c r="AD5" i="14"/>
  <c r="AC5" i="14"/>
  <c r="J5" i="14"/>
  <c r="FH4" i="14"/>
  <c r="EQ4" i="14"/>
  <c r="DW4" i="14"/>
  <c r="DC4" i="14"/>
  <c r="CI4" i="14"/>
  <c r="AI4" i="14"/>
  <c r="AG4" i="14"/>
  <c r="AF4" i="14"/>
  <c r="AE4" i="14"/>
  <c r="AD4" i="14"/>
  <c r="AC4" i="14"/>
  <c r="J4" i="14"/>
  <c r="F61" i="14" l="1"/>
  <c r="F64" i="14"/>
  <c r="F60" i="14"/>
  <c r="F63" i="14"/>
  <c r="AT97" i="14"/>
  <c r="AU97" i="14" s="1"/>
  <c r="AL23" i="14"/>
  <c r="AN17" i="14"/>
  <c r="BV32" i="14"/>
  <c r="AO36" i="14"/>
  <c r="AO24" i="14"/>
  <c r="AN27" i="14"/>
  <c r="AO16" i="14"/>
  <c r="AL15" i="14"/>
  <c r="AN40" i="14"/>
  <c r="AJ40" i="14"/>
  <c r="AJ42" i="14"/>
  <c r="AJ41" i="14"/>
  <c r="AJ43" i="14"/>
  <c r="AP44" i="14"/>
  <c r="AJ44" i="14"/>
  <c r="AJ45" i="14"/>
  <c r="AL31" i="14"/>
  <c r="AJ31" i="14"/>
  <c r="AJ32" i="14"/>
  <c r="AL33" i="14"/>
  <c r="AJ33" i="14"/>
  <c r="AJ34" i="14"/>
  <c r="AJ35" i="14"/>
  <c r="AJ36" i="14"/>
  <c r="AN33" i="14"/>
  <c r="AJ22" i="14"/>
  <c r="AJ23" i="14"/>
  <c r="AJ25" i="14"/>
  <c r="AJ24" i="14"/>
  <c r="AJ26" i="14"/>
  <c r="AP27" i="14"/>
  <c r="AJ27" i="14"/>
  <c r="AJ13" i="14"/>
  <c r="AJ14" i="14"/>
  <c r="AJ15" i="14"/>
  <c r="AJ16" i="14"/>
  <c r="AJ17" i="14"/>
  <c r="AJ18" i="14"/>
  <c r="AJ4" i="14"/>
  <c r="AJ5" i="14"/>
  <c r="AJ6" i="14"/>
  <c r="AJ7" i="14"/>
  <c r="AJ8" i="14"/>
  <c r="AJ9" i="14"/>
  <c r="AJ58" i="14"/>
  <c r="AN35" i="14"/>
  <c r="AO49" i="14"/>
  <c r="AN54" i="14"/>
  <c r="AN44" i="14"/>
  <c r="AO41" i="14"/>
  <c r="AN43" i="14"/>
  <c r="AL44" i="14"/>
  <c r="AX81" i="14"/>
  <c r="AM22" i="14"/>
  <c r="AM26" i="14"/>
  <c r="AM31" i="14"/>
  <c r="AP33" i="14"/>
  <c r="AX76" i="14"/>
  <c r="AJ59" i="14"/>
  <c r="AJ60" i="14"/>
  <c r="AJ61" i="14"/>
  <c r="AJ62" i="14"/>
  <c r="AJ63" i="14"/>
  <c r="AJ64" i="14"/>
  <c r="AJ65" i="14"/>
  <c r="AO51" i="14"/>
  <c r="AM53" i="14"/>
  <c r="AO54" i="14"/>
  <c r="AQ53" i="14"/>
  <c r="AQ50" i="14"/>
  <c r="AN49" i="14"/>
  <c r="AN15" i="14"/>
  <c r="AL18" i="14"/>
  <c r="AQ4" i="14"/>
  <c r="AN5" i="14"/>
  <c r="AN9" i="14"/>
  <c r="AO5" i="14"/>
  <c r="BV7" i="14"/>
  <c r="AO8" i="14"/>
  <c r="AM7" i="14"/>
  <c r="AO18" i="14"/>
  <c r="AO23" i="14"/>
  <c r="AQ24" i="14"/>
  <c r="AP49" i="14"/>
  <c r="AP51" i="14"/>
  <c r="AL5" i="14"/>
  <c r="AL8" i="14"/>
  <c r="AN14" i="14"/>
  <c r="AO15" i="14"/>
  <c r="AO17" i="14"/>
  <c r="AN18" i="14"/>
  <c r="AP18" i="14"/>
  <c r="AN23" i="14"/>
  <c r="AP23" i="14"/>
  <c r="AL36" i="14"/>
  <c r="AL41" i="14"/>
  <c r="AO44" i="14"/>
  <c r="AN51" i="14"/>
  <c r="AP6" i="14"/>
  <c r="AP15" i="14"/>
  <c r="AL24" i="14"/>
  <c r="AL26" i="14"/>
  <c r="AO27" i="14"/>
  <c r="AL34" i="14"/>
  <c r="AP43" i="14"/>
  <c r="AO43" i="14"/>
  <c r="AL49" i="14"/>
  <c r="AL51" i="14"/>
  <c r="AL53" i="14"/>
  <c r="AP5" i="14"/>
  <c r="AN8" i="14"/>
  <c r="AP8" i="14"/>
  <c r="AQ13" i="14"/>
  <c r="AQ22" i="14"/>
  <c r="AM24" i="14"/>
  <c r="AQ26" i="14"/>
  <c r="AQ34" i="14"/>
  <c r="AP35" i="14"/>
  <c r="AN36" i="14"/>
  <c r="AP36" i="14"/>
  <c r="AN41" i="14"/>
  <c r="AP41" i="14"/>
  <c r="AP4" i="14"/>
  <c r="AL4" i="14"/>
  <c r="AN4" i="14"/>
  <c r="AO4" i="14"/>
  <c r="AQ6" i="14"/>
  <c r="AM6" i="14"/>
  <c r="AO6" i="14"/>
  <c r="AP7" i="14"/>
  <c r="AL7" i="14"/>
  <c r="AO7" i="14"/>
  <c r="AN7" i="14"/>
  <c r="AQ7" i="14"/>
  <c r="BW14" i="14"/>
  <c r="AM16" i="14"/>
  <c r="AQ16" i="14"/>
  <c r="AQ32" i="14"/>
  <c r="AM32" i="14"/>
  <c r="AO32" i="14"/>
  <c r="AN32" i="14"/>
  <c r="AP13" i="14"/>
  <c r="AL13" i="14"/>
  <c r="AO13" i="14"/>
  <c r="AN13" i="14"/>
  <c r="AQ9" i="14"/>
  <c r="AM9" i="14"/>
  <c r="AO9" i="14"/>
  <c r="AP9" i="14"/>
  <c r="AL9" i="14"/>
  <c r="BV22" i="14"/>
  <c r="AM4" i="14"/>
  <c r="BV4" i="14"/>
  <c r="AN6" i="14"/>
  <c r="BW6" i="14"/>
  <c r="AM13" i="14"/>
  <c r="BV13" i="14"/>
  <c r="AQ14" i="14"/>
  <c r="AM14" i="14"/>
  <c r="AP14" i="14"/>
  <c r="AL14" i="14"/>
  <c r="AO14" i="14"/>
  <c r="BW13" i="14"/>
  <c r="AP17" i="14"/>
  <c r="BV52" i="14"/>
  <c r="BW52" i="14"/>
  <c r="BW51" i="14"/>
  <c r="BV51" i="14"/>
  <c r="BV50" i="14"/>
  <c r="BW49" i="14"/>
  <c r="BV43" i="14"/>
  <c r="BV49" i="14"/>
  <c r="BW42" i="14"/>
  <c r="BW50" i="14"/>
  <c r="BV42" i="14"/>
  <c r="BV40" i="14"/>
  <c r="BW41" i="14"/>
  <c r="BV33" i="14"/>
  <c r="BV41" i="14"/>
  <c r="BW34" i="14"/>
  <c r="BV34" i="14"/>
  <c r="BW31" i="14"/>
  <c r="BV25" i="14"/>
  <c r="BW40" i="14"/>
  <c r="BW33" i="14"/>
  <c r="BW25" i="14"/>
  <c r="BW23" i="14"/>
  <c r="BW24" i="14"/>
  <c r="BV23" i="14"/>
  <c r="BW43" i="14"/>
  <c r="BW32" i="14"/>
  <c r="BV31" i="14"/>
  <c r="BV24" i="14"/>
  <c r="BW22" i="14"/>
  <c r="AM5" i="14"/>
  <c r="AQ5" i="14"/>
  <c r="BV5" i="14"/>
  <c r="AL6" i="14"/>
  <c r="AM8" i="14"/>
  <c r="AQ8" i="14"/>
  <c r="AM15" i="14"/>
  <c r="AQ15" i="14"/>
  <c r="BV15" i="14"/>
  <c r="BV16" i="14"/>
  <c r="AQ17" i="14"/>
  <c r="AM17" i="14"/>
  <c r="AP22" i="14"/>
  <c r="AL22" i="14"/>
  <c r="AO22" i="14"/>
  <c r="AN22" i="14"/>
  <c r="AQ25" i="14"/>
  <c r="AM25" i="14"/>
  <c r="AN25" i="14"/>
  <c r="AL25" i="14"/>
  <c r="AP25" i="14"/>
  <c r="BW4" i="14"/>
  <c r="BW7" i="14"/>
  <c r="BW5" i="14"/>
  <c r="BV6" i="14"/>
  <c r="BV14" i="14"/>
  <c r="BW15" i="14"/>
  <c r="AP16" i="14"/>
  <c r="AL16" i="14"/>
  <c r="AN16" i="14"/>
  <c r="BW16" i="14"/>
  <c r="AO25" i="14"/>
  <c r="AL17" i="14"/>
  <c r="AM18" i="14"/>
  <c r="AQ18" i="14"/>
  <c r="AM23" i="14"/>
  <c r="AQ23" i="14"/>
  <c r="AN24" i="14"/>
  <c r="AO31" i="14"/>
  <c r="AN31" i="14"/>
  <c r="AP31" i="14"/>
  <c r="AO42" i="14"/>
  <c r="AN42" i="14"/>
  <c r="AM42" i="14"/>
  <c r="AL42" i="14"/>
  <c r="AQ42" i="14"/>
  <c r="AP42" i="14"/>
  <c r="AP24" i="14"/>
  <c r="AO26" i="14"/>
  <c r="AN26" i="14"/>
  <c r="AP26" i="14"/>
  <c r="AQ27" i="14"/>
  <c r="AM27" i="14"/>
  <c r="AQ31" i="14"/>
  <c r="AP32" i="14"/>
  <c r="AL27" i="14"/>
  <c r="AL32" i="14"/>
  <c r="AQ35" i="14"/>
  <c r="AM35" i="14"/>
  <c r="AP40" i="14"/>
  <c r="AP45" i="14"/>
  <c r="AL45" i="14"/>
  <c r="AO45" i="14"/>
  <c r="AN45" i="14"/>
  <c r="AQ45" i="14"/>
  <c r="AM45" i="14"/>
  <c r="AQ33" i="14"/>
  <c r="AM33" i="14"/>
  <c r="AO33" i="14"/>
  <c r="AO34" i="14"/>
  <c r="AN34" i="14"/>
  <c r="AP34" i="14"/>
  <c r="AQ40" i="14"/>
  <c r="AM40" i="14"/>
  <c r="AO35" i="14"/>
  <c r="AM36" i="14"/>
  <c r="AQ36" i="14"/>
  <c r="AO40" i="14"/>
  <c r="AM41" i="14"/>
  <c r="AQ41" i="14"/>
  <c r="AP50" i="14"/>
  <c r="AL50" i="14"/>
  <c r="AO50" i="14"/>
  <c r="AN50" i="14"/>
  <c r="AQ52" i="14"/>
  <c r="AN52" i="14"/>
  <c r="AM52" i="14"/>
  <c r="AX69" i="14"/>
  <c r="AF69" i="14"/>
  <c r="AR82" i="14"/>
  <c r="AL35" i="14"/>
  <c r="AL40" i="14"/>
  <c r="AQ43" i="14"/>
  <c r="AM43" i="14"/>
  <c r="AM50" i="14"/>
  <c r="AX71" i="14"/>
  <c r="AF71" i="14"/>
  <c r="AR84" i="14"/>
  <c r="AR96" i="14"/>
  <c r="AT96" i="14" s="1"/>
  <c r="AU96" i="14" s="1"/>
  <c r="AU98" i="14" s="1"/>
  <c r="AW81" i="14"/>
  <c r="AD81" i="14"/>
  <c r="AS79" i="14"/>
  <c r="AW70" i="14"/>
  <c r="AD70" i="14"/>
  <c r="AR81" i="14"/>
  <c r="AW72" i="14"/>
  <c r="AD72" i="14"/>
  <c r="AL43" i="14"/>
  <c r="AM44" i="14"/>
  <c r="AQ44" i="14"/>
  <c r="AM49" i="14"/>
  <c r="AQ49" i="14"/>
  <c r="AX70" i="14"/>
  <c r="AS83" i="14"/>
  <c r="AF70" i="14"/>
  <c r="AR83" i="14"/>
  <c r="AX72" i="14"/>
  <c r="AF72" i="14"/>
  <c r="AR78" i="14"/>
  <c r="AP52" i="14"/>
  <c r="AL52" i="14"/>
  <c r="AO52" i="14"/>
  <c r="AD69" i="14"/>
  <c r="AW71" i="14"/>
  <c r="AR80" i="14"/>
  <c r="AD71" i="14"/>
  <c r="AW76" i="14"/>
  <c r="AR89" i="14"/>
  <c r="AT89" i="14" s="1"/>
  <c r="AU89" i="14" s="1"/>
  <c r="AD76" i="14"/>
  <c r="AR85" i="14"/>
  <c r="AM51" i="14"/>
  <c r="AQ51" i="14"/>
  <c r="AP54" i="14"/>
  <c r="AO53" i="14"/>
  <c r="AN53" i="14"/>
  <c r="AP53" i="14"/>
  <c r="AQ54" i="14"/>
  <c r="AM54" i="14"/>
  <c r="AW77" i="14"/>
  <c r="AR90" i="14"/>
  <c r="AT90" i="14" s="1"/>
  <c r="AU90" i="14" s="1"/>
  <c r="AD77" i="14"/>
  <c r="AL54" i="14"/>
  <c r="AR91" i="14"/>
  <c r="AT91" i="14" s="1"/>
  <c r="AU91" i="14" s="1"/>
  <c r="AR92" i="14"/>
  <c r="AT92" i="14" s="1"/>
  <c r="AU92" i="14" s="1"/>
  <c r="AF81" i="14"/>
  <c r="FM12" i="7"/>
  <c r="O53" i="7"/>
  <c r="N44" i="7"/>
  <c r="N35" i="7"/>
  <c r="N26" i="7"/>
  <c r="N17" i="7"/>
  <c r="N8" i="7"/>
  <c r="AT85" i="14" l="1"/>
  <c r="AU85" i="14" s="1"/>
  <c r="BU24" i="14"/>
  <c r="BX32" i="14"/>
  <c r="BS31" i="14"/>
  <c r="BT40" i="14"/>
  <c r="BS42" i="14"/>
  <c r="BU40" i="14"/>
  <c r="BS22" i="14"/>
  <c r="BT6" i="14"/>
  <c r="BX7" i="14"/>
  <c r="AT79" i="14"/>
  <c r="AU79" i="14" s="1"/>
  <c r="BS32" i="14"/>
  <c r="BU22" i="14"/>
  <c r="BT13" i="14"/>
  <c r="BS51" i="14"/>
  <c r="BT5" i="14"/>
  <c r="BT31" i="14"/>
  <c r="BT51" i="14"/>
  <c r="BT50" i="14"/>
  <c r="BU51" i="14"/>
  <c r="BU13" i="14"/>
  <c r="BU16" i="14"/>
  <c r="BS13" i="14"/>
  <c r="BT16" i="14"/>
  <c r="BU14" i="14"/>
  <c r="BX14" i="14"/>
  <c r="BX51" i="14"/>
  <c r="BX52" i="14"/>
  <c r="BU4" i="14"/>
  <c r="BS4" i="14"/>
  <c r="BX6" i="14"/>
  <c r="BU5" i="14"/>
  <c r="BT4" i="14"/>
  <c r="BS5" i="14"/>
  <c r="BX24" i="14"/>
  <c r="BX23" i="14"/>
  <c r="BX15" i="14"/>
  <c r="AT84" i="14"/>
  <c r="AU84" i="14" s="1"/>
  <c r="BX34" i="14"/>
  <c r="BX4" i="14"/>
  <c r="BS52" i="14"/>
  <c r="AT80" i="14"/>
  <c r="AU80" i="14" s="1"/>
  <c r="AT81" i="14"/>
  <c r="AU81" i="14" s="1"/>
  <c r="BS41" i="14"/>
  <c r="BX25" i="14"/>
  <c r="BX42" i="14"/>
  <c r="BX49" i="14"/>
  <c r="BX5" i="14"/>
  <c r="BT33" i="14"/>
  <c r="BS43" i="14"/>
  <c r="BU41" i="14"/>
  <c r="BS15" i="14"/>
  <c r="BS23" i="14"/>
  <c r="BU32" i="14"/>
  <c r="BS34" i="14"/>
  <c r="BS40" i="14"/>
  <c r="BU7" i="14"/>
  <c r="BU33" i="14"/>
  <c r="BS49" i="14"/>
  <c r="BT41" i="14"/>
  <c r="BT23" i="14"/>
  <c r="BU34" i="14"/>
  <c r="BS33" i="14"/>
  <c r="BU31" i="14"/>
  <c r="BT49" i="14"/>
  <c r="BU50" i="14"/>
  <c r="BS50" i="14"/>
  <c r="BU49" i="14"/>
  <c r="BT42" i="14"/>
  <c r="BT14" i="14"/>
  <c r="BT22" i="14"/>
  <c r="BU52" i="14"/>
  <c r="BS25" i="14"/>
  <c r="BX16" i="14"/>
  <c r="BT7" i="14"/>
  <c r="BU23" i="14"/>
  <c r="BX41" i="14"/>
  <c r="BX40" i="14"/>
  <c r="BU43" i="14"/>
  <c r="BT52" i="14"/>
  <c r="BX43" i="14"/>
  <c r="BS14" i="14"/>
  <c r="BT15" i="14"/>
  <c r="BS6" i="14"/>
  <c r="AU93" i="14"/>
  <c r="AT83" i="14"/>
  <c r="AU83" i="14" s="1"/>
  <c r="AT78" i="14"/>
  <c r="AU78" i="14" s="1"/>
  <c r="AT82" i="14"/>
  <c r="AU82" i="14" s="1"/>
  <c r="BS7" i="14"/>
  <c r="BX31" i="14"/>
  <c r="BU25" i="14"/>
  <c r="BU42" i="14"/>
  <c r="BX50" i="14"/>
  <c r="BS16" i="14"/>
  <c r="BX13" i="14"/>
  <c r="BX22" i="14"/>
  <c r="BU6" i="14"/>
  <c r="BT25" i="14"/>
  <c r="BS24" i="14"/>
  <c r="BT24" i="14"/>
  <c r="BT32" i="14"/>
  <c r="BX33" i="14"/>
  <c r="BT34" i="14"/>
  <c r="BT43" i="14"/>
  <c r="BU15" i="14"/>
  <c r="BY40" i="14" l="1"/>
  <c r="BY42" i="14"/>
  <c r="BY31" i="14"/>
  <c r="BY50" i="14"/>
  <c r="BY22" i="14"/>
  <c r="BY6" i="14"/>
  <c r="BY32" i="14"/>
  <c r="BY13" i="14"/>
  <c r="BY51" i="14"/>
  <c r="BY16" i="14"/>
  <c r="BY5" i="14"/>
  <c r="BY14" i="14"/>
  <c r="BY52" i="14"/>
  <c r="BY4" i="14"/>
  <c r="BY33" i="14"/>
  <c r="BY49" i="14"/>
  <c r="BY25" i="14"/>
  <c r="BY41" i="14"/>
  <c r="BY23" i="14"/>
  <c r="BY24" i="14"/>
  <c r="AU86" i="14"/>
  <c r="BY43" i="14"/>
  <c r="BY34" i="14"/>
  <c r="BY7" i="14"/>
  <c r="BY15" i="14"/>
  <c r="CA34" i="14" l="1"/>
  <c r="CA7" i="14"/>
  <c r="CA52" i="14"/>
  <c r="CB13" i="14"/>
  <c r="CA43" i="14"/>
  <c r="CB50" i="14"/>
  <c r="CB49" i="14"/>
  <c r="CB51" i="14"/>
  <c r="CA51" i="14"/>
  <c r="CA50" i="14"/>
  <c r="CA49" i="14"/>
  <c r="CB6" i="14"/>
  <c r="CA40" i="14"/>
  <c r="CB7" i="14"/>
  <c r="CB5" i="14"/>
  <c r="CA4" i="14"/>
  <c r="CB52" i="14"/>
  <c r="CB41" i="14"/>
  <c r="CB40" i="14"/>
  <c r="CB42" i="14"/>
  <c r="CA24" i="14"/>
  <c r="CB43" i="14"/>
  <c r="CB16" i="14"/>
  <c r="CB14" i="14"/>
  <c r="CA31" i="14"/>
  <c r="CB22" i="14"/>
  <c r="CA13" i="14"/>
  <c r="CB4" i="14"/>
  <c r="CA14" i="14"/>
  <c r="CB31" i="14"/>
  <c r="CA6" i="14"/>
  <c r="CA25" i="14"/>
  <c r="CA42" i="14"/>
  <c r="CB24" i="14"/>
  <c r="CA15" i="14"/>
  <c r="CB15" i="14"/>
  <c r="CB33" i="14"/>
  <c r="CA23" i="14"/>
  <c r="CA41" i="14"/>
  <c r="CA32" i="14"/>
  <c r="CB23" i="14"/>
  <c r="CB32" i="14"/>
  <c r="CB34" i="14"/>
  <c r="CA33" i="14"/>
  <c r="CA16" i="14"/>
  <c r="CA5" i="14"/>
  <c r="CA22" i="14"/>
  <c r="CB25" i="14"/>
  <c r="K18" i="14" l="1"/>
  <c r="K22" i="14"/>
  <c r="K14" i="14"/>
  <c r="K35" i="14"/>
  <c r="K45" i="14"/>
  <c r="DR49" i="14"/>
  <c r="K50" i="14"/>
  <c r="K41" i="14"/>
  <c r="K43" i="14"/>
  <c r="DR31" i="14"/>
  <c r="K36" i="14"/>
  <c r="K33" i="14"/>
  <c r="K24" i="14"/>
  <c r="K26" i="14"/>
  <c r="DR4" i="14"/>
  <c r="K7" i="14"/>
  <c r="K8" i="14"/>
  <c r="K6" i="14"/>
  <c r="K4" i="14"/>
  <c r="K9" i="14"/>
  <c r="K25" i="14"/>
  <c r="K23" i="14"/>
  <c r="K13" i="14"/>
  <c r="K16" i="14"/>
  <c r="CX24" i="14"/>
  <c r="K27" i="14"/>
  <c r="CX40" i="14"/>
  <c r="K40" i="14"/>
  <c r="DR43" i="14"/>
  <c r="K42" i="14"/>
  <c r="K44" i="14"/>
  <c r="K34" i="14"/>
  <c r="K31" i="14"/>
  <c r="K15" i="14"/>
  <c r="K17" i="14"/>
  <c r="CD52" i="14"/>
  <c r="K52" i="14"/>
  <c r="K54" i="14"/>
  <c r="CD50" i="14"/>
  <c r="K53" i="14"/>
  <c r="CX7" i="14"/>
  <c r="K5" i="14"/>
  <c r="CD51" i="14"/>
  <c r="K49" i="14"/>
  <c r="K51" i="14"/>
  <c r="CD34" i="14"/>
  <c r="K32" i="14"/>
  <c r="CX52" i="14"/>
  <c r="DR34" i="14"/>
  <c r="EL34" i="14"/>
  <c r="CX34" i="14"/>
  <c r="EL52" i="14"/>
  <c r="DR7" i="14"/>
  <c r="EL7" i="14"/>
  <c r="CD7" i="14"/>
  <c r="DR52" i="14"/>
  <c r="CX43" i="14"/>
  <c r="EL43" i="14"/>
  <c r="CD43" i="14"/>
  <c r="DR50" i="14"/>
  <c r="CX4" i="14"/>
  <c r="EL40" i="14"/>
  <c r="CX51" i="14"/>
  <c r="CD40" i="14"/>
  <c r="DR51" i="14"/>
  <c r="CD31" i="14"/>
  <c r="EL24" i="14"/>
  <c r="DR40" i="14"/>
  <c r="EL51" i="14"/>
  <c r="FD51" i="14" s="1"/>
  <c r="CX50" i="14"/>
  <c r="EM47" i="14"/>
  <c r="CY47" i="14"/>
  <c r="EL49" i="14"/>
  <c r="CE47" i="14"/>
  <c r="DS47" i="14"/>
  <c r="CX49" i="14"/>
  <c r="EL50" i="14"/>
  <c r="CD49" i="14"/>
  <c r="CY2" i="14"/>
  <c r="EL4" i="14"/>
  <c r="CD4" i="14"/>
  <c r="EM29" i="14"/>
  <c r="CE29" i="14"/>
  <c r="CX31" i="14"/>
  <c r="CD24" i="14"/>
  <c r="EL31" i="14"/>
  <c r="DR24" i="14"/>
  <c r="CE2" i="14"/>
  <c r="DS29" i="14"/>
  <c r="CE38" i="14"/>
  <c r="DS2" i="14"/>
  <c r="DS38" i="14"/>
  <c r="CD42" i="14"/>
  <c r="EL42" i="14"/>
  <c r="DR42" i="14"/>
  <c r="CX42" i="14"/>
  <c r="CX13" i="14"/>
  <c r="EM11" i="14"/>
  <c r="CY11" i="14"/>
  <c r="CD13" i="14"/>
  <c r="DS11" i="14"/>
  <c r="EL13" i="14"/>
  <c r="CE11" i="14"/>
  <c r="DR13" i="14"/>
  <c r="CX22" i="14"/>
  <c r="CE20" i="14"/>
  <c r="CD22" i="14"/>
  <c r="EM20" i="14"/>
  <c r="EL22" i="14"/>
  <c r="DS20" i="14"/>
  <c r="CY20" i="14"/>
  <c r="DR22" i="14"/>
  <c r="DR16" i="14"/>
  <c r="CX16" i="14"/>
  <c r="EL16" i="14"/>
  <c r="CD16" i="14"/>
  <c r="EM2" i="14"/>
  <c r="CY29" i="14"/>
  <c r="DR41" i="14"/>
  <c r="CD41" i="14"/>
  <c r="EL41" i="14"/>
  <c r="CX41" i="14"/>
  <c r="EL15" i="14"/>
  <c r="DR15" i="14"/>
  <c r="CX15" i="14"/>
  <c r="CD15" i="14"/>
  <c r="DR14" i="14"/>
  <c r="CX14" i="14"/>
  <c r="CD14" i="14"/>
  <c r="EL14" i="14"/>
  <c r="DR6" i="14"/>
  <c r="CX6" i="14"/>
  <c r="CD6" i="14"/>
  <c r="EL6" i="14"/>
  <c r="EL5" i="14"/>
  <c r="CX5" i="14"/>
  <c r="DR5" i="14"/>
  <c r="CD5" i="14"/>
  <c r="DR33" i="14"/>
  <c r="CX33" i="14"/>
  <c r="EL33" i="14"/>
  <c r="CD33" i="14"/>
  <c r="CD32" i="14"/>
  <c r="EL32" i="14"/>
  <c r="CX32" i="14"/>
  <c r="DR32" i="14"/>
  <c r="EL23" i="14"/>
  <c r="FD23" i="14" s="1"/>
  <c r="DR23" i="14"/>
  <c r="CX23" i="14"/>
  <c r="CD23" i="14"/>
  <c r="EL25" i="14"/>
  <c r="DR25" i="14"/>
  <c r="CD25" i="14"/>
  <c r="CX25" i="14"/>
  <c r="EM38" i="14"/>
  <c r="CY38" i="14"/>
  <c r="BG5" i="14" l="1"/>
  <c r="BI14" i="14"/>
  <c r="AT17" i="14"/>
  <c r="BC22" i="14"/>
  <c r="BH53" i="14"/>
  <c r="BD16" i="14"/>
  <c r="BI24" i="14"/>
  <c r="BA15" i="14"/>
  <c r="BE40" i="14"/>
  <c r="BE15" i="14"/>
  <c r="BF34" i="14"/>
  <c r="BH22" i="14"/>
  <c r="BI26" i="14"/>
  <c r="BE53" i="14"/>
  <c r="BD34" i="14"/>
  <c r="BH17" i="14"/>
  <c r="AX44" i="14"/>
  <c r="BI18" i="14"/>
  <c r="BH16" i="14"/>
  <c r="BG43" i="14"/>
  <c r="BD43" i="14"/>
  <c r="BE33" i="14"/>
  <c r="BG4" i="14"/>
  <c r="BH32" i="14"/>
  <c r="BD54" i="14"/>
  <c r="BG45" i="14"/>
  <c r="BF5" i="14"/>
  <c r="BE27" i="14"/>
  <c r="BG54" i="14"/>
  <c r="BF36" i="14"/>
  <c r="BD15" i="14"/>
  <c r="BI42" i="14"/>
  <c r="BH27" i="14"/>
  <c r="BI4" i="14"/>
  <c r="BG24" i="14"/>
  <c r="BG53" i="14"/>
  <c r="BE41" i="14"/>
  <c r="BG27" i="14"/>
  <c r="BI52" i="14"/>
  <c r="BE32" i="14"/>
  <c r="BD50" i="14"/>
  <c r="BF13" i="14"/>
  <c r="BE8" i="14"/>
  <c r="BE43" i="14"/>
  <c r="BG41" i="14"/>
  <c r="BF31" i="14"/>
  <c r="BE54" i="14"/>
  <c r="BF32" i="14"/>
  <c r="BI31" i="14"/>
  <c r="BH14" i="14"/>
  <c r="BG52" i="14"/>
  <c r="BH36" i="14"/>
  <c r="BF49" i="14"/>
  <c r="BD51" i="14"/>
  <c r="BG8" i="14"/>
  <c r="BI13" i="14"/>
  <c r="BE34" i="14"/>
  <c r="BD24" i="14"/>
  <c r="BB34" i="14"/>
  <c r="AY44" i="14"/>
  <c r="AY40" i="14"/>
  <c r="AX16" i="14"/>
  <c r="AY53" i="14"/>
  <c r="BA40" i="14"/>
  <c r="AZ34" i="14"/>
  <c r="AX8" i="14"/>
  <c r="AY24" i="14"/>
  <c r="BA51" i="14"/>
  <c r="BA9" i="14"/>
  <c r="BA50" i="14"/>
  <c r="BB35" i="14"/>
  <c r="AZ14" i="14"/>
  <c r="BO33" i="14"/>
  <c r="BM22" i="14"/>
  <c r="BJ32" i="14"/>
  <c r="BM32" i="14"/>
  <c r="BK4" i="14"/>
  <c r="BM26" i="14"/>
  <c r="BK32" i="14"/>
  <c r="BO15" i="14"/>
  <c r="BL52" i="14"/>
  <c r="BL24" i="14"/>
  <c r="BL16" i="14"/>
  <c r="BN27" i="14"/>
  <c r="BK36" i="14"/>
  <c r="BJ43" i="14"/>
  <c r="BK44" i="14"/>
  <c r="BO18" i="14"/>
  <c r="BJ7" i="14"/>
  <c r="BM27" i="14"/>
  <c r="BO41" i="14"/>
  <c r="BL41" i="14"/>
  <c r="BM14" i="14"/>
  <c r="BO26" i="14"/>
  <c r="BJ49" i="14"/>
  <c r="BL44" i="14"/>
  <c r="BK26" i="14"/>
  <c r="BO34" i="14"/>
  <c r="BK34" i="14"/>
  <c r="BM17" i="14"/>
  <c r="BM15" i="14"/>
  <c r="BJ53" i="14"/>
  <c r="AS41" i="14"/>
  <c r="AS35" i="14"/>
  <c r="AW44" i="14"/>
  <c r="AU53" i="14"/>
  <c r="AT6" i="14"/>
  <c r="AU40" i="14"/>
  <c r="AS23" i="14"/>
  <c r="AT52" i="14"/>
  <c r="AT16" i="14"/>
  <c r="AS42" i="14"/>
  <c r="AT34" i="14"/>
  <c r="AT25" i="14"/>
  <c r="AS50" i="14"/>
  <c r="AW51" i="14"/>
  <c r="AV32" i="14"/>
  <c r="AV53" i="14"/>
  <c r="AV23" i="14"/>
  <c r="AU42" i="14"/>
  <c r="AT8" i="14"/>
  <c r="AW24" i="14"/>
  <c r="AV42" i="14"/>
  <c r="AS25" i="14"/>
  <c r="AR42" i="14"/>
  <c r="AV31" i="14"/>
  <c r="AU49" i="14"/>
  <c r="AU33" i="14"/>
  <c r="AS26" i="14"/>
  <c r="AS13" i="14"/>
  <c r="AW16" i="14"/>
  <c r="AV51" i="14"/>
  <c r="AW26" i="14"/>
  <c r="AR13" i="14"/>
  <c r="AT5" i="14"/>
  <c r="BD9" i="14"/>
  <c r="BF50" i="14"/>
  <c r="BF42" i="14"/>
  <c r="BG35" i="14"/>
  <c r="BI54" i="14"/>
  <c r="BE44" i="14"/>
  <c r="BD35" i="14"/>
  <c r="BE52" i="14"/>
  <c r="BF45" i="14"/>
  <c r="BE5" i="14"/>
  <c r="BH9" i="14"/>
  <c r="BF53" i="14"/>
  <c r="BD40" i="14"/>
  <c r="BI53" i="14"/>
  <c r="BF22" i="14"/>
  <c r="BE22" i="14"/>
  <c r="BF33" i="14"/>
  <c r="BE50" i="14"/>
  <c r="BH44" i="14"/>
  <c r="BG23" i="14"/>
  <c r="BE7" i="14"/>
  <c r="BE31" i="14"/>
  <c r="BH4" i="14"/>
  <c r="BI45" i="14"/>
  <c r="BF40" i="14"/>
  <c r="BG18" i="14"/>
  <c r="BF17" i="14"/>
  <c r="BE9" i="14"/>
  <c r="AY23" i="14"/>
  <c r="BC16" i="14"/>
  <c r="AY8" i="14"/>
  <c r="BC54" i="14"/>
  <c r="BA35" i="14"/>
  <c r="BC45" i="14"/>
  <c r="AZ32" i="14"/>
  <c r="AX35" i="14"/>
  <c r="AY41" i="14"/>
  <c r="AX32" i="14"/>
  <c r="AX22" i="14"/>
  <c r="AY54" i="14"/>
  <c r="BB24" i="14"/>
  <c r="BA33" i="14"/>
  <c r="BA22" i="14"/>
  <c r="AY35" i="14"/>
  <c r="BC31" i="14"/>
  <c r="AX36" i="14"/>
  <c r="AZ35" i="14"/>
  <c r="BC26" i="14"/>
  <c r="BC25" i="14"/>
  <c r="AY49" i="14"/>
  <c r="BC33" i="14"/>
  <c r="AY51" i="14"/>
  <c r="BC43" i="14"/>
  <c r="BC40" i="14"/>
  <c r="BB22" i="14"/>
  <c r="BB33" i="14"/>
  <c r="BA45" i="14"/>
  <c r="AZ7" i="14"/>
  <c r="BB44" i="14"/>
  <c r="AX52" i="14"/>
  <c r="BC35" i="14"/>
  <c r="BC18" i="14"/>
  <c r="BB14" i="14"/>
  <c r="BC4" i="14"/>
  <c r="AX33" i="14"/>
  <c r="AZ18" i="14"/>
  <c r="AZ22" i="14"/>
  <c r="BB17" i="14"/>
  <c r="BA14" i="14"/>
  <c r="AY32" i="14"/>
  <c r="BC13" i="14"/>
  <c r="AZ51" i="14"/>
  <c r="AX49" i="14"/>
  <c r="AZ44" i="14"/>
  <c r="AX34" i="14"/>
  <c r="BB8" i="14"/>
  <c r="BC14" i="14"/>
  <c r="AY16" i="14"/>
  <c r="AZ17" i="14"/>
  <c r="BB15" i="14"/>
  <c r="BK50" i="14"/>
  <c r="BJ22" i="14"/>
  <c r="BL26" i="14"/>
  <c r="BK49" i="14"/>
  <c r="BN34" i="14"/>
  <c r="BM40" i="14"/>
  <c r="BM52" i="14"/>
  <c r="BO9" i="14"/>
  <c r="BN42" i="14"/>
  <c r="BN50" i="14"/>
  <c r="BK35" i="14"/>
  <c r="BK54" i="14"/>
  <c r="BK17" i="14"/>
  <c r="BK16" i="14"/>
  <c r="BK13" i="14"/>
  <c r="BO54" i="14"/>
  <c r="BK27" i="14"/>
  <c r="BN14" i="14"/>
  <c r="BJ6" i="14"/>
  <c r="BN51" i="14"/>
  <c r="BN43" i="14"/>
  <c r="BJ35" i="14"/>
  <c r="BM13" i="14"/>
  <c r="BN49" i="14"/>
  <c r="BK31" i="14"/>
  <c r="BM53" i="14"/>
  <c r="BM24" i="14"/>
  <c r="BO51" i="14"/>
  <c r="BN44" i="14"/>
  <c r="BM41" i="14"/>
  <c r="BM45" i="14"/>
  <c r="BM51" i="14"/>
  <c r="BJ8" i="14"/>
  <c r="BM9" i="14"/>
  <c r="BM16" i="14"/>
  <c r="BN45" i="14"/>
  <c r="BN35" i="14"/>
  <c r="BJ23" i="14"/>
  <c r="BM4" i="14"/>
  <c r="BL13" i="14"/>
  <c r="BO14" i="14"/>
  <c r="BO16" i="14"/>
  <c r="BO13" i="14"/>
  <c r="BJ44" i="14"/>
  <c r="BJ33" i="14"/>
  <c r="BL22" i="14"/>
  <c r="BN23" i="14"/>
  <c r="BL9" i="14"/>
  <c r="BK8" i="14"/>
  <c r="BO22" i="14"/>
  <c r="BN6" i="14"/>
  <c r="BL33" i="14"/>
  <c r="BJ34" i="14"/>
  <c r="BN41" i="14"/>
  <c r="BO53" i="14"/>
  <c r="AW6" i="14"/>
  <c r="AS18" i="14"/>
  <c r="AR6" i="14"/>
  <c r="AW43" i="14"/>
  <c r="AV17" i="14"/>
  <c r="AR32" i="14"/>
  <c r="AS15" i="14"/>
  <c r="AT31" i="14"/>
  <c r="AR7" i="14"/>
  <c r="AU35" i="14"/>
  <c r="AS54" i="14"/>
  <c r="AR40" i="14"/>
  <c r="AU31" i="14"/>
  <c r="AR16" i="14"/>
  <c r="AW54" i="14"/>
  <c r="AS32" i="14"/>
  <c r="AU50" i="14"/>
  <c r="AW31" i="14"/>
  <c r="AS52" i="14"/>
  <c r="AW33" i="14"/>
  <c r="AW35" i="14"/>
  <c r="AS17" i="14"/>
  <c r="AW45" i="14"/>
  <c r="AR18" i="14"/>
  <c r="AT7" i="14"/>
  <c r="AS14" i="14"/>
  <c r="AS34" i="14"/>
  <c r="AT45" i="14"/>
  <c r="AV36" i="14"/>
  <c r="AT4" i="14"/>
  <c r="AW25" i="14"/>
  <c r="AW42" i="14"/>
  <c r="AR36" i="14"/>
  <c r="AT35" i="14"/>
  <c r="AR24" i="14"/>
  <c r="AS9" i="14"/>
  <c r="AS6" i="14"/>
  <c r="AR52" i="14"/>
  <c r="AT33" i="14"/>
  <c r="AU27" i="14"/>
  <c r="AW27" i="14"/>
  <c r="AT13" i="14"/>
  <c r="AU15" i="14"/>
  <c r="AT15" i="14"/>
  <c r="AR53" i="14"/>
  <c r="AT54" i="14"/>
  <c r="AT49" i="14"/>
  <c r="AV18" i="14"/>
  <c r="AV22" i="14"/>
  <c r="AS4" i="14"/>
  <c r="AT9" i="14"/>
  <c r="AU16" i="14"/>
  <c r="AT41" i="14"/>
  <c r="AT36" i="14"/>
  <c r="BC23" i="14"/>
  <c r="BA31" i="14"/>
  <c r="AX40" i="14"/>
  <c r="AY45" i="14"/>
  <c r="AX4" i="14"/>
  <c r="AY4" i="14"/>
  <c r="BB13" i="14"/>
  <c r="AX53" i="14"/>
  <c r="AZ43" i="14"/>
  <c r="AX27" i="14"/>
  <c r="AZ53" i="14"/>
  <c r="AZ52" i="14"/>
  <c r="BA4" i="14"/>
  <c r="BC34" i="14"/>
  <c r="BA24" i="14"/>
  <c r="BB25" i="14"/>
  <c r="BA8" i="14"/>
  <c r="AZ54" i="14"/>
  <c r="AZ15" i="14"/>
  <c r="BC32" i="14"/>
  <c r="BO7" i="14"/>
  <c r="BO31" i="14"/>
  <c r="BM50" i="14"/>
  <c r="BN53" i="14"/>
  <c r="BK41" i="14"/>
  <c r="BK43" i="14"/>
  <c r="BK5" i="14"/>
  <c r="BK51" i="14"/>
  <c r="BN17" i="14"/>
  <c r="BJ51" i="14"/>
  <c r="BO36" i="14"/>
  <c r="BL45" i="14"/>
  <c r="BK42" i="14"/>
  <c r="BK53" i="14"/>
  <c r="BN26" i="14"/>
  <c r="BL15" i="14"/>
  <c r="BL49" i="14"/>
  <c r="BN33" i="14"/>
  <c r="BJ15" i="14"/>
  <c r="BL8" i="14"/>
  <c r="BM7" i="14"/>
  <c r="BK22" i="14"/>
  <c r="BJ36" i="14"/>
  <c r="AW5" i="14"/>
  <c r="AV7" i="14"/>
  <c r="AS43" i="14"/>
  <c r="AV54" i="14"/>
  <c r="AR15" i="14"/>
  <c r="AS22" i="14"/>
  <c r="AR51" i="14"/>
  <c r="AT40" i="14"/>
  <c r="AS53" i="14"/>
  <c r="AW34" i="14"/>
  <c r="AV15" i="14"/>
  <c r="AW32" i="14"/>
  <c r="AT44" i="14"/>
  <c r="AU24" i="14"/>
  <c r="AV8" i="14"/>
  <c r="AV13" i="14"/>
  <c r="AV49" i="14"/>
  <c r="AR41" i="14"/>
  <c r="AR8" i="14"/>
  <c r="BD14" i="14"/>
  <c r="BG7" i="14"/>
  <c r="BI15" i="14"/>
  <c r="BD17" i="14"/>
  <c r="BG32" i="14"/>
  <c r="BE17" i="14"/>
  <c r="BI9" i="14"/>
  <c r="BI40" i="14"/>
  <c r="BE42" i="14"/>
  <c r="BF24" i="14"/>
  <c r="BG42" i="14"/>
  <c r="BE36" i="14"/>
  <c r="BD41" i="14"/>
  <c r="BH15" i="14"/>
  <c r="BG40" i="14"/>
  <c r="BD8" i="14"/>
  <c r="BH31" i="14"/>
  <c r="BH5" i="14"/>
  <c r="BI32" i="14"/>
  <c r="BF54" i="14"/>
  <c r="BD53" i="14"/>
  <c r="BH43" i="14"/>
  <c r="BF27" i="14"/>
  <c r="BH8" i="14"/>
  <c r="BH33" i="14"/>
  <c r="BE4" i="14"/>
  <c r="AW15" i="14"/>
  <c r="AW52" i="14"/>
  <c r="AV50" i="14"/>
  <c r="AU13" i="14"/>
  <c r="AW40" i="14"/>
  <c r="AU6" i="14"/>
  <c r="AU7" i="14"/>
  <c r="AT53" i="14"/>
  <c r="AU45" i="14"/>
  <c r="AT26" i="14"/>
  <c r="AR54" i="14"/>
  <c r="AU4" i="14"/>
  <c r="AS40" i="14"/>
  <c r="AU26" i="14"/>
  <c r="AR4" i="14"/>
  <c r="AU34" i="14"/>
  <c r="AR9" i="14"/>
  <c r="AS33" i="14"/>
  <c r="AW8" i="14"/>
  <c r="AW14" i="14"/>
  <c r="AU23" i="14"/>
  <c r="AV4" i="14"/>
  <c r="AU52" i="14"/>
  <c r="AT51" i="14"/>
  <c r="AV25" i="14"/>
  <c r="AV44" i="14"/>
  <c r="AT24" i="14"/>
  <c r="AV45" i="14"/>
  <c r="AW41" i="14"/>
  <c r="AW13" i="14"/>
  <c r="AU54" i="14"/>
  <c r="AR45" i="14"/>
  <c r="AU41" i="14"/>
  <c r="AR26" i="14"/>
  <c r="AR25" i="14"/>
  <c r="AU32" i="14"/>
  <c r="AS45" i="14"/>
  <c r="AT42" i="14"/>
  <c r="AS36" i="14"/>
  <c r="AR23" i="14"/>
  <c r="AU18" i="14"/>
  <c r="AR5" i="14"/>
  <c r="AW4" i="14"/>
  <c r="AV35" i="14"/>
  <c r="AS16" i="14"/>
  <c r="AU43" i="14"/>
  <c r="AR49" i="14"/>
  <c r="AV26" i="14"/>
  <c r="AW22" i="14"/>
  <c r="AW7" i="14"/>
  <c r="AV14" i="14"/>
  <c r="AU8" i="14"/>
  <c r="AV6" i="14"/>
  <c r="AV27" i="14"/>
  <c r="BI35" i="14"/>
  <c r="BI51" i="14"/>
  <c r="BF16" i="14"/>
  <c r="BD7" i="14"/>
  <c r="BD42" i="14"/>
  <c r="BI44" i="14"/>
  <c r="BD13" i="14"/>
  <c r="BG22" i="14"/>
  <c r="BD27" i="14"/>
  <c r="BE23" i="14"/>
  <c r="BG25" i="14"/>
  <c r="BH54" i="14"/>
  <c r="BD6" i="14"/>
  <c r="BI33" i="14"/>
  <c r="BF25" i="14"/>
  <c r="BI43" i="14"/>
  <c r="BI36" i="14"/>
  <c r="BI6" i="14"/>
  <c r="BG13" i="14"/>
  <c r="BI41" i="14"/>
  <c r="BE49" i="14"/>
  <c r="BI23" i="14"/>
  <c r="BE26" i="14"/>
  <c r="BH42" i="14"/>
  <c r="BG33" i="14"/>
  <c r="BF4" i="14"/>
  <c r="BF26" i="14"/>
  <c r="BH51" i="14"/>
  <c r="BI34" i="14"/>
  <c r="BE51" i="14"/>
  <c r="BG17" i="14"/>
  <c r="BF35" i="14"/>
  <c r="BI50" i="14"/>
  <c r="BD33" i="14"/>
  <c r="BI22" i="14"/>
  <c r="BH7" i="14"/>
  <c r="BI16" i="14"/>
  <c r="BF41" i="14"/>
  <c r="BH24" i="14"/>
  <c r="BF8" i="14"/>
  <c r="BF14" i="14"/>
  <c r="BF6" i="14"/>
  <c r="BG51" i="14"/>
  <c r="BD45" i="14"/>
  <c r="BH49" i="14"/>
  <c r="BF43" i="14"/>
  <c r="BG36" i="14"/>
  <c r="BE24" i="14"/>
  <c r="BF51" i="14"/>
  <c r="BD5" i="14"/>
  <c r="BG15" i="14"/>
  <c r="BF15" i="14"/>
  <c r="BG16" i="14"/>
  <c r="BH6" i="14"/>
  <c r="BF44" i="14"/>
  <c r="AY50" i="14"/>
  <c r="BB52" i="14"/>
  <c r="AY27" i="14"/>
  <c r="BC7" i="14"/>
  <c r="BA32" i="14"/>
  <c r="AZ42" i="14"/>
  <c r="BC36" i="14"/>
  <c r="AZ25" i="14"/>
  <c r="AX14" i="14"/>
  <c r="BC44" i="14"/>
  <c r="AZ26" i="14"/>
  <c r="AX6" i="14"/>
  <c r="BA34" i="14"/>
  <c r="AY43" i="14"/>
  <c r="BC9" i="14"/>
  <c r="BC8" i="14"/>
  <c r="AY36" i="14"/>
  <c r="AX50" i="14"/>
  <c r="AZ27" i="14"/>
  <c r="AX23" i="14"/>
  <c r="AZ13" i="14"/>
  <c r="AZ50" i="14"/>
  <c r="BB23" i="14"/>
  <c r="BA42" i="14"/>
  <c r="BC52" i="14"/>
  <c r="BB41" i="14"/>
  <c r="AX24" i="14"/>
  <c r="AY15" i="14"/>
  <c r="AZ33" i="14"/>
  <c r="AZ49" i="14"/>
  <c r="AX43" i="14"/>
  <c r="BC50" i="14"/>
  <c r="AY31" i="14"/>
  <c r="AZ5" i="14"/>
  <c r="BB16" i="14"/>
  <c r="BB43" i="14"/>
  <c r="BB27" i="14"/>
  <c r="BB51" i="14"/>
  <c r="BB7" i="14"/>
  <c r="BA7" i="14"/>
  <c r="AY14" i="14"/>
  <c r="BA16" i="14"/>
  <c r="BA5" i="14"/>
  <c r="BC53" i="14"/>
  <c r="BA54" i="14"/>
  <c r="AZ36" i="14"/>
  <c r="BC24" i="14"/>
  <c r="AZ4" i="14"/>
  <c r="AY9" i="14"/>
  <c r="AY7" i="14"/>
  <c r="BC17" i="14"/>
  <c r="AY26" i="14"/>
  <c r="BA27" i="14"/>
  <c r="BK15" i="14"/>
  <c r="BJ17" i="14"/>
  <c r="BN32" i="14"/>
  <c r="BN52" i="14"/>
  <c r="BK6" i="14"/>
  <c r="BJ16" i="14"/>
  <c r="BJ40" i="14"/>
  <c r="BJ9" i="14"/>
  <c r="BL32" i="14"/>
  <c r="BL50" i="14"/>
  <c r="BM25" i="14"/>
  <c r="BN9" i="14"/>
  <c r="BK18" i="14"/>
  <c r="BO45" i="14"/>
  <c r="BN31" i="14"/>
  <c r="BM6" i="14"/>
  <c r="BK45" i="14"/>
  <c r="BL25" i="14"/>
  <c r="BO44" i="14"/>
  <c r="BM31" i="14"/>
  <c r="BL34" i="14"/>
  <c r="BM34" i="14"/>
  <c r="BJ26" i="14"/>
  <c r="BO35" i="14"/>
  <c r="BN54" i="14"/>
  <c r="BM44" i="14"/>
  <c r="BL43" i="14"/>
  <c r="BJ45" i="14"/>
  <c r="BJ42" i="14"/>
  <c r="BN25" i="14"/>
  <c r="BO52" i="14"/>
  <c r="BL36" i="14"/>
  <c r="BL27" i="14"/>
  <c r="BK7" i="14"/>
  <c r="BO6" i="14"/>
  <c r="BM42" i="14"/>
  <c r="BL31" i="14"/>
  <c r="BL23" i="14"/>
  <c r="BM23" i="14"/>
  <c r="BL7" i="14"/>
  <c r="BK9" i="14"/>
  <c r="BK14" i="14"/>
  <c r="BM8" i="14"/>
  <c r="BM54" i="14"/>
  <c r="BM36" i="14"/>
  <c r="BN22" i="14"/>
  <c r="BN18" i="14"/>
  <c r="BO32" i="14"/>
  <c r="BM18" i="14"/>
  <c r="BL5" i="14"/>
  <c r="BL17" i="14"/>
  <c r="BL35" i="14"/>
  <c r="BM49" i="14"/>
  <c r="AY52" i="14"/>
  <c r="BB26" i="14"/>
  <c r="BA6" i="14"/>
  <c r="AX42" i="14"/>
  <c r="AZ45" i="14"/>
  <c r="AY17" i="14"/>
  <c r="BA25" i="14"/>
  <c r="AY18" i="14"/>
  <c r="AZ24" i="14"/>
  <c r="BB50" i="14"/>
  <c r="AX13" i="14"/>
  <c r="BB49" i="14"/>
  <c r="BA36" i="14"/>
  <c r="AY6" i="14"/>
  <c r="BB5" i="14"/>
  <c r="BA18" i="14"/>
  <c r="AX5" i="14"/>
  <c r="BB18" i="14"/>
  <c r="BA43" i="14"/>
  <c r="BK40" i="14"/>
  <c r="AS27" i="14"/>
  <c r="AR35" i="14"/>
  <c r="AS5" i="14"/>
  <c r="AV24" i="14"/>
  <c r="AW9" i="14"/>
  <c r="AW23" i="14"/>
  <c r="AU25" i="14"/>
  <c r="AV9" i="14"/>
  <c r="AS8" i="14"/>
  <c r="AV34" i="14"/>
  <c r="AS49" i="14"/>
  <c r="AT32" i="14"/>
  <c r="AS44" i="14"/>
  <c r="AV52" i="14"/>
  <c r="AV40" i="14"/>
  <c r="AU22" i="14"/>
  <c r="AW49" i="14"/>
  <c r="AT50" i="14"/>
  <c r="AW36" i="14"/>
  <c r="AR14" i="14"/>
  <c r="AR17" i="14"/>
  <c r="AR22" i="14"/>
  <c r="AR44" i="14"/>
  <c r="AT27" i="14"/>
  <c r="AS51" i="14"/>
  <c r="AW17" i="14"/>
  <c r="AU44" i="14"/>
  <c r="AW53" i="14"/>
  <c r="AT43" i="14"/>
  <c r="AR27" i="14"/>
  <c r="AV5" i="14"/>
  <c r="AU51" i="14"/>
  <c r="AR43" i="14"/>
  <c r="AU36" i="14"/>
  <c r="AS24" i="14"/>
  <c r="AW18" i="14"/>
  <c r="AV16" i="14"/>
  <c r="AR50" i="14"/>
  <c r="AR34" i="14"/>
  <c r="AR31" i="14"/>
  <c r="AV33" i="14"/>
  <c r="AT23" i="14"/>
  <c r="AU17" i="14"/>
  <c r="AT18" i="14"/>
  <c r="AU9" i="14"/>
  <c r="AU14" i="14"/>
  <c r="AV41" i="14"/>
  <c r="AW50" i="14"/>
  <c r="AT22" i="14"/>
  <c r="AS31" i="14"/>
  <c r="AU5" i="14"/>
  <c r="AT14" i="14"/>
  <c r="AS7" i="14"/>
  <c r="AV43" i="14"/>
  <c r="AR33" i="14"/>
  <c r="BH50" i="14"/>
  <c r="BI27" i="14"/>
  <c r="BG31" i="14"/>
  <c r="BH52" i="14"/>
  <c r="BD4" i="14"/>
  <c r="BG14" i="14"/>
  <c r="BI5" i="14"/>
  <c r="BG6" i="14"/>
  <c r="BI49" i="14"/>
  <c r="BG50" i="14"/>
  <c r="BE18" i="14"/>
  <c r="BI8" i="14"/>
  <c r="BD25" i="14"/>
  <c r="BE16" i="14"/>
  <c r="BE35" i="14"/>
  <c r="BE45" i="14"/>
  <c r="BG34" i="14"/>
  <c r="BF52" i="14"/>
  <c r="BG26" i="14"/>
  <c r="BH25" i="14"/>
  <c r="BH34" i="14"/>
  <c r="BD32" i="14"/>
  <c r="BF18" i="14"/>
  <c r="BH45" i="14"/>
  <c r="BH26" i="14"/>
  <c r="BD52" i="14"/>
  <c r="BD18" i="14"/>
  <c r="BD49" i="14"/>
  <c r="BD26" i="14"/>
  <c r="BH40" i="14"/>
  <c r="BE14" i="14"/>
  <c r="BF7" i="14"/>
  <c r="BG44" i="14"/>
  <c r="BH18" i="14"/>
  <c r="BD22" i="14"/>
  <c r="BI25" i="14"/>
  <c r="BE6" i="14"/>
  <c r="BH23" i="14"/>
  <c r="BI17" i="14"/>
  <c r="BE25" i="14"/>
  <c r="BF9" i="14"/>
  <c r="BG9" i="14"/>
  <c r="BD44" i="14"/>
  <c r="BD36" i="14"/>
  <c r="BG49" i="14"/>
  <c r="BH41" i="14"/>
  <c r="BD31" i="14"/>
  <c r="BD23" i="14"/>
  <c r="BF23" i="14"/>
  <c r="BH35" i="14"/>
  <c r="BE13" i="14"/>
  <c r="BH13" i="14"/>
  <c r="BI7" i="14"/>
  <c r="AZ16" i="14"/>
  <c r="BB53" i="14"/>
  <c r="BB54" i="14"/>
  <c r="BC41" i="14"/>
  <c r="BB31" i="14"/>
  <c r="AX7" i="14"/>
  <c r="AX45" i="14"/>
  <c r="AY25" i="14"/>
  <c r="AY33" i="14"/>
  <c r="AY5" i="14"/>
  <c r="AY13" i="14"/>
  <c r="BB32" i="14"/>
  <c r="AX9" i="14"/>
  <c r="BA13" i="14"/>
  <c r="BC51" i="14"/>
  <c r="BA26" i="14"/>
  <c r="AX25" i="14"/>
  <c r="AX31" i="14"/>
  <c r="BB42" i="14"/>
  <c r="BC27" i="14"/>
  <c r="BA49" i="14"/>
  <c r="AX54" i="14"/>
  <c r="BC42" i="14"/>
  <c r="AX17" i="14"/>
  <c r="BA52" i="14"/>
  <c r="AY42" i="14"/>
  <c r="AZ31" i="14"/>
  <c r="AX41" i="14"/>
  <c r="AX15" i="14"/>
  <c r="AZ8" i="14"/>
  <c r="BC49" i="14"/>
  <c r="AZ41" i="14"/>
  <c r="BA41" i="14"/>
  <c r="AZ23" i="14"/>
  <c r="BC5" i="14"/>
  <c r="BB6" i="14"/>
  <c r="BB40" i="14"/>
  <c r="AX26" i="14"/>
  <c r="AX51" i="14"/>
  <c r="BB4" i="14"/>
  <c r="AY34" i="14"/>
  <c r="BA23" i="14"/>
  <c r="BC6" i="14"/>
  <c r="BB9" i="14"/>
  <c r="BB45" i="14"/>
  <c r="BA53" i="14"/>
  <c r="BB36" i="14"/>
  <c r="BA17" i="14"/>
  <c r="AX18" i="14"/>
  <c r="AZ6" i="14"/>
  <c r="AZ9" i="14"/>
  <c r="BC15" i="14"/>
  <c r="AY22" i="14"/>
  <c r="AZ40" i="14"/>
  <c r="BA44" i="14"/>
  <c r="BJ14" i="14"/>
  <c r="BO40" i="14"/>
  <c r="BK33" i="14"/>
  <c r="BO8" i="14"/>
  <c r="BJ25" i="14"/>
  <c r="BM33" i="14"/>
  <c r="BN16" i="14"/>
  <c r="BO43" i="14"/>
  <c r="BN13" i="14"/>
  <c r="BO25" i="14"/>
  <c r="BO23" i="14"/>
  <c r="BL6" i="14"/>
  <c r="BK52" i="14"/>
  <c r="BK25" i="14"/>
  <c r="BO27" i="14"/>
  <c r="BO5" i="14"/>
  <c r="BO17" i="14"/>
  <c r="BJ54" i="14"/>
  <c r="BM35" i="14"/>
  <c r="BJ4" i="14"/>
  <c r="BN40" i="14"/>
  <c r="BN24" i="14"/>
  <c r="BN15" i="14"/>
  <c r="BM43" i="14"/>
  <c r="BO49" i="14"/>
  <c r="BO50" i="14"/>
  <c r="BK23" i="14"/>
  <c r="BL42" i="14"/>
  <c r="BJ52" i="14"/>
  <c r="BL53" i="14"/>
  <c r="BJ27" i="14"/>
  <c r="BL18" i="14"/>
  <c r="BL4" i="14"/>
  <c r="BO4" i="14"/>
  <c r="BL51" i="14"/>
  <c r="BL40" i="14"/>
  <c r="BJ24" i="14"/>
  <c r="BJ13" i="14"/>
  <c r="BJ18" i="14"/>
  <c r="BL14" i="14"/>
  <c r="BN7" i="14"/>
  <c r="BN8" i="14"/>
  <c r="BJ50" i="14"/>
  <c r="BO42" i="14"/>
  <c r="BK24" i="14"/>
  <c r="BN4" i="14"/>
  <c r="BN5" i="14"/>
  <c r="BO24" i="14"/>
  <c r="BJ5" i="14"/>
  <c r="BJ31" i="14"/>
  <c r="BM5" i="14"/>
  <c r="BN36" i="14"/>
  <c r="BJ41" i="14"/>
  <c r="BL54" i="14"/>
  <c r="EN16" i="14" l="1"/>
  <c r="DS33" i="14"/>
  <c r="CE22" i="14"/>
  <c r="DU22" i="14"/>
  <c r="DT51" i="14"/>
  <c r="DS51" i="14"/>
  <c r="DU14" i="14"/>
  <c r="DS49" i="14"/>
  <c r="CZ33" i="14"/>
  <c r="DT14" i="14"/>
  <c r="DU50" i="14"/>
  <c r="DU15" i="14"/>
  <c r="DT7" i="14"/>
  <c r="DS50" i="14"/>
  <c r="DU31" i="14"/>
  <c r="DU24" i="14"/>
  <c r="CF41" i="14"/>
  <c r="DS32" i="14"/>
  <c r="DU42" i="14"/>
  <c r="EN23" i="14"/>
  <c r="DU43" i="14"/>
  <c r="DU34" i="14"/>
  <c r="DA33" i="14"/>
  <c r="CY43" i="14"/>
  <c r="EN24" i="14"/>
  <c r="DA4" i="14"/>
  <c r="CY49" i="14"/>
  <c r="CZ16" i="14"/>
  <c r="EN43" i="14"/>
  <c r="CZ49" i="14"/>
  <c r="EN40" i="14"/>
  <c r="CZ5" i="14"/>
  <c r="CY41" i="14"/>
  <c r="CY23" i="14"/>
  <c r="DU51" i="14"/>
  <c r="DS24" i="14"/>
  <c r="DT16" i="14"/>
  <c r="DT15" i="14"/>
  <c r="CE49" i="14"/>
  <c r="EM43" i="14"/>
  <c r="DS42" i="14"/>
  <c r="CF40" i="14"/>
  <c r="EN6" i="14"/>
  <c r="EO40" i="14"/>
  <c r="DT23" i="14"/>
  <c r="DT34" i="14"/>
  <c r="CF13" i="14"/>
  <c r="CE33" i="14"/>
  <c r="CF24" i="14"/>
  <c r="EN4" i="14"/>
  <c r="EM41" i="14"/>
  <c r="DS31" i="14"/>
  <c r="CF50" i="14"/>
  <c r="DA43" i="14"/>
  <c r="DA51" i="14"/>
  <c r="EO5" i="14"/>
  <c r="DU13" i="14"/>
  <c r="DS43" i="14"/>
  <c r="DS13" i="14"/>
  <c r="EM15" i="14"/>
  <c r="EO7" i="14"/>
  <c r="EM49" i="14"/>
  <c r="EM16" i="14"/>
  <c r="EM24" i="14"/>
  <c r="EO15" i="14"/>
  <c r="CY33" i="14"/>
  <c r="CY4" i="14"/>
  <c r="DT5" i="14"/>
  <c r="DS25" i="14"/>
  <c r="DS6" i="14"/>
  <c r="DU49" i="14"/>
  <c r="CF16" i="14"/>
  <c r="CE13" i="14"/>
  <c r="CF34" i="14"/>
  <c r="CG5" i="14"/>
  <c r="CG25" i="14"/>
  <c r="CZ6" i="14"/>
  <c r="DS15" i="14"/>
  <c r="CG15" i="14"/>
  <c r="EO31" i="14"/>
  <c r="CF15" i="14"/>
  <c r="CE16" i="14"/>
  <c r="CE40" i="14"/>
  <c r="CF33" i="14"/>
  <c r="EO32" i="14"/>
  <c r="EO6" i="14"/>
  <c r="DA40" i="14"/>
  <c r="DT4" i="14"/>
  <c r="DU41" i="14"/>
  <c r="CE31" i="14"/>
  <c r="CG42" i="14"/>
  <c r="CG7" i="14"/>
  <c r="DA16" i="14"/>
  <c r="DA23" i="14"/>
  <c r="CE5" i="14"/>
  <c r="CZ15" i="14"/>
  <c r="CZ50" i="14"/>
  <c r="DA14" i="14"/>
  <c r="CY40" i="14"/>
  <c r="CF31" i="14"/>
  <c r="CE25" i="14"/>
  <c r="EO51" i="14"/>
  <c r="DA15" i="14"/>
  <c r="DT33" i="14"/>
  <c r="CE23" i="14"/>
  <c r="CF6" i="14"/>
  <c r="CZ32" i="14"/>
  <c r="CY51" i="14"/>
  <c r="CY31" i="14"/>
  <c r="DA25" i="14"/>
  <c r="DT40" i="14"/>
  <c r="DT31" i="14"/>
  <c r="DS40" i="14"/>
  <c r="DT41" i="14"/>
  <c r="DS5" i="14"/>
  <c r="CE43" i="14"/>
  <c r="CG34" i="14"/>
  <c r="EM51" i="14"/>
  <c r="EM34" i="14"/>
  <c r="DA32" i="14"/>
  <c r="DT42" i="14"/>
  <c r="DV42" i="14" s="1"/>
  <c r="DT6" i="14"/>
  <c r="EM31" i="14"/>
  <c r="EO43" i="14"/>
  <c r="EM33" i="14"/>
  <c r="EM14" i="14"/>
  <c r="CZ40" i="14"/>
  <c r="CZ23" i="14"/>
  <c r="DA50" i="14"/>
  <c r="DS23" i="14"/>
  <c r="CG40" i="14"/>
  <c r="CY14" i="14"/>
  <c r="EO52" i="14"/>
  <c r="CZ24" i="14"/>
  <c r="DT13" i="14"/>
  <c r="CG32" i="14"/>
  <c r="CE41" i="14"/>
  <c r="CH41" i="14" s="1"/>
  <c r="CG41" i="14"/>
  <c r="CY24" i="14"/>
  <c r="CF5" i="14"/>
  <c r="CF51" i="14"/>
  <c r="EN31" i="14"/>
  <c r="EN5" i="14"/>
  <c r="EN14" i="14"/>
  <c r="EO41" i="14"/>
  <c r="CY52" i="14"/>
  <c r="DA31" i="14"/>
  <c r="CY32" i="14"/>
  <c r="DT50" i="14"/>
  <c r="EM50" i="14"/>
  <c r="EN25" i="14"/>
  <c r="CY22" i="14"/>
  <c r="CZ34" i="14"/>
  <c r="DU6" i="14"/>
  <c r="DT22" i="14"/>
  <c r="DU5" i="14"/>
  <c r="DT43" i="14"/>
  <c r="CF7" i="14"/>
  <c r="CG43" i="14"/>
  <c r="CG23" i="14"/>
  <c r="EM4" i="14"/>
  <c r="EN52" i="14"/>
  <c r="EN33" i="14"/>
  <c r="EN34" i="14"/>
  <c r="DS7" i="14"/>
  <c r="DV7" i="14" s="1"/>
  <c r="DU33" i="14"/>
  <c r="CG14" i="14"/>
  <c r="CG16" i="14"/>
  <c r="EN50" i="14"/>
  <c r="EO25" i="14"/>
  <c r="DU52" i="14"/>
  <c r="DA7" i="14"/>
  <c r="EN32" i="14"/>
  <c r="EM5" i="14"/>
  <c r="CY25" i="14"/>
  <c r="EM42" i="14"/>
  <c r="EM7" i="14"/>
  <c r="EO4" i="14"/>
  <c r="EM25" i="14"/>
  <c r="EM52" i="14"/>
  <c r="EO14" i="14"/>
  <c r="EM13" i="14"/>
  <c r="CY16" i="14"/>
  <c r="DA41" i="14"/>
  <c r="CY15" i="14"/>
  <c r="CY5" i="14"/>
  <c r="DS22" i="14"/>
  <c r="DS16" i="14"/>
  <c r="CF23" i="14"/>
  <c r="CE24" i="14"/>
  <c r="CF49" i="14"/>
  <c r="CG52" i="14"/>
  <c r="CE32" i="14"/>
  <c r="DA49" i="14"/>
  <c r="EO16" i="14"/>
  <c r="EO33" i="14"/>
  <c r="EM40" i="14"/>
  <c r="EO34" i="14"/>
  <c r="CZ7" i="14"/>
  <c r="CZ51" i="14"/>
  <c r="DA42" i="14"/>
  <c r="CZ43" i="14"/>
  <c r="DA52" i="14"/>
  <c r="DS41" i="14"/>
  <c r="DU4" i="14"/>
  <c r="DT32" i="14"/>
  <c r="DS4" i="14"/>
  <c r="CG24" i="14"/>
  <c r="CG13" i="14"/>
  <c r="CE51" i="14"/>
  <c r="CF25" i="14"/>
  <c r="CE6" i="14"/>
  <c r="CG49" i="14"/>
  <c r="DT24" i="14"/>
  <c r="CE42" i="14"/>
  <c r="CG4" i="14"/>
  <c r="EN51" i="14"/>
  <c r="CY6" i="14"/>
  <c r="CF14" i="14"/>
  <c r="CE52" i="14"/>
  <c r="CF32" i="14"/>
  <c r="CE34" i="14"/>
  <c r="EO23" i="14"/>
  <c r="CZ22" i="14"/>
  <c r="DA13" i="14"/>
  <c r="DA22" i="14"/>
  <c r="EN13" i="14"/>
  <c r="EM6" i="14"/>
  <c r="DA5" i="14"/>
  <c r="DA6" i="14"/>
  <c r="CZ42" i="14"/>
  <c r="CY42" i="14"/>
  <c r="DA34" i="14"/>
  <c r="DU32" i="14"/>
  <c r="DU23" i="14"/>
  <c r="DU16" i="14"/>
  <c r="DU40" i="14"/>
  <c r="DS52" i="14"/>
  <c r="DS34" i="14"/>
  <c r="DT52" i="14"/>
  <c r="CF22" i="14"/>
  <c r="CG31" i="14"/>
  <c r="CY7" i="14"/>
  <c r="CZ25" i="14"/>
  <c r="CZ41" i="14"/>
  <c r="EN7" i="14"/>
  <c r="EO22" i="14"/>
  <c r="EN49" i="14"/>
  <c r="DA24" i="14"/>
  <c r="CZ31" i="14"/>
  <c r="CZ14" i="14"/>
  <c r="CY13" i="14"/>
  <c r="DU25" i="14"/>
  <c r="DS14" i="14"/>
  <c r="CE7" i="14"/>
  <c r="CF43" i="14"/>
  <c r="CG6" i="14"/>
  <c r="DU7" i="14"/>
  <c r="DT25" i="14"/>
  <c r="CG51" i="14"/>
  <c r="CE15" i="14"/>
  <c r="EN15" i="14"/>
  <c r="EN41" i="14"/>
  <c r="EO50" i="14"/>
  <c r="CZ52" i="14"/>
  <c r="CY50" i="14"/>
  <c r="CF42" i="14"/>
  <c r="CG22" i="14"/>
  <c r="CE50" i="14"/>
  <c r="CF4" i="14"/>
  <c r="CE4" i="14"/>
  <c r="EO42" i="14"/>
  <c r="EN22" i="14"/>
  <c r="EM23" i="14"/>
  <c r="EM32" i="14"/>
  <c r="EO13" i="14"/>
  <c r="EO49" i="14"/>
  <c r="EM22" i="14"/>
  <c r="CZ4" i="14"/>
  <c r="CY34" i="14"/>
  <c r="DT49" i="14"/>
  <c r="CE14" i="14"/>
  <c r="CG33" i="14"/>
  <c r="CG50" i="14"/>
  <c r="CF52" i="14"/>
  <c r="EN42" i="14"/>
  <c r="EO24" i="14"/>
  <c r="CZ13" i="14"/>
  <c r="DV16" i="14" l="1"/>
  <c r="DV33" i="14"/>
  <c r="DV14" i="14"/>
  <c r="CH22" i="14"/>
  <c r="DV49" i="14"/>
  <c r="DV51" i="14"/>
  <c r="EP16" i="14"/>
  <c r="DB33" i="14"/>
  <c r="DV50" i="14"/>
  <c r="EP23" i="14"/>
  <c r="DV13" i="14"/>
  <c r="DB23" i="14"/>
  <c r="DV32" i="14"/>
  <c r="CH24" i="14"/>
  <c r="DB50" i="14"/>
  <c r="DV6" i="14"/>
  <c r="EP40" i="14"/>
  <c r="DV25" i="14"/>
  <c r="DB43" i="14"/>
  <c r="DB40" i="14"/>
  <c r="DV34" i="14"/>
  <c r="CH16" i="14"/>
  <c r="DB49" i="14"/>
  <c r="EP49" i="14"/>
  <c r="DB6" i="14"/>
  <c r="DB5" i="14"/>
  <c r="CH49" i="14"/>
  <c r="EP24" i="14"/>
  <c r="ER24" i="14" s="1"/>
  <c r="DV23" i="14"/>
  <c r="DV5" i="14"/>
  <c r="EP15" i="14"/>
  <c r="CH50" i="14"/>
  <c r="EP32" i="14"/>
  <c r="ER32" i="14" s="1"/>
  <c r="CH6" i="14"/>
  <c r="DV41" i="14"/>
  <c r="DV15" i="14"/>
  <c r="CH51" i="14"/>
  <c r="CH13" i="14"/>
  <c r="DB34" i="14"/>
  <c r="DB41" i="14"/>
  <c r="CH14" i="14"/>
  <c r="EP25" i="14"/>
  <c r="CH33" i="14"/>
  <c r="EP5" i="14"/>
  <c r="CH25" i="14"/>
  <c r="DV31" i="14"/>
  <c r="EP43" i="14"/>
  <c r="DB32" i="14"/>
  <c r="CH40" i="14"/>
  <c r="DB4" i="14"/>
  <c r="CH7" i="14"/>
  <c r="DB15" i="14"/>
  <c r="CH34" i="14"/>
  <c r="DV24" i="14"/>
  <c r="CH15" i="14"/>
  <c r="CH23" i="14"/>
  <c r="EP6" i="14"/>
  <c r="DB16" i="14"/>
  <c r="EP4" i="14"/>
  <c r="DB7" i="14"/>
  <c r="DV22" i="14"/>
  <c r="EP52" i="14"/>
  <c r="DV43" i="14"/>
  <c r="EP41" i="14"/>
  <c r="DV4" i="14"/>
  <c r="CH5" i="14"/>
  <c r="EP22" i="14"/>
  <c r="DV40" i="14"/>
  <c r="CH31" i="14"/>
  <c r="DB42" i="14"/>
  <c r="CH52" i="14"/>
  <c r="DB25" i="14"/>
  <c r="DB52" i="14"/>
  <c r="EP14" i="14"/>
  <c r="ER14" i="14" s="1"/>
  <c r="EP34" i="14"/>
  <c r="ER34" i="14" s="1"/>
  <c r="CH43" i="14"/>
  <c r="DB51" i="14"/>
  <c r="CH4" i="14"/>
  <c r="EP13" i="14"/>
  <c r="ER13" i="14" s="1"/>
  <c r="DB22" i="14"/>
  <c r="DB24" i="14"/>
  <c r="EP33" i="14"/>
  <c r="EP51" i="14"/>
  <c r="DV52" i="14"/>
  <c r="CH42" i="14"/>
  <c r="CH32" i="14"/>
  <c r="EP7" i="14"/>
  <c r="DB14" i="14"/>
  <c r="DB13" i="14"/>
  <c r="EP42" i="14"/>
  <c r="EP50" i="14"/>
  <c r="ER50" i="14" s="1"/>
  <c r="EP31" i="14"/>
  <c r="DB31" i="14"/>
  <c r="DD31" i="14" s="1"/>
  <c r="ER41" i="14" l="1"/>
  <c r="ER31" i="14"/>
  <c r="ER25" i="14"/>
  <c r="DD25" i="14"/>
  <c r="DX16" i="14"/>
  <c r="DX15" i="14"/>
  <c r="DD32" i="14"/>
  <c r="DX40" i="14"/>
  <c r="DD40" i="14"/>
  <c r="DX50" i="14"/>
  <c r="DX49" i="14"/>
  <c r="ER43" i="14"/>
  <c r="ER52" i="14"/>
  <c r="DX41" i="14"/>
  <c r="DX31" i="14"/>
  <c r="DX22" i="14"/>
  <c r="DD24" i="14"/>
  <c r="DX13" i="14"/>
  <c r="DX14" i="14"/>
  <c r="DD4" i="14"/>
  <c r="DD6" i="14"/>
  <c r="DX5" i="14"/>
  <c r="DD7" i="14"/>
  <c r="ER4" i="14"/>
  <c r="ER7" i="14"/>
  <c r="DX4" i="14"/>
  <c r="ER49" i="14"/>
  <c r="DX34" i="14"/>
  <c r="DX24" i="14"/>
  <c r="DD42" i="14"/>
  <c r="DD41" i="14"/>
  <c r="DX42" i="14"/>
  <c r="DX43" i="14"/>
  <c r="DD43" i="14"/>
  <c r="ER40" i="14"/>
  <c r="ER42" i="14"/>
  <c r="DX32" i="14"/>
  <c r="DX33" i="14"/>
  <c r="DD33" i="14"/>
  <c r="DD13" i="14"/>
  <c r="ER23" i="14"/>
  <c r="ER22" i="14"/>
  <c r="DX25" i="14"/>
  <c r="DX23" i="14"/>
  <c r="DD22" i="14"/>
  <c r="DD23" i="14"/>
  <c r="ER15" i="14"/>
  <c r="DD15" i="14"/>
  <c r="DD5" i="14"/>
  <c r="DX7" i="14"/>
  <c r="ER16" i="14"/>
  <c r="CJ52" i="14"/>
  <c r="DX6" i="14"/>
  <c r="ER6" i="14"/>
  <c r="CJ16" i="14"/>
  <c r="CJ24" i="14"/>
  <c r="DX51" i="14"/>
  <c r="DX52" i="14"/>
  <c r="CJ25" i="14"/>
  <c r="DD51" i="14"/>
  <c r="CJ23" i="14"/>
  <c r="CJ22" i="14"/>
  <c r="CJ15" i="14"/>
  <c r="CJ14" i="14"/>
  <c r="CJ13" i="14"/>
  <c r="ER51" i="14"/>
  <c r="DD50" i="14"/>
  <c r="DD49" i="14"/>
  <c r="DD16" i="14"/>
  <c r="CJ32" i="14"/>
  <c r="ER5" i="14"/>
  <c r="CJ49" i="14"/>
  <c r="CJ41" i="14"/>
  <c r="CJ42" i="14"/>
  <c r="CJ50" i="14"/>
  <c r="CJ5" i="14"/>
  <c r="CJ4" i="14"/>
  <c r="CJ6" i="14"/>
  <c r="CJ51" i="14"/>
  <c r="CJ34" i="14"/>
  <c r="CJ7" i="14"/>
  <c r="CJ43" i="14"/>
  <c r="CJ40" i="14"/>
  <c r="CJ31" i="14"/>
  <c r="CJ33" i="14"/>
  <c r="DD34" i="14"/>
  <c r="ER33" i="14"/>
  <c r="DD14" i="14"/>
  <c r="DD52" i="14"/>
  <c r="DY16" i="14" l="1"/>
  <c r="DZ16" i="14" s="1"/>
  <c r="DY13" i="14"/>
  <c r="DY14" i="14"/>
  <c r="DY15" i="14"/>
  <c r="DZ14" i="14" s="1"/>
  <c r="DE34" i="14"/>
  <c r="ES16" i="14"/>
  <c r="ES51" i="14"/>
  <c r="DE52" i="14"/>
  <c r="DY23" i="14"/>
  <c r="ES42" i="14"/>
  <c r="DE43" i="14"/>
  <c r="DE23" i="14"/>
  <c r="DY52" i="14"/>
  <c r="DE24" i="14"/>
  <c r="DE14" i="14"/>
  <c r="ES5" i="14"/>
  <c r="DE32" i="14"/>
  <c r="DY7" i="14"/>
  <c r="DY33" i="14"/>
  <c r="DY5" i="14"/>
  <c r="DY43" i="14"/>
  <c r="DE16" i="14"/>
  <c r="DY51" i="14"/>
  <c r="DY6" i="14"/>
  <c r="DE4" i="14"/>
  <c r="DE5" i="14"/>
  <c r="ES23" i="14"/>
  <c r="DY32" i="14"/>
  <c r="DY24" i="14"/>
  <c r="DZ24" i="14" s="1"/>
  <c r="DE25" i="14"/>
  <c r="DE51" i="14"/>
  <c r="DE15" i="14"/>
  <c r="DY42" i="14"/>
  <c r="DZ41" i="14" s="1"/>
  <c r="DY41" i="14"/>
  <c r="DY34" i="14"/>
  <c r="ES7" i="14"/>
  <c r="DE6" i="14"/>
  <c r="DE50" i="14"/>
  <c r="ES15" i="14"/>
  <c r="ES14" i="14"/>
  <c r="DY25" i="14"/>
  <c r="DZ25" i="14" s="1"/>
  <c r="DE33" i="14"/>
  <c r="ES43" i="14"/>
  <c r="ES41" i="14"/>
  <c r="DE41" i="14"/>
  <c r="ES52" i="14"/>
  <c r="ES50" i="14"/>
  <c r="DY50" i="14"/>
  <c r="ES33" i="14"/>
  <c r="ES34" i="14"/>
  <c r="ES32" i="14"/>
  <c r="ES6" i="14"/>
  <c r="ES25" i="14"/>
  <c r="ES24" i="14"/>
  <c r="DE42" i="14"/>
  <c r="DE7" i="14"/>
  <c r="CK41" i="14"/>
  <c r="CK4" i="14"/>
  <c r="CK23" i="14"/>
  <c r="CK33" i="14"/>
  <c r="DE22" i="14"/>
  <c r="CK52" i="14"/>
  <c r="DY22" i="14"/>
  <c r="CK13" i="14"/>
  <c r="CK49" i="14"/>
  <c r="CK7" i="14"/>
  <c r="CK15" i="14"/>
  <c r="CK16" i="14"/>
  <c r="ES13" i="14"/>
  <c r="DE31" i="14"/>
  <c r="DE40" i="14"/>
  <c r="CK34" i="14"/>
  <c r="CK51" i="14"/>
  <c r="CK6" i="14"/>
  <c r="CK32" i="14"/>
  <c r="CK22" i="14"/>
  <c r="CK31" i="14"/>
  <c r="CK5" i="14"/>
  <c r="DE49" i="14"/>
  <c r="CK40" i="14"/>
  <c r="CK50" i="14"/>
  <c r="CK25" i="14"/>
  <c r="ES40" i="14"/>
  <c r="ES49" i="14"/>
  <c r="ES4" i="14"/>
  <c r="DY31" i="14"/>
  <c r="ES31" i="14"/>
  <c r="CK43" i="14"/>
  <c r="CK42" i="14"/>
  <c r="ES22" i="14"/>
  <c r="DY4" i="14"/>
  <c r="DZ4" i="14" s="1"/>
  <c r="CK14" i="14"/>
  <c r="CK24" i="14"/>
  <c r="DE13" i="14"/>
  <c r="DY40" i="14"/>
  <c r="DY49" i="14"/>
  <c r="DF40" i="14"/>
  <c r="DZ34" i="14"/>
  <c r="DZ23" i="14"/>
  <c r="ET40" i="14"/>
  <c r="ET25" i="14"/>
  <c r="ET7" i="14"/>
  <c r="ET22" i="14"/>
  <c r="ET23" i="14"/>
  <c r="ET14" i="14"/>
  <c r="ET42" i="14"/>
  <c r="ET6" i="14"/>
  <c r="ET4" i="14"/>
  <c r="ET51" i="14"/>
  <c r="ET5" i="14"/>
  <c r="ET32" i="14"/>
  <c r="ET15" i="14"/>
  <c r="ET13" i="14"/>
  <c r="ET31" i="14"/>
  <c r="ET34" i="14"/>
  <c r="ET43" i="14"/>
  <c r="ET16" i="14"/>
  <c r="ET50" i="14"/>
  <c r="ET24" i="14"/>
  <c r="ET41" i="14"/>
  <c r="ET49" i="14"/>
  <c r="ET52" i="14"/>
  <c r="DZ13" i="14"/>
  <c r="ET33" i="14"/>
  <c r="DZ52" i="14" l="1"/>
  <c r="DZ50" i="14"/>
  <c r="DZ40" i="14"/>
  <c r="DZ43" i="14"/>
  <c r="DZ31" i="14"/>
  <c r="DF25" i="14"/>
  <c r="DF15" i="14"/>
  <c r="DZ15" i="14"/>
  <c r="EA13" i="14" s="1"/>
  <c r="DZ5" i="14"/>
  <c r="DF31" i="14"/>
  <c r="DF7" i="14"/>
  <c r="DF4" i="14"/>
  <c r="DF22" i="14"/>
  <c r="DF24" i="14"/>
  <c r="DF33" i="14"/>
  <c r="DF43" i="14"/>
  <c r="DZ42" i="14"/>
  <c r="DF34" i="14"/>
  <c r="DF23" i="14"/>
  <c r="DZ22" i="14"/>
  <c r="EA25" i="14" s="1"/>
  <c r="DF14" i="14"/>
  <c r="DF16" i="14"/>
  <c r="DF5" i="14"/>
  <c r="DF6" i="14"/>
  <c r="DZ6" i="14"/>
  <c r="EU52" i="14"/>
  <c r="DZ7" i="14"/>
  <c r="EU42" i="14"/>
  <c r="EU5" i="14"/>
  <c r="EU23" i="14"/>
  <c r="EU14" i="14"/>
  <c r="EU41" i="14"/>
  <c r="EU15" i="14"/>
  <c r="EU33" i="14"/>
  <c r="EU24" i="14"/>
  <c r="EU32" i="14"/>
  <c r="EU50" i="14"/>
  <c r="EU7" i="14"/>
  <c r="EU16" i="14"/>
  <c r="EU51" i="14"/>
  <c r="EU43" i="14"/>
  <c r="EU25" i="14"/>
  <c r="EU34" i="14"/>
  <c r="EU6" i="14"/>
  <c r="EU4" i="14"/>
  <c r="EU22" i="14"/>
  <c r="EU31" i="14"/>
  <c r="EU40" i="14"/>
  <c r="EU49" i="14"/>
  <c r="EU13" i="14"/>
  <c r="DZ51" i="14"/>
  <c r="DZ49" i="14"/>
  <c r="DF51" i="14"/>
  <c r="DF41" i="14"/>
  <c r="DF42" i="14"/>
  <c r="DZ33" i="14"/>
  <c r="DZ32" i="14"/>
  <c r="DF32" i="14"/>
  <c r="CL51" i="14"/>
  <c r="CL50" i="14"/>
  <c r="CL49" i="14"/>
  <c r="CL52" i="14"/>
  <c r="CL15" i="14"/>
  <c r="CL24" i="14"/>
  <c r="EV40" i="14"/>
  <c r="EW40" i="14" s="1"/>
  <c r="EV43" i="14"/>
  <c r="EW43" i="14" s="1"/>
  <c r="EV41" i="14"/>
  <c r="EW41" i="14" s="1"/>
  <c r="EV22" i="14"/>
  <c r="EW22" i="14" s="1"/>
  <c r="CL14" i="14"/>
  <c r="DF52" i="14"/>
  <c r="EV15" i="14"/>
  <c r="EW15" i="14" s="1"/>
  <c r="CL13" i="14"/>
  <c r="EV23" i="14"/>
  <c r="EW23" i="14" s="1"/>
  <c r="FC23" i="14" s="1"/>
  <c r="EV52" i="14"/>
  <c r="EW52" i="14" s="1"/>
  <c r="EV6" i="14"/>
  <c r="EW6" i="14" s="1"/>
  <c r="EV42" i="14"/>
  <c r="EW42" i="14" s="1"/>
  <c r="CL16" i="14"/>
  <c r="EV25" i="14"/>
  <c r="EW25" i="14" s="1"/>
  <c r="CL22" i="14"/>
  <c r="CL25" i="14"/>
  <c r="EV24" i="14"/>
  <c r="EW24" i="14" s="1"/>
  <c r="CL23" i="14"/>
  <c r="DF49" i="14"/>
  <c r="EV16" i="14"/>
  <c r="EW16" i="14" s="1"/>
  <c r="CL41" i="14"/>
  <c r="CL32" i="14"/>
  <c r="CL40" i="14"/>
  <c r="EV5" i="14"/>
  <c r="EW5" i="14" s="1"/>
  <c r="EV13" i="14"/>
  <c r="EW13" i="14" s="1"/>
  <c r="EV49" i="14"/>
  <c r="EW49" i="14" s="1"/>
  <c r="EV51" i="14"/>
  <c r="EW51" i="14" s="1"/>
  <c r="FC51" i="14" s="1"/>
  <c r="EV14" i="14"/>
  <c r="EW14" i="14" s="1"/>
  <c r="EV4" i="14"/>
  <c r="EW4" i="14" s="1"/>
  <c r="EV7" i="14"/>
  <c r="EW7" i="14" s="1"/>
  <c r="EV50" i="14"/>
  <c r="EW50" i="14" s="1"/>
  <c r="EV31" i="14"/>
  <c r="EW31" i="14" s="1"/>
  <c r="CL5" i="14"/>
  <c r="EV32" i="14"/>
  <c r="EW32" i="14" s="1"/>
  <c r="CL6" i="14"/>
  <c r="CL7" i="14"/>
  <c r="CL42" i="14"/>
  <c r="EV34" i="14"/>
  <c r="EW34" i="14" s="1"/>
  <c r="DF50" i="14"/>
  <c r="CL34" i="14"/>
  <c r="DF13" i="14"/>
  <c r="CL4" i="14"/>
  <c r="CL43" i="14"/>
  <c r="CL33" i="14"/>
  <c r="CL31" i="14"/>
  <c r="EV33" i="14"/>
  <c r="EW33" i="14" s="1"/>
  <c r="EA14" i="14" l="1"/>
  <c r="EA15" i="14"/>
  <c r="EB13" i="14" s="1"/>
  <c r="EC13" i="14" s="1"/>
  <c r="EA16" i="14"/>
  <c r="EB14" i="14"/>
  <c r="EC14" i="14" s="1"/>
  <c r="EA43" i="14"/>
  <c r="DG25" i="14"/>
  <c r="EA41" i="14"/>
  <c r="EB41" i="14"/>
  <c r="EC41" i="14" s="1"/>
  <c r="EA40" i="14"/>
  <c r="EB40" i="14" s="1"/>
  <c r="EC40" i="14" s="1"/>
  <c r="EA42" i="14"/>
  <c r="EB42" i="14" s="1"/>
  <c r="EC42" i="14" s="1"/>
  <c r="EA23" i="14"/>
  <c r="DG32" i="14"/>
  <c r="EA24" i="14"/>
  <c r="DG22" i="14"/>
  <c r="DH22" i="14" s="1"/>
  <c r="DI22" i="14" s="1"/>
  <c r="DG24" i="14"/>
  <c r="DH24" i="14" s="1"/>
  <c r="DI24" i="14" s="1"/>
  <c r="EB23" i="14"/>
  <c r="EC23" i="14" s="1"/>
  <c r="EA22" i="14"/>
  <c r="EB25" i="14" s="1"/>
  <c r="EC25" i="14" s="1"/>
  <c r="DG23" i="14"/>
  <c r="DH23" i="14"/>
  <c r="DI23" i="14" s="1"/>
  <c r="DG13" i="14"/>
  <c r="DG5" i="14"/>
  <c r="DG6" i="14"/>
  <c r="DG7" i="14"/>
  <c r="DG4" i="14"/>
  <c r="EA5" i="14"/>
  <c r="EA7" i="14"/>
  <c r="EA6" i="14"/>
  <c r="EA4" i="14"/>
  <c r="DG42" i="14"/>
  <c r="EA32" i="14"/>
  <c r="EY33" i="14"/>
  <c r="EX33" i="14"/>
  <c r="EY6" i="14"/>
  <c r="EX6" i="14"/>
  <c r="EY7" i="14"/>
  <c r="EX7" i="14"/>
  <c r="EX49" i="14"/>
  <c r="EY49" i="14"/>
  <c r="EY25" i="14"/>
  <c r="EX25" i="14"/>
  <c r="FA25" i="14"/>
  <c r="EY52" i="14"/>
  <c r="EX52" i="14"/>
  <c r="EY43" i="14"/>
  <c r="EX43" i="14"/>
  <c r="EA51" i="14"/>
  <c r="EY50" i="14"/>
  <c r="EX50" i="14"/>
  <c r="EY41" i="14"/>
  <c r="FA41" i="14" s="1"/>
  <c r="EX41" i="14"/>
  <c r="DG50" i="14"/>
  <c r="EY4" i="14"/>
  <c r="EX4" i="14"/>
  <c r="EY13" i="14"/>
  <c r="FA13" i="14" s="1"/>
  <c r="FC13" i="14" s="1"/>
  <c r="FD13" i="14" s="1"/>
  <c r="EX13" i="14"/>
  <c r="EX24" i="14"/>
  <c r="EY24" i="14"/>
  <c r="FA24" i="14" s="1"/>
  <c r="EY23" i="14"/>
  <c r="EX23" i="14"/>
  <c r="FA23" i="14"/>
  <c r="EY40" i="14"/>
  <c r="EX40" i="14"/>
  <c r="FA51" i="14"/>
  <c r="EX51" i="14"/>
  <c r="EY51" i="14"/>
  <c r="FA50" i="14" s="1"/>
  <c r="EX15" i="14"/>
  <c r="EY15" i="14"/>
  <c r="EY34" i="14"/>
  <c r="EX34" i="14"/>
  <c r="EY32" i="14"/>
  <c r="FA34" i="14" s="1"/>
  <c r="EX32" i="14"/>
  <c r="EY31" i="14"/>
  <c r="FA31" i="14" s="1"/>
  <c r="EX31" i="14"/>
  <c r="EY14" i="14"/>
  <c r="FA14" i="14" s="1"/>
  <c r="FC14" i="14" s="1"/>
  <c r="FD14" i="14" s="1"/>
  <c r="EX14" i="14"/>
  <c r="EY5" i="14"/>
  <c r="EX5" i="14"/>
  <c r="EY16" i="14"/>
  <c r="EX16" i="14"/>
  <c r="EX42" i="14"/>
  <c r="EY42" i="14"/>
  <c r="EX22" i="14"/>
  <c r="EY22" i="14"/>
  <c r="EA52" i="14"/>
  <c r="EA50" i="14"/>
  <c r="EB50" i="14" s="1"/>
  <c r="EC50" i="14" s="1"/>
  <c r="EA33" i="14"/>
  <c r="EA34" i="14"/>
  <c r="DG41" i="14"/>
  <c r="DG51" i="14"/>
  <c r="DG33" i="14"/>
  <c r="DH33" i="14" s="1"/>
  <c r="DI33" i="14" s="1"/>
  <c r="DG34" i="14"/>
  <c r="DG14" i="14"/>
  <c r="DG15" i="14"/>
  <c r="DH14" i="14" s="1"/>
  <c r="DI14" i="14" s="1"/>
  <c r="DG52" i="14"/>
  <c r="DG43" i="14"/>
  <c r="DG16" i="14"/>
  <c r="CM43" i="14"/>
  <c r="CM4" i="14"/>
  <c r="CM41" i="14"/>
  <c r="CM6" i="14"/>
  <c r="CM50" i="14"/>
  <c r="CM33" i="14"/>
  <c r="CM25" i="14"/>
  <c r="CM13" i="14"/>
  <c r="CM34" i="14"/>
  <c r="CM23" i="14"/>
  <c r="CM31" i="14"/>
  <c r="CM24" i="14"/>
  <c r="CM42" i="14"/>
  <c r="CM40" i="14"/>
  <c r="CM22" i="14"/>
  <c r="CM15" i="14"/>
  <c r="DG31" i="14"/>
  <c r="DH31" i="14" s="1"/>
  <c r="DI31" i="14" s="1"/>
  <c r="CM7" i="14"/>
  <c r="CM32" i="14"/>
  <c r="CM52" i="14"/>
  <c r="CM16" i="14"/>
  <c r="CM14" i="14"/>
  <c r="CM49" i="14"/>
  <c r="CM5" i="14"/>
  <c r="DG49" i="14"/>
  <c r="CM51" i="14"/>
  <c r="DG40" i="14"/>
  <c r="DH40" i="14" s="1"/>
  <c r="DI40" i="14" s="1"/>
  <c r="EA49" i="14"/>
  <c r="EB49" i="14" s="1"/>
  <c r="EC49" i="14" s="1"/>
  <c r="EA31" i="14"/>
  <c r="EB51" i="14"/>
  <c r="EC51" i="14" s="1"/>
  <c r="DH51" i="14" l="1"/>
  <c r="DI51" i="14" s="1"/>
  <c r="FC50" i="14"/>
  <c r="DH52" i="14"/>
  <c r="DI52" i="14" s="1"/>
  <c r="FA40" i="14"/>
  <c r="EB43" i="14"/>
  <c r="EC43" i="14" s="1"/>
  <c r="ED43" i="14" s="1"/>
  <c r="FC41" i="14"/>
  <c r="DH43" i="14"/>
  <c r="DI43" i="14" s="1"/>
  <c r="EB31" i="14"/>
  <c r="EC31" i="14" s="1"/>
  <c r="FA32" i="14"/>
  <c r="EB32" i="14"/>
  <c r="EC32" i="14" s="1"/>
  <c r="DH32" i="14"/>
  <c r="DI32" i="14" s="1"/>
  <c r="EB22" i="14"/>
  <c r="EC22" i="14" s="1"/>
  <c r="EB24" i="14"/>
  <c r="EC24" i="14" s="1"/>
  <c r="DH25" i="14"/>
  <c r="DI25" i="14" s="1"/>
  <c r="DJ23" i="14" s="1"/>
  <c r="DK22" i="14" s="1"/>
  <c r="FA15" i="14"/>
  <c r="FA16" i="14"/>
  <c r="FC16" i="14" s="1"/>
  <c r="FD16" i="14" s="1"/>
  <c r="EB15" i="14"/>
  <c r="EC15" i="14" s="1"/>
  <c r="EB16" i="14"/>
  <c r="EC16" i="14" s="1"/>
  <c r="DH16" i="14"/>
  <c r="DI16" i="14" s="1"/>
  <c r="FA6" i="14"/>
  <c r="DH5" i="14"/>
  <c r="DI5" i="14" s="1"/>
  <c r="DH4" i="14"/>
  <c r="DI4" i="14" s="1"/>
  <c r="EB34" i="14"/>
  <c r="EC34" i="14" s="1"/>
  <c r="EB33" i="14"/>
  <c r="EC33" i="14" s="1"/>
  <c r="DH34" i="14"/>
  <c r="DI34" i="14" s="1"/>
  <c r="DH7" i="14"/>
  <c r="DI7" i="14" s="1"/>
  <c r="FC24" i="14"/>
  <c r="FD24" i="14" s="1"/>
  <c r="FA22" i="14"/>
  <c r="FC22" i="14" s="1"/>
  <c r="FA43" i="14"/>
  <c r="FA49" i="14"/>
  <c r="FA52" i="14"/>
  <c r="FC52" i="14" s="1"/>
  <c r="EB52" i="14"/>
  <c r="EC52" i="14" s="1"/>
  <c r="ED52" i="14" s="1"/>
  <c r="FA42" i="14"/>
  <c r="FC42" i="14" s="1"/>
  <c r="DH41" i="14"/>
  <c r="DI41" i="14" s="1"/>
  <c r="DH42" i="14"/>
  <c r="DI42" i="14" s="1"/>
  <c r="FA33" i="14"/>
  <c r="FC33" i="14" s="1"/>
  <c r="DH15" i="14"/>
  <c r="DI15" i="14" s="1"/>
  <c r="DH13" i="14"/>
  <c r="DI13" i="14" s="1"/>
  <c r="DH6" i="14"/>
  <c r="DI6" i="14" s="1"/>
  <c r="FA4" i="14"/>
  <c r="EB6" i="14"/>
  <c r="EC6" i="14" s="1"/>
  <c r="FA7" i="14"/>
  <c r="EB4" i="14"/>
  <c r="EC4" i="14" s="1"/>
  <c r="EB5" i="14"/>
  <c r="EC5" i="14" s="1"/>
  <c r="FA5" i="14"/>
  <c r="EZ51" i="14"/>
  <c r="EB7" i="14"/>
  <c r="EC7" i="14" s="1"/>
  <c r="EZ33" i="14"/>
  <c r="EZ24" i="14"/>
  <c r="EZ43" i="14"/>
  <c r="EZ7" i="14"/>
  <c r="EZ16" i="14"/>
  <c r="EZ25" i="14"/>
  <c r="EZ6" i="14"/>
  <c r="EZ5" i="14"/>
  <c r="EZ31" i="14"/>
  <c r="EZ40" i="14"/>
  <c r="EZ13" i="14"/>
  <c r="EZ4" i="14"/>
  <c r="EZ22" i="14"/>
  <c r="EZ42" i="14"/>
  <c r="EZ14" i="14"/>
  <c r="EZ32" i="14"/>
  <c r="EZ34" i="14"/>
  <c r="EZ23" i="14"/>
  <c r="EZ49" i="14"/>
  <c r="EZ15" i="14"/>
  <c r="EZ52" i="14"/>
  <c r="EZ41" i="14"/>
  <c r="EZ50" i="14"/>
  <c r="EE51" i="14"/>
  <c r="DH49" i="14"/>
  <c r="DI49" i="14" s="1"/>
  <c r="DH50" i="14"/>
  <c r="DI50" i="14" s="1"/>
  <c r="CN50" i="14"/>
  <c r="CO50" i="14" s="1"/>
  <c r="CN49" i="14"/>
  <c r="CO49" i="14" s="1"/>
  <c r="CN52" i="14"/>
  <c r="CO52" i="14" s="1"/>
  <c r="CN51" i="14"/>
  <c r="CO51" i="14" s="1"/>
  <c r="CN16" i="14"/>
  <c r="CO16" i="14" s="1"/>
  <c r="CN15" i="14"/>
  <c r="CO15" i="14" s="1"/>
  <c r="CN25" i="14"/>
  <c r="CO25" i="14" s="1"/>
  <c r="CN22" i="14"/>
  <c r="CO22" i="14" s="1"/>
  <c r="CN23" i="14"/>
  <c r="CO23" i="14" s="1"/>
  <c r="CN14" i="14"/>
  <c r="CO14" i="14" s="1"/>
  <c r="CN13" i="14"/>
  <c r="CO13" i="14" s="1"/>
  <c r="CN24" i="14"/>
  <c r="CO24" i="14" s="1"/>
  <c r="CN43" i="14"/>
  <c r="CO43" i="14" s="1"/>
  <c r="CN42" i="14"/>
  <c r="CO42" i="14" s="1"/>
  <c r="CN40" i="14"/>
  <c r="CO40" i="14" s="1"/>
  <c r="CN41" i="14"/>
  <c r="CO41" i="14" s="1"/>
  <c r="CN7" i="14"/>
  <c r="CO7" i="14" s="1"/>
  <c r="CN6" i="14"/>
  <c r="CO6" i="14" s="1"/>
  <c r="CN32" i="14"/>
  <c r="CO32" i="14" s="1"/>
  <c r="CN5" i="14"/>
  <c r="CO5" i="14" s="1"/>
  <c r="CN4" i="14"/>
  <c r="CO4" i="14" s="1"/>
  <c r="CN34" i="14"/>
  <c r="CO34" i="14" s="1"/>
  <c r="CN31" i="14"/>
  <c r="CO31" i="14" s="1"/>
  <c r="CN33" i="14"/>
  <c r="CO33" i="14" s="1"/>
  <c r="FD50" i="14" l="1"/>
  <c r="ED42" i="14"/>
  <c r="FC40" i="14"/>
  <c r="ED41" i="14"/>
  <c r="ED40" i="14"/>
  <c r="EE41" i="14" s="1"/>
  <c r="EE42" i="14"/>
  <c r="FC32" i="14"/>
  <c r="FC31" i="14"/>
  <c r="FD31" i="14" s="1"/>
  <c r="DJ31" i="14"/>
  <c r="ED24" i="14"/>
  <c r="EE23" i="14"/>
  <c r="FC25" i="14"/>
  <c r="FD25" i="14" s="1"/>
  <c r="DJ22" i="14"/>
  <c r="DJ25" i="14"/>
  <c r="ED22" i="14"/>
  <c r="ED25" i="14"/>
  <c r="DJ24" i="14"/>
  <c r="FB15" i="14"/>
  <c r="ED23" i="14"/>
  <c r="FB16" i="14"/>
  <c r="DK25" i="14"/>
  <c r="DK24" i="14"/>
  <c r="FC15" i="14"/>
  <c r="FD15" i="14" s="1"/>
  <c r="FB14" i="14"/>
  <c r="FB13" i="14"/>
  <c r="ED13" i="14"/>
  <c r="EE14" i="14" s="1"/>
  <c r="ED16" i="14"/>
  <c r="ED15" i="14"/>
  <c r="EE15" i="14" s="1"/>
  <c r="ED14" i="14"/>
  <c r="FC6" i="14"/>
  <c r="ED32" i="14"/>
  <c r="ED33" i="14"/>
  <c r="ED34" i="14"/>
  <c r="EE34" i="14" s="1"/>
  <c r="DJ32" i="14"/>
  <c r="DK32" i="14" s="1"/>
  <c r="DJ34" i="14"/>
  <c r="DJ33" i="14"/>
  <c r="DK33" i="14" s="1"/>
  <c r="ED31" i="14"/>
  <c r="EE33" i="14" s="1"/>
  <c r="DJ6" i="14"/>
  <c r="FB25" i="14"/>
  <c r="FB24" i="14"/>
  <c r="FB23" i="14"/>
  <c r="FB22" i="14"/>
  <c r="ED49" i="14"/>
  <c r="EE49" i="14" s="1"/>
  <c r="FC34" i="14"/>
  <c r="FD34" i="14" s="1"/>
  <c r="FB50" i="14"/>
  <c r="FB51" i="14"/>
  <c r="FC43" i="14"/>
  <c r="FD43" i="14" s="1"/>
  <c r="FC49" i="14"/>
  <c r="FD49" i="14" s="1"/>
  <c r="ED50" i="14"/>
  <c r="DJ41" i="14"/>
  <c r="FB52" i="14"/>
  <c r="FB49" i="14"/>
  <c r="ED51" i="14"/>
  <c r="DJ43" i="14"/>
  <c r="FB40" i="14"/>
  <c r="FB41" i="14"/>
  <c r="FB42" i="14"/>
  <c r="DJ42" i="14"/>
  <c r="DJ40" i="14"/>
  <c r="DK41" i="14" s="1"/>
  <c r="FB43" i="14"/>
  <c r="FB31" i="14"/>
  <c r="FB33" i="14"/>
  <c r="FB32" i="14"/>
  <c r="FB34" i="14"/>
  <c r="DK31" i="14"/>
  <c r="DK23" i="14"/>
  <c r="DM22" i="14" s="1"/>
  <c r="DJ15" i="14"/>
  <c r="DJ14" i="14"/>
  <c r="DJ16" i="14"/>
  <c r="EE13" i="14"/>
  <c r="DJ13" i="14"/>
  <c r="DJ5" i="14"/>
  <c r="DJ4" i="14"/>
  <c r="DJ7" i="14"/>
  <c r="FB7" i="14"/>
  <c r="FC7" i="14"/>
  <c r="FC4" i="14"/>
  <c r="FB5" i="14"/>
  <c r="ED4" i="14"/>
  <c r="FB4" i="14"/>
  <c r="FC5" i="14"/>
  <c r="FB6" i="14"/>
  <c r="ED5" i="14"/>
  <c r="ED6" i="14"/>
  <c r="ED7" i="14"/>
  <c r="DJ50" i="14"/>
  <c r="DJ49" i="14"/>
  <c r="DJ51" i="14"/>
  <c r="DJ52" i="14"/>
  <c r="CP13" i="14"/>
  <c r="CP52" i="14"/>
  <c r="CP4" i="14"/>
  <c r="CP14" i="14"/>
  <c r="CP33" i="14"/>
  <c r="CP5" i="14"/>
  <c r="CP43" i="14"/>
  <c r="CP23" i="14"/>
  <c r="CP16" i="14"/>
  <c r="CP50" i="14"/>
  <c r="CP40" i="14"/>
  <c r="CP25" i="14"/>
  <c r="CP7" i="14"/>
  <c r="CP42" i="14"/>
  <c r="CP49" i="14"/>
  <c r="CP31" i="14"/>
  <c r="CP32" i="14"/>
  <c r="CP41" i="14"/>
  <c r="CP24" i="14"/>
  <c r="CP22" i="14"/>
  <c r="CP51" i="14"/>
  <c r="CP6" i="14"/>
  <c r="CP34" i="14"/>
  <c r="CP15" i="14"/>
  <c r="DK51" i="14" l="1"/>
  <c r="EE50" i="14"/>
  <c r="FD52" i="14"/>
  <c r="EE52" i="14"/>
  <c r="EE43" i="14"/>
  <c r="EE40" i="14"/>
  <c r="FD40" i="14"/>
  <c r="FD41" i="14"/>
  <c r="DK40" i="14"/>
  <c r="FD42" i="14"/>
  <c r="EG42" i="14"/>
  <c r="DK42" i="14"/>
  <c r="DK43" i="14"/>
  <c r="FD32" i="14"/>
  <c r="EE32" i="14"/>
  <c r="EE31" i="14"/>
  <c r="DK34" i="14"/>
  <c r="DL34" i="14" s="1"/>
  <c r="FD22" i="14"/>
  <c r="EE22" i="14"/>
  <c r="EG23" i="14" s="1"/>
  <c r="EE25" i="14"/>
  <c r="EE24" i="14"/>
  <c r="EE16" i="14"/>
  <c r="EG16" i="14" s="1"/>
  <c r="DK16" i="14"/>
  <c r="FD5" i="14"/>
  <c r="EE5" i="14"/>
  <c r="FD6" i="14"/>
  <c r="DK5" i="14"/>
  <c r="EG34" i="14"/>
  <c r="FD33" i="14"/>
  <c r="EG33" i="14"/>
  <c r="DK7" i="14"/>
  <c r="DK4" i="14"/>
  <c r="DK6" i="14"/>
  <c r="EG51" i="14"/>
  <c r="DK49" i="14"/>
  <c r="DK52" i="14"/>
  <c r="DK50" i="14"/>
  <c r="DL23" i="14"/>
  <c r="DL24" i="14"/>
  <c r="DL22" i="14"/>
  <c r="DM33" i="14"/>
  <c r="DL25" i="14"/>
  <c r="EG14" i="14"/>
  <c r="DK14" i="14"/>
  <c r="DK13" i="14"/>
  <c r="DK15" i="14"/>
  <c r="FD7" i="14"/>
  <c r="EE6" i="14"/>
  <c r="EE4" i="14"/>
  <c r="FD4" i="14"/>
  <c r="CQ6" i="14"/>
  <c r="EE7" i="14"/>
  <c r="CQ41" i="14"/>
  <c r="CQ15" i="14"/>
  <c r="CQ34" i="14"/>
  <c r="CQ51" i="14"/>
  <c r="CQ22" i="14"/>
  <c r="CQ4" i="14"/>
  <c r="CQ32" i="14"/>
  <c r="CQ23" i="14"/>
  <c r="CQ24" i="14"/>
  <c r="CQ49" i="14"/>
  <c r="CQ43" i="14"/>
  <c r="CQ33" i="14"/>
  <c r="CQ42" i="14"/>
  <c r="CQ50" i="14"/>
  <c r="CQ5" i="14"/>
  <c r="CQ52" i="14"/>
  <c r="CQ7" i="14"/>
  <c r="CQ16" i="14"/>
  <c r="CQ13" i="14"/>
  <c r="CQ25" i="14"/>
  <c r="CQ14" i="14"/>
  <c r="CQ31" i="14"/>
  <c r="CQ40" i="14"/>
  <c r="AS68" i="14"/>
  <c r="AS60" i="14"/>
  <c r="AS59" i="14"/>
  <c r="EF49" i="14" l="1"/>
  <c r="EG49" i="14" s="1"/>
  <c r="EF51" i="14"/>
  <c r="EF52" i="14"/>
  <c r="EF50" i="14"/>
  <c r="EG50" i="14" s="1"/>
  <c r="EF43" i="14"/>
  <c r="EF42" i="14"/>
  <c r="DL42" i="14"/>
  <c r="EF40" i="14"/>
  <c r="EG43" i="14" s="1"/>
  <c r="EF41" i="14"/>
  <c r="EG41" i="14" s="1"/>
  <c r="DL41" i="14"/>
  <c r="DL43" i="14"/>
  <c r="EI42" i="14"/>
  <c r="DL40" i="14"/>
  <c r="DM42" i="14" s="1"/>
  <c r="DM41" i="14"/>
  <c r="EG32" i="14"/>
  <c r="EG31" i="14"/>
  <c r="EF32" i="14"/>
  <c r="EF31" i="14"/>
  <c r="EF33" i="14"/>
  <c r="EF34" i="14"/>
  <c r="DL31" i="14"/>
  <c r="DM31" i="14"/>
  <c r="EF14" i="14"/>
  <c r="DL32" i="14"/>
  <c r="DM34" i="14" s="1"/>
  <c r="DL33" i="14"/>
  <c r="EG25" i="14"/>
  <c r="EF24" i="14"/>
  <c r="EG24" i="14" s="1"/>
  <c r="EF23" i="14"/>
  <c r="EF22" i="14"/>
  <c r="EG22" i="14" s="1"/>
  <c r="EI23" i="14" s="1"/>
  <c r="EF25" i="14"/>
  <c r="DM25" i="14"/>
  <c r="DM24" i="14"/>
  <c r="EF13" i="14"/>
  <c r="EG13" i="14" s="1"/>
  <c r="EF16" i="14"/>
  <c r="EF15" i="14"/>
  <c r="EG15" i="14"/>
  <c r="DL5" i="14"/>
  <c r="DL4" i="14"/>
  <c r="DL7" i="14"/>
  <c r="DL6" i="14"/>
  <c r="EJ42" i="14"/>
  <c r="DL51" i="14"/>
  <c r="DL50" i="14"/>
  <c r="DM51" i="14" s="1"/>
  <c r="DL49" i="14"/>
  <c r="DM52" i="14"/>
  <c r="DL52" i="14"/>
  <c r="EI34" i="14"/>
  <c r="DM23" i="14"/>
  <c r="DO22" i="14" s="1"/>
  <c r="EI14" i="14"/>
  <c r="EI13" i="14"/>
  <c r="DL16" i="14"/>
  <c r="DL15" i="14"/>
  <c r="DM16" i="14" s="1"/>
  <c r="DL14" i="14"/>
  <c r="DM14" i="14" s="1"/>
  <c r="DL13" i="14"/>
  <c r="DM13" i="14" s="1"/>
  <c r="DM5" i="14"/>
  <c r="CR42" i="14"/>
  <c r="EF6" i="14"/>
  <c r="EF5" i="14"/>
  <c r="EF7" i="14"/>
  <c r="EF4" i="14"/>
  <c r="EG4" i="14" s="1"/>
  <c r="CR33" i="14"/>
  <c r="CR25" i="14"/>
  <c r="CR7" i="14"/>
  <c r="CR13" i="14"/>
  <c r="CR51" i="14"/>
  <c r="CR15" i="14"/>
  <c r="CR34" i="14"/>
  <c r="CR43" i="14"/>
  <c r="CR23" i="14"/>
  <c r="CR5" i="14"/>
  <c r="CR6" i="14"/>
  <c r="CR16" i="14"/>
  <c r="CR52" i="14"/>
  <c r="CR4" i="14"/>
  <c r="CR14" i="14"/>
  <c r="CR24" i="14"/>
  <c r="CR22" i="14"/>
  <c r="CR49" i="14"/>
  <c r="CR50" i="14"/>
  <c r="CR40" i="14"/>
  <c r="CR31" i="14"/>
  <c r="CR32" i="14"/>
  <c r="CR41" i="14"/>
  <c r="AS67" i="14"/>
  <c r="EG52" i="14" l="1"/>
  <c r="EH51" i="14" s="1"/>
  <c r="EG40" i="14"/>
  <c r="EI43" i="14" s="1"/>
  <c r="DM43" i="14"/>
  <c r="DM40" i="14"/>
  <c r="DO42" i="14" s="1"/>
  <c r="EH31" i="14"/>
  <c r="EH34" i="14"/>
  <c r="EI32" i="14"/>
  <c r="EH33" i="14"/>
  <c r="EI33" i="14" s="1"/>
  <c r="EI31" i="14"/>
  <c r="EH32" i="14"/>
  <c r="DM32" i="14"/>
  <c r="DO33" i="14" s="1"/>
  <c r="EH15" i="14"/>
  <c r="EI25" i="14"/>
  <c r="EH22" i="14"/>
  <c r="EI22" i="14" s="1"/>
  <c r="EH25" i="14"/>
  <c r="EH23" i="14"/>
  <c r="EH24" i="14"/>
  <c r="EI24" i="14" s="1"/>
  <c r="EI16" i="14"/>
  <c r="EH16" i="14"/>
  <c r="EH14" i="14"/>
  <c r="EH13" i="14"/>
  <c r="EI15" i="14" s="1"/>
  <c r="EJ14" i="14" s="1"/>
  <c r="DM4" i="14"/>
  <c r="DM6" i="14"/>
  <c r="EJ34" i="14"/>
  <c r="DM7" i="14"/>
  <c r="EG7" i="14"/>
  <c r="EJ15" i="14"/>
  <c r="EI51" i="14"/>
  <c r="DM49" i="14"/>
  <c r="EI49" i="14"/>
  <c r="DM50" i="14"/>
  <c r="EJ33" i="14"/>
  <c r="DN25" i="14"/>
  <c r="DN22" i="14"/>
  <c r="DN23" i="14"/>
  <c r="DO23" i="14" s="1"/>
  <c r="DN24" i="14"/>
  <c r="EJ13" i="14"/>
  <c r="DM15" i="14"/>
  <c r="DO13" i="14" s="1"/>
  <c r="EG6" i="14"/>
  <c r="CS5" i="14"/>
  <c r="CS6" i="14"/>
  <c r="EG5" i="14"/>
  <c r="CS4" i="14"/>
  <c r="CS7" i="14"/>
  <c r="CS50" i="14"/>
  <c r="CS14" i="14"/>
  <c r="CS16" i="14"/>
  <c r="CS33" i="14"/>
  <c r="CS52" i="14"/>
  <c r="CS22" i="14"/>
  <c r="CS23" i="14"/>
  <c r="CS42" i="14"/>
  <c r="CS15" i="14"/>
  <c r="CS13" i="14"/>
  <c r="CS49" i="14"/>
  <c r="CS32" i="14"/>
  <c r="CS51" i="14"/>
  <c r="CS25" i="14"/>
  <c r="CS24" i="14"/>
  <c r="CS43" i="14"/>
  <c r="CS41" i="14"/>
  <c r="CS40" i="14"/>
  <c r="CS34" i="14"/>
  <c r="CS31" i="14"/>
  <c r="EH49" i="14" l="1"/>
  <c r="EH50" i="14"/>
  <c r="EH52" i="14"/>
  <c r="EI52" i="14"/>
  <c r="EI50" i="14"/>
  <c r="EJ52" i="14" s="1"/>
  <c r="EH43" i="14"/>
  <c r="EH41" i="14"/>
  <c r="EI41" i="14" s="1"/>
  <c r="EI40" i="14"/>
  <c r="EH40" i="14"/>
  <c r="EH42" i="14"/>
  <c r="DO41" i="14"/>
  <c r="DN43" i="14"/>
  <c r="DN42" i="14"/>
  <c r="DN41" i="14"/>
  <c r="DN40" i="14"/>
  <c r="DO40" i="14" s="1"/>
  <c r="EJ31" i="14"/>
  <c r="EJ32" i="14"/>
  <c r="DO31" i="14"/>
  <c r="DN33" i="14"/>
  <c r="DN31" i="14"/>
  <c r="DN32" i="14"/>
  <c r="DN34" i="14"/>
  <c r="EJ23" i="14"/>
  <c r="EJ22" i="14"/>
  <c r="EJ25" i="14"/>
  <c r="EJ24" i="14"/>
  <c r="DO24" i="14"/>
  <c r="DP22" i="14" s="1"/>
  <c r="DO25" i="14"/>
  <c r="DP24" i="14" s="1"/>
  <c r="EJ16" i="14"/>
  <c r="DN7" i="14"/>
  <c r="DN4" i="14"/>
  <c r="DN6" i="14"/>
  <c r="DN5" i="14"/>
  <c r="DO6" i="14" s="1"/>
  <c r="EJ49" i="14"/>
  <c r="DN49" i="14"/>
  <c r="DN51" i="14"/>
  <c r="EJ51" i="14"/>
  <c r="DO51" i="14"/>
  <c r="DN50" i="14"/>
  <c r="DN52" i="14"/>
  <c r="DO52" i="14"/>
  <c r="DN16" i="14"/>
  <c r="DN14" i="14"/>
  <c r="DO14" i="14" s="1"/>
  <c r="DN13" i="14"/>
  <c r="DN15" i="14"/>
  <c r="DO7" i="14"/>
  <c r="CT7" i="14"/>
  <c r="EH5" i="14"/>
  <c r="EH4" i="14"/>
  <c r="EH6" i="14"/>
  <c r="EI7" i="14" s="1"/>
  <c r="EH7" i="14"/>
  <c r="EI5" i="14" s="1"/>
  <c r="CT4" i="14"/>
  <c r="CT6" i="14"/>
  <c r="CT5" i="14"/>
  <c r="CT14" i="14"/>
  <c r="CT13" i="14"/>
  <c r="CT15" i="14"/>
  <c r="CT16" i="14"/>
  <c r="CT25" i="14"/>
  <c r="CT22" i="14"/>
  <c r="CT24" i="14"/>
  <c r="CT23" i="14"/>
  <c r="CT51" i="14"/>
  <c r="CT49" i="14"/>
  <c r="CT50" i="14"/>
  <c r="CT52" i="14"/>
  <c r="CT41" i="14"/>
  <c r="CT31" i="14"/>
  <c r="CT43" i="14"/>
  <c r="CT32" i="14"/>
  <c r="CT34" i="14"/>
  <c r="CT40" i="14"/>
  <c r="CT42" i="14"/>
  <c r="CT33" i="14"/>
  <c r="EJ50" i="14" l="1"/>
  <c r="EJ40" i="14"/>
  <c r="EJ41" i="14"/>
  <c r="EJ43" i="14"/>
  <c r="DO43" i="14"/>
  <c r="DO34" i="14"/>
  <c r="DO32" i="14"/>
  <c r="DP32" i="14" s="1"/>
  <c r="DP25" i="14"/>
  <c r="DP23" i="14"/>
  <c r="DO16" i="14"/>
  <c r="DO5" i="14"/>
  <c r="DP5" i="14" s="1"/>
  <c r="DO4" i="14"/>
  <c r="DO49" i="14"/>
  <c r="DO50" i="14"/>
  <c r="DP50" i="14" s="1"/>
  <c r="DO15" i="14"/>
  <c r="EI4" i="14"/>
  <c r="EI6" i="14"/>
  <c r="DP6" i="14"/>
  <c r="CU5" i="14"/>
  <c r="CU7" i="14"/>
  <c r="CU4" i="14"/>
  <c r="CU13" i="14"/>
  <c r="CU6" i="14"/>
  <c r="CU16" i="14"/>
  <c r="CU14" i="14"/>
  <c r="CU23" i="14"/>
  <c r="CU24" i="14"/>
  <c r="CU15" i="14"/>
  <c r="CU52" i="14"/>
  <c r="CU31" i="14"/>
  <c r="CU50" i="14"/>
  <c r="CU42" i="14"/>
  <c r="CU25" i="14"/>
  <c r="CU22" i="14"/>
  <c r="CU32" i="14"/>
  <c r="CU43" i="14"/>
  <c r="CU49" i="14"/>
  <c r="CU51" i="14"/>
  <c r="CU34" i="14"/>
  <c r="CU41" i="14"/>
  <c r="CU40" i="14"/>
  <c r="CU33" i="14"/>
  <c r="DP7" i="14" l="1"/>
  <c r="DP43" i="14"/>
  <c r="DP41" i="14"/>
  <c r="DP42" i="14"/>
  <c r="DP40" i="14"/>
  <c r="DP33" i="14"/>
  <c r="DP31" i="14"/>
  <c r="DP34" i="14"/>
  <c r="DP14" i="14"/>
  <c r="DP13" i="14"/>
  <c r="DP15" i="14"/>
  <c r="DP16" i="14"/>
  <c r="DP4" i="14"/>
  <c r="EJ7" i="14"/>
  <c r="DP51" i="14"/>
  <c r="DP52" i="14"/>
  <c r="DP49" i="14"/>
  <c r="EJ5" i="14"/>
  <c r="EJ6" i="14"/>
  <c r="EJ4" i="14"/>
  <c r="CV4" i="14"/>
  <c r="CV6" i="14"/>
  <c r="CV5" i="14"/>
  <c r="CV7" i="14"/>
  <c r="CV40" i="14"/>
  <c r="CV15" i="14"/>
  <c r="CV33" i="14"/>
  <c r="FF33" i="14" s="1"/>
  <c r="CV51" i="14"/>
  <c r="FF51" i="14" s="1"/>
  <c r="CV22" i="14"/>
  <c r="FF22" i="14" s="1"/>
  <c r="CV34" i="14"/>
  <c r="CV32" i="14"/>
  <c r="FF32" i="14" s="1"/>
  <c r="CV50" i="14"/>
  <c r="FF50" i="14" s="1"/>
  <c r="CV31" i="14"/>
  <c r="FF31" i="14" s="1"/>
  <c r="CV24" i="14"/>
  <c r="FF24" i="14" s="1"/>
  <c r="CV49" i="14"/>
  <c r="FF49" i="14" s="1"/>
  <c r="CV25" i="14"/>
  <c r="FF25" i="14" s="1"/>
  <c r="CV52" i="14"/>
  <c r="CV14" i="14"/>
  <c r="CV41" i="14"/>
  <c r="FF41" i="14" s="1"/>
  <c r="CV43" i="14"/>
  <c r="CV42" i="14"/>
  <c r="CV16" i="14"/>
  <c r="CV13" i="14"/>
  <c r="FF13" i="14" s="1"/>
  <c r="CV23" i="14"/>
  <c r="FF23" i="14" s="1"/>
  <c r="FF7" i="14" l="1"/>
  <c r="FF43" i="14"/>
  <c r="FF42" i="14"/>
  <c r="FF40" i="14"/>
  <c r="FF34" i="14"/>
  <c r="FG32" i="14" s="1"/>
  <c r="FF14" i="14"/>
  <c r="FF15" i="14"/>
  <c r="FF16" i="14"/>
  <c r="FF5" i="14"/>
  <c r="FF6" i="14"/>
  <c r="FF4" i="14"/>
  <c r="FF52" i="14"/>
  <c r="FG49" i="14" s="1"/>
  <c r="FG23" i="14"/>
  <c r="FG25" i="14"/>
  <c r="FG22" i="14"/>
  <c r="FG24" i="14"/>
  <c r="FG43" i="14" l="1"/>
  <c r="FG42" i="14"/>
  <c r="FG40" i="14"/>
  <c r="FG41" i="14"/>
  <c r="FG33" i="14"/>
  <c r="FG34" i="14"/>
  <c r="FG31" i="14"/>
  <c r="FG16" i="14"/>
  <c r="FG15" i="14"/>
  <c r="FG14" i="14"/>
  <c r="FG13" i="14"/>
  <c r="FG5" i="14"/>
  <c r="FG4" i="14"/>
  <c r="FG7" i="14"/>
  <c r="FG6" i="14"/>
  <c r="FG51" i="14"/>
  <c r="FG52" i="14"/>
  <c r="FG50" i="14"/>
  <c r="M22" i="14"/>
  <c r="M23" i="14"/>
  <c r="M24" i="14"/>
  <c r="M25" i="14"/>
  <c r="M33" i="14" l="1"/>
  <c r="P33" i="14" s="1"/>
  <c r="M40" i="14"/>
  <c r="R40" i="14" s="1"/>
  <c r="M42" i="14"/>
  <c r="S42" i="14" s="1"/>
  <c r="FR8" i="14" s="1"/>
  <c r="M41" i="14"/>
  <c r="M43" i="14"/>
  <c r="Q43" i="14" s="1"/>
  <c r="M31" i="14"/>
  <c r="M34" i="14"/>
  <c r="Q34" i="14" s="1"/>
  <c r="M32" i="14"/>
  <c r="M14" i="14"/>
  <c r="M15" i="14"/>
  <c r="FK5" i="14" s="1"/>
  <c r="M16" i="14"/>
  <c r="Q16" i="14" s="1"/>
  <c r="M13" i="14"/>
  <c r="Q13" i="14" s="1"/>
  <c r="AX59" i="14"/>
  <c r="AF59" i="14"/>
  <c r="AR68" i="14"/>
  <c r="AT68" i="14" s="1"/>
  <c r="AU68" i="14" s="1"/>
  <c r="M49" i="14"/>
  <c r="AW63" i="14" s="1"/>
  <c r="AR74" i="14"/>
  <c r="AT74" i="14" s="1"/>
  <c r="AU74" i="14" s="1"/>
  <c r="M6" i="14"/>
  <c r="R6" i="14" s="1"/>
  <c r="M7" i="14"/>
  <c r="P7" i="14" s="1"/>
  <c r="M4" i="14"/>
  <c r="M5" i="14"/>
  <c r="M52" i="14"/>
  <c r="S52" i="14" s="1"/>
  <c r="M51" i="14"/>
  <c r="M50" i="14"/>
  <c r="AX65" i="14" s="1"/>
  <c r="O43" i="14"/>
  <c r="P24" i="14"/>
  <c r="N24" i="14"/>
  <c r="FK6" i="14"/>
  <c r="O24" i="14"/>
  <c r="Q24" i="14"/>
  <c r="FS6" i="14" s="1"/>
  <c r="T24" i="14"/>
  <c r="FQ6" i="14" s="1"/>
  <c r="R24" i="14"/>
  <c r="S24" i="14"/>
  <c r="FR6" i="14" s="1"/>
  <c r="O23" i="14"/>
  <c r="R23" i="14"/>
  <c r="Q23" i="14"/>
  <c r="S23" i="14"/>
  <c r="P23" i="14"/>
  <c r="T23" i="14"/>
  <c r="N23" i="14"/>
  <c r="T33" i="14"/>
  <c r="FQ7" i="14" s="1"/>
  <c r="Q33" i="14"/>
  <c r="FS7" i="14" s="1"/>
  <c r="R22" i="14"/>
  <c r="Q22" i="14"/>
  <c r="O22" i="14"/>
  <c r="S22" i="14"/>
  <c r="T22" i="14"/>
  <c r="N22" i="14"/>
  <c r="P22" i="14"/>
  <c r="N25" i="14"/>
  <c r="P25" i="14"/>
  <c r="R25" i="14"/>
  <c r="S25" i="14"/>
  <c r="O25" i="14"/>
  <c r="T25" i="14"/>
  <c r="Q25" i="14"/>
  <c r="AG81" i="7"/>
  <c r="AE81" i="7"/>
  <c r="AG77" i="7"/>
  <c r="AE77" i="7"/>
  <c r="AG76" i="7"/>
  <c r="AE76" i="7"/>
  <c r="AG72" i="7"/>
  <c r="AE72" i="7"/>
  <c r="AG71" i="7"/>
  <c r="AE71" i="7"/>
  <c r="AG70" i="7"/>
  <c r="AE70" i="7"/>
  <c r="AG69" i="7"/>
  <c r="AE69" i="7"/>
  <c r="AG65" i="7"/>
  <c r="AE65" i="7"/>
  <c r="AG64" i="7"/>
  <c r="AE64" i="7"/>
  <c r="AG63" i="7"/>
  <c r="AE63" i="7"/>
  <c r="AG62" i="7"/>
  <c r="AE62" i="7"/>
  <c r="AG61" i="7"/>
  <c r="AE61" i="7"/>
  <c r="AG60" i="7"/>
  <c r="AE60" i="7"/>
  <c r="AG59" i="7"/>
  <c r="AE59" i="7"/>
  <c r="AG58" i="7"/>
  <c r="AE58" i="7"/>
  <c r="AH54" i="7"/>
  <c r="AG54" i="7"/>
  <c r="AF54" i="7"/>
  <c r="AE54" i="7"/>
  <c r="AH53" i="7"/>
  <c r="AG53" i="7"/>
  <c r="AF53" i="7"/>
  <c r="AE53" i="7"/>
  <c r="AH52" i="7"/>
  <c r="AG52" i="7"/>
  <c r="AF52" i="7"/>
  <c r="AE52" i="7"/>
  <c r="AH51" i="7"/>
  <c r="AG51" i="7"/>
  <c r="AF51" i="7"/>
  <c r="AE51" i="7"/>
  <c r="AH50" i="7"/>
  <c r="AG50" i="7"/>
  <c r="AF50" i="7"/>
  <c r="AE50" i="7"/>
  <c r="AH49" i="7"/>
  <c r="AG49" i="7"/>
  <c r="AF49" i="7"/>
  <c r="AE49" i="7"/>
  <c r="AH45" i="7"/>
  <c r="AG45" i="7"/>
  <c r="AF45" i="7"/>
  <c r="AE45" i="7"/>
  <c r="AH44" i="7"/>
  <c r="AG44" i="7"/>
  <c r="AF44" i="7"/>
  <c r="AE44" i="7"/>
  <c r="AH43" i="7"/>
  <c r="AG43" i="7"/>
  <c r="AF43" i="7"/>
  <c r="AE43" i="7"/>
  <c r="AH42" i="7"/>
  <c r="AG42" i="7"/>
  <c r="AF42" i="7"/>
  <c r="AE42" i="7"/>
  <c r="AH41" i="7"/>
  <c r="AG41" i="7"/>
  <c r="AF41" i="7"/>
  <c r="AE41" i="7"/>
  <c r="AH40" i="7"/>
  <c r="AG40" i="7"/>
  <c r="AF40" i="7"/>
  <c r="AE40" i="7"/>
  <c r="AH36" i="7"/>
  <c r="AG36" i="7"/>
  <c r="AF36" i="7"/>
  <c r="AE36" i="7"/>
  <c r="AH35" i="7"/>
  <c r="AG35" i="7"/>
  <c r="AF35" i="7"/>
  <c r="AE35" i="7"/>
  <c r="AH34" i="7"/>
  <c r="AG34" i="7"/>
  <c r="AF34" i="7"/>
  <c r="AE34" i="7"/>
  <c r="AH33" i="7"/>
  <c r="AG33" i="7"/>
  <c r="AF33" i="7"/>
  <c r="AE33" i="7"/>
  <c r="AH32" i="7"/>
  <c r="AG32" i="7"/>
  <c r="AF32" i="7"/>
  <c r="AE32" i="7"/>
  <c r="AH31" i="7"/>
  <c r="AG31" i="7"/>
  <c r="AF31" i="7"/>
  <c r="AE31" i="7"/>
  <c r="AH27" i="7"/>
  <c r="AG27" i="7"/>
  <c r="AF27" i="7"/>
  <c r="AE27" i="7"/>
  <c r="AH26" i="7"/>
  <c r="AG26" i="7"/>
  <c r="AF26" i="7"/>
  <c r="AE26" i="7"/>
  <c r="AH25" i="7"/>
  <c r="AG25" i="7"/>
  <c r="AF25" i="7"/>
  <c r="AE25" i="7"/>
  <c r="AH24" i="7"/>
  <c r="AG24" i="7"/>
  <c r="AF24" i="7"/>
  <c r="AE24" i="7"/>
  <c r="AH23" i="7"/>
  <c r="AG23" i="7"/>
  <c r="AF23" i="7"/>
  <c r="AE23" i="7"/>
  <c r="AH22" i="7"/>
  <c r="AG22" i="7"/>
  <c r="AF22" i="7"/>
  <c r="AE22" i="7"/>
  <c r="AH18" i="7"/>
  <c r="AG18" i="7"/>
  <c r="AF18" i="7"/>
  <c r="AE18" i="7"/>
  <c r="AH17" i="7"/>
  <c r="AG17" i="7"/>
  <c r="AF17" i="7"/>
  <c r="AE17" i="7"/>
  <c r="AH16" i="7"/>
  <c r="AG16" i="7"/>
  <c r="AF16" i="7"/>
  <c r="AE16" i="7"/>
  <c r="AH15" i="7"/>
  <c r="AG15" i="7"/>
  <c r="AF15" i="7"/>
  <c r="AE15" i="7"/>
  <c r="AH14" i="7"/>
  <c r="AG14" i="7"/>
  <c r="AF14" i="7"/>
  <c r="AE14" i="7"/>
  <c r="AH13" i="7"/>
  <c r="AG13" i="7"/>
  <c r="AF13" i="7"/>
  <c r="AE13" i="7"/>
  <c r="AH9" i="7"/>
  <c r="AG9" i="7"/>
  <c r="AF9" i="7"/>
  <c r="AE9" i="7"/>
  <c r="AH8" i="7"/>
  <c r="AG8" i="7"/>
  <c r="AF8" i="7"/>
  <c r="AE8" i="7"/>
  <c r="AH7" i="7"/>
  <c r="AG7" i="7"/>
  <c r="AF7" i="7"/>
  <c r="AE7" i="7"/>
  <c r="AH6" i="7"/>
  <c r="AG6" i="7"/>
  <c r="AF6" i="7"/>
  <c r="AE6" i="7"/>
  <c r="AH5" i="7"/>
  <c r="AG5" i="7"/>
  <c r="AF5" i="7"/>
  <c r="AE5" i="7"/>
  <c r="AH4" i="7"/>
  <c r="AG4" i="7"/>
  <c r="AF4" i="7"/>
  <c r="AE4" i="7"/>
  <c r="AI4" i="7"/>
  <c r="O33" i="14" l="1"/>
  <c r="FK7" i="14"/>
  <c r="GD10" i="14" s="1"/>
  <c r="R33" i="14"/>
  <c r="N33" i="14"/>
  <c r="S33" i="14"/>
  <c r="FR7" i="14" s="1"/>
  <c r="D58" i="14"/>
  <c r="BP60" i="14"/>
  <c r="D59" i="14"/>
  <c r="AR60" i="14" s="1"/>
  <c r="AT60" i="14" s="1"/>
  <c r="AU60" i="14" s="1"/>
  <c r="BP61" i="14"/>
  <c r="AD63" i="14"/>
  <c r="AR64" i="14"/>
  <c r="AT64" i="14" s="1"/>
  <c r="AU64" i="14" s="1"/>
  <c r="AF65" i="14"/>
  <c r="P43" i="14"/>
  <c r="N40" i="14"/>
  <c r="T40" i="14"/>
  <c r="Q40" i="14"/>
  <c r="Q42" i="14"/>
  <c r="FS8" i="14" s="1"/>
  <c r="R41" i="14"/>
  <c r="P41" i="14"/>
  <c r="S40" i="14"/>
  <c r="O40" i="14"/>
  <c r="T41" i="14"/>
  <c r="P40" i="14"/>
  <c r="N41" i="14"/>
  <c r="Q41" i="14"/>
  <c r="O42" i="14"/>
  <c r="N42" i="14"/>
  <c r="S41" i="14"/>
  <c r="FK8" i="14"/>
  <c r="GD4" i="14" s="1"/>
  <c r="T42" i="14"/>
  <c r="FQ8" i="14" s="1"/>
  <c r="R42" i="14"/>
  <c r="P42" i="14"/>
  <c r="S43" i="14"/>
  <c r="T43" i="14"/>
  <c r="O41" i="14"/>
  <c r="N43" i="14"/>
  <c r="R43" i="14"/>
  <c r="P31" i="14"/>
  <c r="O32" i="14"/>
  <c r="S34" i="14"/>
  <c r="R34" i="14"/>
  <c r="T34" i="14"/>
  <c r="N34" i="14"/>
  <c r="P34" i="14"/>
  <c r="O34" i="14"/>
  <c r="R31" i="14"/>
  <c r="O31" i="14"/>
  <c r="N31" i="14"/>
  <c r="T31" i="14"/>
  <c r="Q31" i="14"/>
  <c r="S31" i="14"/>
  <c r="T32" i="14"/>
  <c r="Q32" i="14"/>
  <c r="S32" i="14"/>
  <c r="P32" i="14"/>
  <c r="R32" i="14"/>
  <c r="N32" i="14"/>
  <c r="N14" i="14"/>
  <c r="O13" i="14"/>
  <c r="P14" i="14"/>
  <c r="S14" i="14"/>
  <c r="O16" i="14"/>
  <c r="T14" i="14"/>
  <c r="R14" i="14"/>
  <c r="P16" i="14"/>
  <c r="Q14" i="14"/>
  <c r="O14" i="14"/>
  <c r="N15" i="14"/>
  <c r="O15" i="14"/>
  <c r="R15" i="14"/>
  <c r="R16" i="14"/>
  <c r="S15" i="14"/>
  <c r="FR5" i="14" s="1"/>
  <c r="P15" i="14"/>
  <c r="T15" i="14"/>
  <c r="FQ5" i="14" s="1"/>
  <c r="Q15" i="14"/>
  <c r="FS5" i="14" s="1"/>
  <c r="S13" i="14"/>
  <c r="N16" i="14"/>
  <c r="S16" i="14"/>
  <c r="T16" i="14"/>
  <c r="N13" i="14"/>
  <c r="P13" i="14"/>
  <c r="R13" i="14"/>
  <c r="T13" i="14"/>
  <c r="AW58" i="14"/>
  <c r="S4" i="14"/>
  <c r="Q51" i="14"/>
  <c r="FS9" i="14" s="1"/>
  <c r="N51" i="14"/>
  <c r="Q49" i="14"/>
  <c r="O49" i="14"/>
  <c r="P49" i="14"/>
  <c r="S49" i="14"/>
  <c r="T49" i="14"/>
  <c r="N49" i="14"/>
  <c r="R49" i="14"/>
  <c r="R50" i="14"/>
  <c r="AR61" i="14"/>
  <c r="AT61" i="14" s="1"/>
  <c r="AU61" i="14" s="1"/>
  <c r="AD60" i="14"/>
  <c r="AW60" i="14"/>
  <c r="T5" i="14"/>
  <c r="S6" i="14"/>
  <c r="FR4" i="14" s="1"/>
  <c r="N6" i="14"/>
  <c r="O5" i="14"/>
  <c r="P6" i="14"/>
  <c r="N7" i="14"/>
  <c r="Q6" i="14"/>
  <c r="FS4" i="14" s="1"/>
  <c r="FK4" i="14"/>
  <c r="GF9" i="14" s="1"/>
  <c r="O6" i="14"/>
  <c r="T6" i="14"/>
  <c r="FQ4" i="14" s="1"/>
  <c r="N4" i="14"/>
  <c r="R4" i="14"/>
  <c r="Q4" i="14"/>
  <c r="R7" i="14"/>
  <c r="O7" i="14"/>
  <c r="S7" i="14"/>
  <c r="N5" i="14"/>
  <c r="O4" i="14"/>
  <c r="Q7" i="14"/>
  <c r="T4" i="14"/>
  <c r="R5" i="14"/>
  <c r="T7" i="14"/>
  <c r="P5" i="14"/>
  <c r="Q5" i="14"/>
  <c r="P4" i="14"/>
  <c r="S5" i="14"/>
  <c r="R52" i="14"/>
  <c r="R51" i="14"/>
  <c r="N52" i="14"/>
  <c r="O51" i="14"/>
  <c r="T51" i="14"/>
  <c r="FQ9" i="14" s="1"/>
  <c r="Q52" i="14"/>
  <c r="O52" i="14"/>
  <c r="O50" i="14"/>
  <c r="P52" i="14"/>
  <c r="S50" i="14"/>
  <c r="T52" i="14"/>
  <c r="P51" i="14"/>
  <c r="FK9" i="14"/>
  <c r="GD11" i="14" s="1"/>
  <c r="T50" i="14"/>
  <c r="S51" i="14"/>
  <c r="FR9" i="14" s="1"/>
  <c r="N50" i="14"/>
  <c r="Q50" i="14"/>
  <c r="P50" i="14"/>
  <c r="GC12" i="14"/>
  <c r="GD6" i="14"/>
  <c r="GC8" i="14"/>
  <c r="GE11" i="14"/>
  <c r="GE14" i="14"/>
  <c r="GF3" i="14"/>
  <c r="GF4" i="14"/>
  <c r="GE10" i="14"/>
  <c r="GE15" i="14"/>
  <c r="GF5" i="14"/>
  <c r="GF13" i="14"/>
  <c r="GF17" i="14"/>
  <c r="GE9" i="14"/>
  <c r="GE16" i="14"/>
  <c r="GC6" i="14"/>
  <c r="GD14" i="14"/>
  <c r="GE17" i="14"/>
  <c r="GD13" i="14"/>
  <c r="GC7" i="14"/>
  <c r="GF16" i="14"/>
  <c r="GF14" i="14"/>
  <c r="GF7" i="14"/>
  <c r="GE3" i="14"/>
  <c r="GE5" i="14"/>
  <c r="GE8" i="14"/>
  <c r="GF6" i="14"/>
  <c r="GE13" i="14"/>
  <c r="GE4" i="14"/>
  <c r="GF15" i="14"/>
  <c r="CK4" i="7"/>
  <c r="DY4" i="7"/>
  <c r="CK5" i="7"/>
  <c r="DY5" i="7"/>
  <c r="CK6" i="7"/>
  <c r="DY6" i="7"/>
  <c r="CK7" i="7"/>
  <c r="DY7" i="7"/>
  <c r="CK13" i="7"/>
  <c r="DY13" i="7"/>
  <c r="CK14" i="7"/>
  <c r="DY14" i="7"/>
  <c r="CK15" i="7"/>
  <c r="DY15" i="7"/>
  <c r="CK16" i="7"/>
  <c r="DY16" i="7"/>
  <c r="CK22" i="7"/>
  <c r="DY22" i="7"/>
  <c r="CK23" i="7"/>
  <c r="DY23" i="7"/>
  <c r="CK24" i="7"/>
  <c r="DY24" i="7"/>
  <c r="CK25" i="7"/>
  <c r="DY25" i="7"/>
  <c r="CK31" i="7"/>
  <c r="DY31" i="7"/>
  <c r="CK32" i="7"/>
  <c r="DY32" i="7"/>
  <c r="CK33" i="7"/>
  <c r="DY33" i="7"/>
  <c r="CK34" i="7"/>
  <c r="DY34" i="7"/>
  <c r="CK40" i="7"/>
  <c r="DY40" i="7"/>
  <c r="CK41" i="7"/>
  <c r="DY41" i="7"/>
  <c r="CK42" i="7"/>
  <c r="DY42" i="7"/>
  <c r="CK43" i="7"/>
  <c r="DY43" i="7"/>
  <c r="CK49" i="7"/>
  <c r="DY49" i="7"/>
  <c r="CK50" i="7"/>
  <c r="DY50" i="7"/>
  <c r="CK51" i="7"/>
  <c r="DY51" i="7"/>
  <c r="CK52" i="7"/>
  <c r="DY52" i="7"/>
  <c r="GE12" i="14" l="1"/>
  <c r="GD9" i="14"/>
  <c r="GC13" i="14"/>
  <c r="GD3" i="14"/>
  <c r="GD16" i="14"/>
  <c r="GC9" i="14"/>
  <c r="GC11" i="14"/>
  <c r="GD15" i="14"/>
  <c r="GD17" i="14"/>
  <c r="AW64" i="14"/>
  <c r="AR65" i="14"/>
  <c r="AT65" i="14" s="1"/>
  <c r="AU65" i="14" s="1"/>
  <c r="AD64" i="14"/>
  <c r="AD62" i="14"/>
  <c r="AW62" i="14"/>
  <c r="AR63" i="14"/>
  <c r="AT63" i="14" s="1"/>
  <c r="AU63" i="14" s="1"/>
  <c r="AR59" i="14"/>
  <c r="AT59" i="14" s="1"/>
  <c r="AU59" i="14" s="1"/>
  <c r="AR62" i="14"/>
  <c r="AT62" i="14" s="1"/>
  <c r="AU62" i="14" s="1"/>
  <c r="AD61" i="14"/>
  <c r="AW61" i="14"/>
  <c r="GF12" i="14"/>
  <c r="GE7" i="14"/>
  <c r="GF11" i="14"/>
  <c r="GF8" i="14"/>
  <c r="AW65" i="14"/>
  <c r="AR66" i="14"/>
  <c r="AT66" i="14" s="1"/>
  <c r="AU66" i="14" s="1"/>
  <c r="AD65" i="14"/>
  <c r="GC5" i="14"/>
  <c r="GC4" i="14"/>
  <c r="GC3" i="14"/>
  <c r="GE6" i="14"/>
  <c r="GF10" i="14"/>
  <c r="AW59" i="14"/>
  <c r="AD59" i="14"/>
  <c r="FP9" i="14"/>
  <c r="AD58" i="14"/>
  <c r="FP4" i="14"/>
  <c r="GC14" i="14"/>
  <c r="GD12" i="14"/>
  <c r="FP7" i="14"/>
  <c r="GC17" i="14"/>
  <c r="GC15" i="14"/>
  <c r="FP6" i="14"/>
  <c r="GD5" i="14"/>
  <c r="FP8" i="14"/>
  <c r="GD7" i="14"/>
  <c r="FP5" i="14"/>
  <c r="GC16" i="14"/>
  <c r="GC10" i="14"/>
  <c r="GD8" i="14"/>
  <c r="FN6" i="14"/>
  <c r="FN7" i="14"/>
  <c r="FO6" i="14"/>
  <c r="FO5" i="14"/>
  <c r="FN5" i="14"/>
  <c r="FO7" i="14"/>
  <c r="FN9" i="14"/>
  <c r="FO8" i="14"/>
  <c r="FO9" i="14"/>
  <c r="FN8" i="14"/>
  <c r="FN4" i="14"/>
  <c r="FO4" i="14"/>
  <c r="AA18" i="7"/>
  <c r="FM5" i="14" l="1"/>
  <c r="FM6" i="14"/>
  <c r="FM8" i="14"/>
  <c r="FM9" i="14"/>
  <c r="FM7" i="14"/>
  <c r="FM4" i="14"/>
  <c r="AK81" i="7"/>
  <c r="AI81" i="7"/>
  <c r="AK77" i="7"/>
  <c r="AI77" i="7"/>
  <c r="AK76" i="7"/>
  <c r="AI76" i="7"/>
  <c r="AK72" i="7"/>
  <c r="AI72" i="7"/>
  <c r="AK71" i="7"/>
  <c r="AI71" i="7"/>
  <c r="AK70" i="7"/>
  <c r="AI70" i="7"/>
  <c r="AK69" i="7"/>
  <c r="AI69" i="7"/>
  <c r="AK65" i="7"/>
  <c r="AI65" i="7"/>
  <c r="O65" i="7"/>
  <c r="AK64" i="7"/>
  <c r="AI64" i="7"/>
  <c r="O64" i="7"/>
  <c r="AK63" i="7"/>
  <c r="AI63" i="7"/>
  <c r="O63" i="7"/>
  <c r="AK62" i="7"/>
  <c r="AI62" i="7"/>
  <c r="O62" i="7"/>
  <c r="AK61" i="7"/>
  <c r="AI61" i="7"/>
  <c r="O61" i="7"/>
  <c r="AK60" i="7"/>
  <c r="AI60" i="7"/>
  <c r="O60" i="7"/>
  <c r="AK59" i="7"/>
  <c r="AI59" i="7"/>
  <c r="AK58" i="7"/>
  <c r="AI58" i="7"/>
  <c r="AK54" i="7"/>
  <c r="AI54" i="7"/>
  <c r="AK53" i="7"/>
  <c r="AI53" i="7"/>
  <c r="AK52" i="7"/>
  <c r="AI52" i="7"/>
  <c r="AK51" i="7"/>
  <c r="AI51" i="7"/>
  <c r="AK50" i="7"/>
  <c r="AI50" i="7"/>
  <c r="BX49" i="7" s="1"/>
  <c r="AK49" i="7"/>
  <c r="BY51" i="7" s="1"/>
  <c r="AI49" i="7"/>
  <c r="AK45" i="7"/>
  <c r="AI45" i="7"/>
  <c r="AK44" i="7"/>
  <c r="AI44" i="7"/>
  <c r="AK43" i="7"/>
  <c r="AI43" i="7"/>
  <c r="AK42" i="7"/>
  <c r="AI42" i="7"/>
  <c r="AK41" i="7"/>
  <c r="AI41" i="7"/>
  <c r="AK40" i="7"/>
  <c r="AI40" i="7"/>
  <c r="AK36" i="7"/>
  <c r="AI36" i="7"/>
  <c r="AK35" i="7"/>
  <c r="AI35" i="7"/>
  <c r="AK34" i="7"/>
  <c r="AI34" i="7"/>
  <c r="AK33" i="7"/>
  <c r="AI33" i="7"/>
  <c r="AK32" i="7"/>
  <c r="AI32" i="7"/>
  <c r="AK31" i="7"/>
  <c r="AI31" i="7"/>
  <c r="AK27" i="7"/>
  <c r="AI27" i="7"/>
  <c r="AK26" i="7"/>
  <c r="AI26" i="7"/>
  <c r="AK25" i="7"/>
  <c r="AI25" i="7"/>
  <c r="AK24" i="7"/>
  <c r="AI24" i="7"/>
  <c r="AK23" i="7"/>
  <c r="AI23" i="7"/>
  <c r="AK22" i="7"/>
  <c r="AI22" i="7"/>
  <c r="AK18" i="7"/>
  <c r="AI18" i="7"/>
  <c r="AK17" i="7"/>
  <c r="AI17" i="7"/>
  <c r="AK16" i="7"/>
  <c r="AI16" i="7"/>
  <c r="AK15" i="7"/>
  <c r="AI15" i="7"/>
  <c r="AK14" i="7"/>
  <c r="AI14" i="7"/>
  <c r="AK13" i="7"/>
  <c r="AI13" i="7"/>
  <c r="AK9" i="7"/>
  <c r="AI9" i="7"/>
  <c r="AK8" i="7"/>
  <c r="AI8" i="7"/>
  <c r="AK7" i="7"/>
  <c r="AI7" i="7"/>
  <c r="AK6" i="7"/>
  <c r="AI6" i="7"/>
  <c r="AK5" i="7"/>
  <c r="AI5" i="7"/>
  <c r="AK4" i="7"/>
  <c r="FL6" i="14" l="1"/>
  <c r="FU6" i="14" s="1"/>
  <c r="FL9" i="14"/>
  <c r="FU9" i="14" s="1"/>
  <c r="FL4" i="14"/>
  <c r="FU4" i="14" s="1"/>
  <c r="FL5" i="14"/>
  <c r="FU5" i="14" s="1"/>
  <c r="FL7" i="14"/>
  <c r="FU7" i="14" s="1"/>
  <c r="FL8" i="14"/>
  <c r="FU8" i="14" s="1"/>
  <c r="BX22" i="7"/>
  <c r="BX23" i="7"/>
  <c r="BY33" i="7"/>
  <c r="BY23" i="7"/>
  <c r="BX31" i="7"/>
  <c r="BY4" i="7"/>
  <c r="BX33" i="7"/>
  <c r="BY24" i="7"/>
  <c r="BY22" i="7"/>
  <c r="BX34" i="7"/>
  <c r="BY31" i="7"/>
  <c r="BX25" i="7"/>
  <c r="BY34" i="7"/>
  <c r="BX32" i="7"/>
  <c r="BX43" i="7"/>
  <c r="BY49" i="7"/>
  <c r="BZ49" i="7" s="1"/>
  <c r="BX50" i="7"/>
  <c r="BY25" i="7"/>
  <c r="BX24" i="7"/>
  <c r="BY32" i="7"/>
  <c r="BY42" i="7"/>
  <c r="BX52" i="7"/>
  <c r="BY50" i="7"/>
  <c r="BY13" i="7"/>
  <c r="BX16" i="7"/>
  <c r="BY16" i="7"/>
  <c r="BX13" i="7"/>
  <c r="BY14" i="7"/>
  <c r="BX15" i="7"/>
  <c r="BY15" i="7"/>
  <c r="BX14" i="7"/>
  <c r="BX4" i="7"/>
  <c r="BY43" i="7"/>
  <c r="BX42" i="7"/>
  <c r="BX41" i="7"/>
  <c r="BY40" i="7"/>
  <c r="BY41" i="7"/>
  <c r="BX40" i="7"/>
  <c r="BY52" i="7"/>
  <c r="BX51" i="7"/>
  <c r="BY5" i="7"/>
  <c r="BX7" i="7"/>
  <c r="BY7" i="7"/>
  <c r="BX6" i="7"/>
  <c r="BY6" i="7"/>
  <c r="BX5" i="7"/>
  <c r="AL81" i="7"/>
  <c r="Y17" i="7"/>
  <c r="Y14" i="7"/>
  <c r="AL77" i="7"/>
  <c r="AL76" i="7"/>
  <c r="AL72" i="7"/>
  <c r="AL71" i="7"/>
  <c r="AL70" i="7"/>
  <c r="AL69" i="7"/>
  <c r="AL65" i="7"/>
  <c r="AL64" i="7"/>
  <c r="AL13" i="7"/>
  <c r="AL31" i="7"/>
  <c r="AL35" i="7"/>
  <c r="AL49" i="7"/>
  <c r="AL34" i="7"/>
  <c r="AL52" i="7"/>
  <c r="AL17" i="7"/>
  <c r="AL24" i="7"/>
  <c r="AL16" i="7"/>
  <c r="AL22" i="7"/>
  <c r="AL26" i="7"/>
  <c r="AL33" i="7"/>
  <c r="AL40" i="7"/>
  <c r="AL44" i="7"/>
  <c r="AL15" i="7"/>
  <c r="AL14" i="7"/>
  <c r="AL18" i="7"/>
  <c r="AL25" i="7"/>
  <c r="AL32" i="7"/>
  <c r="AL36" i="7"/>
  <c r="AL43" i="7"/>
  <c r="AL50" i="7"/>
  <c r="AL54" i="7"/>
  <c r="AL4" i="7"/>
  <c r="AL6" i="7"/>
  <c r="AL9" i="7"/>
  <c r="AL8" i="7"/>
  <c r="AL59" i="7"/>
  <c r="AL63" i="7"/>
  <c r="AL62" i="7"/>
  <c r="AL61" i="7"/>
  <c r="AL60" i="7"/>
  <c r="AL58" i="7"/>
  <c r="AS4" i="7"/>
  <c r="AN4" i="7"/>
  <c r="AO4" i="7"/>
  <c r="AQ4" i="7"/>
  <c r="AP4" i="7"/>
  <c r="AR4" i="7"/>
  <c r="AP42" i="7"/>
  <c r="AQ54" i="7"/>
  <c r="AR54" i="7"/>
  <c r="AN54" i="7"/>
  <c r="AP54" i="7"/>
  <c r="AS36" i="7"/>
  <c r="AO36" i="7"/>
  <c r="AS54" i="7"/>
  <c r="AO54" i="7"/>
  <c r="AQ36" i="7"/>
  <c r="AR36" i="7"/>
  <c r="AN36" i="7"/>
  <c r="AP36" i="7"/>
  <c r="AQ45" i="7"/>
  <c r="AP45" i="7"/>
  <c r="AR45" i="7"/>
  <c r="AN45" i="7"/>
  <c r="AO45" i="7"/>
  <c r="AS45" i="7"/>
  <c r="Y16" i="7"/>
  <c r="AS43" i="7"/>
  <c r="AS44" i="7"/>
  <c r="AP25" i="7"/>
  <c r="AP26" i="7"/>
  <c r="AQ41" i="7"/>
  <c r="AR52" i="7"/>
  <c r="AQ53" i="7"/>
  <c r="AR27" i="7"/>
  <c r="AP14" i="7"/>
  <c r="AO8" i="7"/>
  <c r="Y15" i="7"/>
  <c r="AS35" i="7"/>
  <c r="AO50" i="7"/>
  <c r="AP15" i="7"/>
  <c r="AO16" i="7"/>
  <c r="AN9" i="7"/>
  <c r="AR32" i="7"/>
  <c r="AP33" i="7"/>
  <c r="AO7" i="7"/>
  <c r="AP9" i="7"/>
  <c r="AS17" i="7"/>
  <c r="AN25" i="7"/>
  <c r="AQ27" i="7"/>
  <c r="AL41" i="7"/>
  <c r="AL53" i="7"/>
  <c r="AP49" i="7"/>
  <c r="AR14" i="7"/>
  <c r="AS7" i="7"/>
  <c r="AS13" i="7"/>
  <c r="AN14" i="7"/>
  <c r="AN16" i="7"/>
  <c r="AO17" i="7"/>
  <c r="AN22" i="7"/>
  <c r="AL23" i="7"/>
  <c r="AO26" i="7"/>
  <c r="AO31" i="7"/>
  <c r="AO33" i="7"/>
  <c r="AO40" i="7"/>
  <c r="AN43" i="7"/>
  <c r="AO44" i="7"/>
  <c r="AL51" i="7"/>
  <c r="AP52" i="7"/>
  <c r="AR53" i="7"/>
  <c r="AQ15" i="7"/>
  <c r="AS22" i="7"/>
  <c r="AN15" i="7"/>
  <c r="AO22" i="7"/>
  <c r="AQ23" i="7"/>
  <c r="AL27" i="7"/>
  <c r="AQ31" i="7"/>
  <c r="AS31" i="7"/>
  <c r="AS40" i="7"/>
  <c r="AL42" i="7"/>
  <c r="AL45" i="7"/>
  <c r="AN50" i="7"/>
  <c r="AN51" i="7"/>
  <c r="AP51" i="7"/>
  <c r="AQ6" i="7"/>
  <c r="AR15" i="7"/>
  <c r="AN31" i="7"/>
  <c r="AN40" i="7"/>
  <c r="AR51" i="7"/>
  <c r="AL7" i="7"/>
  <c r="AQ9" i="7"/>
  <c r="AR9" i="7"/>
  <c r="AP5" i="7"/>
  <c r="AN5" i="7"/>
  <c r="AQ5" i="7"/>
  <c r="AR5" i="7"/>
  <c r="AL5" i="7"/>
  <c r="AS18" i="7"/>
  <c r="AO18" i="7"/>
  <c r="AR18" i="7"/>
  <c r="AN18" i="7"/>
  <c r="AQ18" i="7"/>
  <c r="AP18" i="7"/>
  <c r="AQ8" i="7"/>
  <c r="AP8" i="7"/>
  <c r="AR8" i="7"/>
  <c r="AS8" i="7"/>
  <c r="AO13" i="7"/>
  <c r="AQ24" i="7"/>
  <c r="AN24" i="7"/>
  <c r="AR24" i="7"/>
  <c r="AP24" i="7"/>
  <c r="AS6" i="7"/>
  <c r="AO6" i="7"/>
  <c r="AR6" i="7"/>
  <c r="AN6" i="7"/>
  <c r="AR7" i="7"/>
  <c r="AN7" i="7"/>
  <c r="AQ7" i="7"/>
  <c r="AP7" i="7"/>
  <c r="AP6" i="7"/>
  <c r="AN8" i="7"/>
  <c r="AR13" i="7"/>
  <c r="AN13" i="7"/>
  <c r="AQ13" i="7"/>
  <c r="AP13" i="7"/>
  <c r="AR17" i="7"/>
  <c r="AN17" i="7"/>
  <c r="AQ17" i="7"/>
  <c r="AP17" i="7"/>
  <c r="AS23" i="7"/>
  <c r="AO23" i="7"/>
  <c r="AR23" i="7"/>
  <c r="AN23" i="7"/>
  <c r="AO24" i="7"/>
  <c r="AS24" i="7"/>
  <c r="AQ35" i="7"/>
  <c r="AP35" i="7"/>
  <c r="AO35" i="7"/>
  <c r="AN35" i="7"/>
  <c r="AO5" i="7"/>
  <c r="AO9" i="7"/>
  <c r="AS9" i="7"/>
  <c r="AQ16" i="7"/>
  <c r="AP16" i="7"/>
  <c r="AR16" i="7"/>
  <c r="AQ26" i="7"/>
  <c r="AN26" i="7"/>
  <c r="AR26" i="7"/>
  <c r="AS27" i="7"/>
  <c r="AO27" i="7"/>
  <c r="AP27" i="7"/>
  <c r="AN27" i="7"/>
  <c r="AS32" i="7"/>
  <c r="AO32" i="7"/>
  <c r="AP32" i="7"/>
  <c r="AN32" i="7"/>
  <c r="AS5" i="7"/>
  <c r="AS14" i="7"/>
  <c r="AO14" i="7"/>
  <c r="AQ14" i="7"/>
  <c r="AS16" i="7"/>
  <c r="AQ22" i="7"/>
  <c r="AP22" i="7"/>
  <c r="AR22" i="7"/>
  <c r="AP23" i="7"/>
  <c r="AS26" i="7"/>
  <c r="AQ32" i="7"/>
  <c r="AQ33" i="7"/>
  <c r="AN33" i="7"/>
  <c r="AR33" i="7"/>
  <c r="AS34" i="7"/>
  <c r="AO34" i="7"/>
  <c r="AR34" i="7"/>
  <c r="AN34" i="7"/>
  <c r="AQ34" i="7"/>
  <c r="AP34" i="7"/>
  <c r="AR35" i="7"/>
  <c r="AS41" i="7"/>
  <c r="AO41" i="7"/>
  <c r="AR41" i="7"/>
  <c r="AN41" i="7"/>
  <c r="AP41" i="7"/>
  <c r="AO15" i="7"/>
  <c r="AS15" i="7"/>
  <c r="AS25" i="7"/>
  <c r="AO25" i="7"/>
  <c r="AQ25" i="7"/>
  <c r="AP31" i="7"/>
  <c r="AR42" i="7"/>
  <c r="AN42" i="7"/>
  <c r="AQ42" i="7"/>
  <c r="AR49" i="7"/>
  <c r="AN49" i="7"/>
  <c r="AQ49" i="7"/>
  <c r="AR25" i="7"/>
  <c r="AR31" i="7"/>
  <c r="BW33" i="7" s="1"/>
  <c r="AS33" i="7"/>
  <c r="AQ40" i="7"/>
  <c r="AP40" i="7"/>
  <c r="AR40" i="7"/>
  <c r="AO42" i="7"/>
  <c r="AS42" i="7"/>
  <c r="AP43" i="7"/>
  <c r="AQ43" i="7"/>
  <c r="AO43" i="7"/>
  <c r="AO49" i="7"/>
  <c r="AS49" i="7"/>
  <c r="AP50" i="7"/>
  <c r="AR50" i="7"/>
  <c r="AQ50" i="7"/>
  <c r="AS50" i="7"/>
  <c r="AQ52" i="7"/>
  <c r="AN52" i="7"/>
  <c r="AR43" i="7"/>
  <c r="AS53" i="7"/>
  <c r="AO53" i="7"/>
  <c r="AP53" i="7"/>
  <c r="AN53" i="7"/>
  <c r="AR44" i="7"/>
  <c r="AN44" i="7"/>
  <c r="AP44" i="7"/>
  <c r="AO52" i="7"/>
  <c r="AS52" i="7"/>
  <c r="AQ44" i="7"/>
  <c r="AS51" i="7"/>
  <c r="AO51" i="7"/>
  <c r="AQ51" i="7"/>
  <c r="AF69" i="7" l="1"/>
  <c r="AH71" i="7"/>
  <c r="BU31" i="7"/>
  <c r="BW32" i="7"/>
  <c r="BV16" i="7"/>
  <c r="BV33" i="7"/>
  <c r="BV23" i="7"/>
  <c r="GG7" i="14"/>
  <c r="GG8" i="14"/>
  <c r="GG15" i="14"/>
  <c r="GG5" i="14"/>
  <c r="GG14" i="14"/>
  <c r="GG10" i="14"/>
  <c r="GG11" i="14"/>
  <c r="GG16" i="14"/>
  <c r="GG12" i="14"/>
  <c r="GG6" i="14"/>
  <c r="GG4" i="14"/>
  <c r="GG17" i="14"/>
  <c r="GG9" i="14"/>
  <c r="GG13" i="14"/>
  <c r="GG3" i="14"/>
  <c r="BU42" i="7"/>
  <c r="BW51" i="7"/>
  <c r="BV49" i="7"/>
  <c r="BV32" i="7"/>
  <c r="BV7" i="7"/>
  <c r="BU23" i="7"/>
  <c r="BV14" i="7"/>
  <c r="BU25" i="7"/>
  <c r="BU50" i="7"/>
  <c r="BU52" i="7"/>
  <c r="BV52" i="7"/>
  <c r="BV22" i="7"/>
  <c r="BU32" i="7"/>
  <c r="BV25" i="7"/>
  <c r="BU49" i="7"/>
  <c r="BW50" i="7"/>
  <c r="BV24" i="7"/>
  <c r="BW22" i="7"/>
  <c r="BU34" i="7"/>
  <c r="BU24" i="7"/>
  <c r="BW23" i="7"/>
  <c r="BV51" i="7"/>
  <c r="BV31" i="7"/>
  <c r="BU51" i="7"/>
  <c r="BW52" i="7"/>
  <c r="BV41" i="7"/>
  <c r="BU22" i="7"/>
  <c r="BW34" i="7"/>
  <c r="BV43" i="7"/>
  <c r="BV34" i="7"/>
  <c r="BV50" i="7"/>
  <c r="BW49" i="7"/>
  <c r="BW31" i="7"/>
  <c r="BW25" i="7"/>
  <c r="BU33" i="7"/>
  <c r="BW24" i="7"/>
  <c r="BU16" i="7"/>
  <c r="BV15" i="7"/>
  <c r="BU15" i="7"/>
  <c r="BW13" i="7"/>
  <c r="BU13" i="7"/>
  <c r="BU14" i="7"/>
  <c r="BV13" i="7"/>
  <c r="BW14" i="7"/>
  <c r="BW15" i="7"/>
  <c r="BW16" i="7"/>
  <c r="BU7" i="7"/>
  <c r="BU4" i="7"/>
  <c r="BW4" i="7"/>
  <c r="BV4" i="7"/>
  <c r="BV40" i="7"/>
  <c r="BW40" i="7"/>
  <c r="BW43" i="7"/>
  <c r="BU41" i="7"/>
  <c r="BW42" i="7"/>
  <c r="BU40" i="7"/>
  <c r="BV42" i="7"/>
  <c r="BW41" i="7"/>
  <c r="BU43" i="7"/>
  <c r="BW5" i="7"/>
  <c r="BU5" i="7"/>
  <c r="BU6" i="7"/>
  <c r="BW7" i="7"/>
  <c r="BV5" i="7"/>
  <c r="BW6" i="7"/>
  <c r="BV6" i="7"/>
  <c r="AT78" i="7"/>
  <c r="AY69" i="7"/>
  <c r="AZ71" i="7"/>
  <c r="AT84" i="7"/>
  <c r="BZ7" i="7"/>
  <c r="BZ40" i="7"/>
  <c r="BZ50" i="7"/>
  <c r="BZ16" i="7"/>
  <c r="BZ23" i="7"/>
  <c r="BZ13" i="7"/>
  <c r="BZ34" i="7"/>
  <c r="BZ22" i="7"/>
  <c r="BZ51" i="7"/>
  <c r="BZ31" i="7"/>
  <c r="BZ14" i="7"/>
  <c r="BZ4" i="7"/>
  <c r="BZ43" i="7"/>
  <c r="BZ41" i="7"/>
  <c r="BZ33" i="7"/>
  <c r="BZ5" i="7"/>
  <c r="BZ6" i="7"/>
  <c r="BZ15" i="7"/>
  <c r="BZ52" i="7"/>
  <c r="BZ24" i="7"/>
  <c r="BZ25" i="7"/>
  <c r="BZ42" i="7"/>
  <c r="BZ32" i="7"/>
  <c r="FX2" i="14" l="1"/>
  <c r="CA42" i="7"/>
  <c r="CA23" i="7"/>
  <c r="CA13" i="7"/>
  <c r="CA52" i="7"/>
  <c r="CA14" i="7"/>
  <c r="CA15" i="7"/>
  <c r="CA22" i="7"/>
  <c r="CA50" i="7"/>
  <c r="CA5" i="7"/>
  <c r="CA7" i="7"/>
  <c r="CA51" i="7"/>
  <c r="CA31" i="7"/>
  <c r="CA25" i="7"/>
  <c r="CA41" i="7"/>
  <c r="CA49" i="7"/>
  <c r="CA33" i="7"/>
  <c r="CA4" i="7"/>
  <c r="CA32" i="7"/>
  <c r="CA34" i="7"/>
  <c r="CA24" i="7"/>
  <c r="CA43" i="7"/>
  <c r="CA16" i="7"/>
  <c r="CA40" i="7"/>
  <c r="CA6" i="7"/>
  <c r="CC16" i="7" l="1"/>
  <c r="CC50" i="7"/>
  <c r="CC51" i="7"/>
  <c r="CD49" i="7"/>
  <c r="CD50" i="7"/>
  <c r="CC52" i="7"/>
  <c r="CD31" i="7"/>
  <c r="CD51" i="7"/>
  <c r="CC24" i="7"/>
  <c r="CC49" i="7"/>
  <c r="CC34" i="7"/>
  <c r="CC33" i="7"/>
  <c r="CC6" i="7"/>
  <c r="CC43" i="7"/>
  <c r="CD13" i="7"/>
  <c r="CD52" i="7"/>
  <c r="CD15" i="7"/>
  <c r="CC31" i="7"/>
  <c r="CC25" i="7"/>
  <c r="CD16" i="7"/>
  <c r="CD23" i="7"/>
  <c r="CC5" i="7"/>
  <c r="CC41" i="7"/>
  <c r="CD4" i="7"/>
  <c r="CD5" i="7"/>
  <c r="CD34" i="7"/>
  <c r="CD33" i="7"/>
  <c r="CC7" i="7"/>
  <c r="CC32" i="7"/>
  <c r="CC13" i="7"/>
  <c r="CC14" i="7"/>
  <c r="CD7" i="7"/>
  <c r="CD25" i="7"/>
  <c r="CD43" i="7"/>
  <c r="CD41" i="7"/>
  <c r="CD40" i="7"/>
  <c r="CD42" i="7"/>
  <c r="CC40" i="7"/>
  <c r="CD6" i="7"/>
  <c r="CD22" i="7"/>
  <c r="CC23" i="7"/>
  <c r="CD32" i="7"/>
  <c r="CC15" i="7"/>
  <c r="CC42" i="7"/>
  <c r="CD14" i="7"/>
  <c r="CC4" i="7"/>
  <c r="CC22" i="7"/>
  <c r="CD24" i="7"/>
  <c r="AR70" i="14" l="1"/>
  <c r="AT70" i="14" s="1"/>
  <c r="AU70" i="14" s="1"/>
  <c r="AF61" i="14"/>
  <c r="AX61" i="14"/>
  <c r="AX63" i="14"/>
  <c r="AR72" i="14"/>
  <c r="AT72" i="14" s="1"/>
  <c r="AU72" i="14" s="1"/>
  <c r="AF63" i="14"/>
  <c r="AF58" i="14"/>
  <c r="AR67" i="14"/>
  <c r="AT67" i="14" s="1"/>
  <c r="AU67" i="14" s="1"/>
  <c r="AX58" i="14"/>
  <c r="AX60" i="14"/>
  <c r="AR69" i="14"/>
  <c r="AT69" i="14" s="1"/>
  <c r="AU69" i="14" s="1"/>
  <c r="AF60" i="14"/>
  <c r="AF62" i="14"/>
  <c r="AX62" i="14"/>
  <c r="AR71" i="14"/>
  <c r="AT71" i="14" s="1"/>
  <c r="AU71" i="14" s="1"/>
  <c r="AF64" i="14"/>
  <c r="AR73" i="14"/>
  <c r="AT73" i="14" s="1"/>
  <c r="AU73" i="14" s="1"/>
  <c r="AX64" i="14"/>
  <c r="L9" i="7"/>
  <c r="L35" i="7"/>
  <c r="L50" i="7"/>
  <c r="L22" i="7"/>
  <c r="L40" i="7"/>
  <c r="L14" i="7"/>
  <c r="L45" i="7"/>
  <c r="L53" i="7"/>
  <c r="L13" i="7"/>
  <c r="L16" i="7"/>
  <c r="L54" i="7"/>
  <c r="L52" i="7"/>
  <c r="L43" i="7"/>
  <c r="L41" i="7"/>
  <c r="L34" i="7"/>
  <c r="L31" i="7"/>
  <c r="L4" i="7"/>
  <c r="L17" i="7"/>
  <c r="L15" i="7"/>
  <c r="L24" i="7"/>
  <c r="L26" i="7"/>
  <c r="L32" i="7"/>
  <c r="L49" i="7"/>
  <c r="L51" i="7"/>
  <c r="L36" i="7"/>
  <c r="L33" i="7"/>
  <c r="L44" i="7"/>
  <c r="L42" i="7"/>
  <c r="L5" i="7"/>
  <c r="L25" i="7"/>
  <c r="L23" i="7"/>
  <c r="L27" i="7"/>
  <c r="L18" i="7"/>
  <c r="L7" i="7"/>
  <c r="L8" i="7"/>
  <c r="L6" i="7"/>
  <c r="CZ33" i="7"/>
  <c r="EN33" i="7"/>
  <c r="FF33" i="7" s="1"/>
  <c r="CF33" i="7"/>
  <c r="DT33" i="7"/>
  <c r="EL33" i="7" s="1"/>
  <c r="EO20" i="7"/>
  <c r="CG20" i="7"/>
  <c r="CF22" i="7"/>
  <c r="DT22" i="7"/>
  <c r="DU20" i="7"/>
  <c r="DA20" i="7"/>
  <c r="CZ22" i="7"/>
  <c r="DR22" i="7" s="1"/>
  <c r="EN22" i="7"/>
  <c r="FF22" i="7" s="1"/>
  <c r="CZ15" i="7"/>
  <c r="EN15" i="7"/>
  <c r="FF15" i="7" s="1"/>
  <c r="CF15" i="7"/>
  <c r="DT15" i="7"/>
  <c r="CZ41" i="7"/>
  <c r="EN41" i="7"/>
  <c r="FF41" i="7" s="1"/>
  <c r="CF41" i="7"/>
  <c r="DT41" i="7"/>
  <c r="CF25" i="7"/>
  <c r="DT25" i="7"/>
  <c r="CZ25" i="7"/>
  <c r="DR25" i="7" s="1"/>
  <c r="EN25" i="7"/>
  <c r="FF25" i="7" s="1"/>
  <c r="DT34" i="7"/>
  <c r="EN34" i="7"/>
  <c r="FF34" i="7" s="1"/>
  <c r="CZ34" i="7"/>
  <c r="DR34" i="7" s="1"/>
  <c r="CF34" i="7"/>
  <c r="EN51" i="7"/>
  <c r="FF51" i="7" s="1"/>
  <c r="CZ51" i="7"/>
  <c r="CF51" i="7"/>
  <c r="DT51" i="7"/>
  <c r="CZ14" i="7"/>
  <c r="DR14" i="7" s="1"/>
  <c r="CF14" i="7"/>
  <c r="EN14" i="7"/>
  <c r="FF14" i="7" s="1"/>
  <c r="DT14" i="7"/>
  <c r="CG2" i="7"/>
  <c r="CF4" i="7"/>
  <c r="EN4" i="7"/>
  <c r="DA2" i="7"/>
  <c r="DT4" i="7"/>
  <c r="CZ4" i="7"/>
  <c r="DU2" i="7"/>
  <c r="EO2" i="7"/>
  <c r="DA38" i="7"/>
  <c r="DT40" i="7"/>
  <c r="CF40" i="7"/>
  <c r="DU38" i="7"/>
  <c r="CZ40" i="7"/>
  <c r="EO38" i="7"/>
  <c r="EN40" i="7"/>
  <c r="FF40" i="7" s="1"/>
  <c r="CG38" i="7"/>
  <c r="DU11" i="7"/>
  <c r="EO11" i="7"/>
  <c r="CZ13" i="7"/>
  <c r="DA11" i="7"/>
  <c r="DT13" i="7"/>
  <c r="CG11" i="7"/>
  <c r="CF13" i="7"/>
  <c r="EN13" i="7"/>
  <c r="FF13" i="7" s="1"/>
  <c r="CF5" i="7"/>
  <c r="EN5" i="7"/>
  <c r="FF5" i="7" s="1"/>
  <c r="DT5" i="7"/>
  <c r="CZ5" i="7"/>
  <c r="EO29" i="7"/>
  <c r="CG29" i="7"/>
  <c r="CF31" i="7"/>
  <c r="EN31" i="7"/>
  <c r="FF31" i="7" s="1"/>
  <c r="CZ31" i="7"/>
  <c r="DA29" i="7"/>
  <c r="DT31" i="7"/>
  <c r="EL31" i="7" s="1"/>
  <c r="DU29" i="7"/>
  <c r="CZ43" i="7"/>
  <c r="DT43" i="7"/>
  <c r="EL43" i="7" s="1"/>
  <c r="CF43" i="7"/>
  <c r="EN43" i="7"/>
  <c r="FF43" i="7" s="1"/>
  <c r="DU47" i="7"/>
  <c r="CZ49" i="7"/>
  <c r="EO47" i="7"/>
  <c r="EN49" i="7"/>
  <c r="FF49" i="7" s="1"/>
  <c r="DA47" i="7"/>
  <c r="CG47" i="7"/>
  <c r="CF49" i="7"/>
  <c r="DT49" i="7"/>
  <c r="CZ52" i="7"/>
  <c r="EN52" i="7"/>
  <c r="FF52" i="7" s="1"/>
  <c r="CF52" i="7"/>
  <c r="DT52" i="7"/>
  <c r="CF50" i="7"/>
  <c r="DT50" i="7"/>
  <c r="CZ50" i="7"/>
  <c r="EN50" i="7"/>
  <c r="FF50" i="7" s="1"/>
  <c r="DT42" i="7"/>
  <c r="EL42" i="7" s="1"/>
  <c r="CF42" i="7"/>
  <c r="EN42" i="7"/>
  <c r="FF42" i="7" s="1"/>
  <c r="CZ42" i="7"/>
  <c r="DR42" i="7" s="1"/>
  <c r="CF7" i="7"/>
  <c r="DT7" i="7"/>
  <c r="CZ7" i="7"/>
  <c r="EN7" i="7"/>
  <c r="CZ23" i="7"/>
  <c r="DR23" i="7" s="1"/>
  <c r="EN23" i="7"/>
  <c r="FF23" i="7" s="1"/>
  <c r="CF23" i="7"/>
  <c r="DT23" i="7"/>
  <c r="CF32" i="7"/>
  <c r="DT32" i="7"/>
  <c r="CZ32" i="7"/>
  <c r="EN32" i="7"/>
  <c r="FF32" i="7" s="1"/>
  <c r="CF6" i="7"/>
  <c r="DT6" i="7"/>
  <c r="CZ6" i="7"/>
  <c r="EN6" i="7"/>
  <c r="CF24" i="7"/>
  <c r="EN24" i="7"/>
  <c r="FF24" i="7" s="1"/>
  <c r="DT24" i="7"/>
  <c r="CZ24" i="7"/>
  <c r="DR24" i="7" s="1"/>
  <c r="DT16" i="7"/>
  <c r="CZ16" i="7"/>
  <c r="DR16" i="7" s="1"/>
  <c r="EN16" i="7"/>
  <c r="FF16" i="7" s="1"/>
  <c r="CF16" i="7"/>
  <c r="AU75" i="14" l="1"/>
  <c r="AT4" i="7"/>
  <c r="BO8" i="7"/>
  <c r="BB50" i="7"/>
  <c r="BB41" i="7"/>
  <c r="AZ32" i="7"/>
  <c r="BE8" i="7"/>
  <c r="BA51" i="7"/>
  <c r="AW24" i="7"/>
  <c r="BD17" i="7"/>
  <c r="BB40" i="7"/>
  <c r="BB44" i="7"/>
  <c r="BE23" i="7"/>
  <c r="BC32" i="7"/>
  <c r="BB17" i="7"/>
  <c r="AY16" i="7"/>
  <c r="AV35" i="7"/>
  <c r="BP14" i="7"/>
  <c r="BE4" i="7"/>
  <c r="BC51" i="7"/>
  <c r="BA13" i="7"/>
  <c r="BA23" i="7"/>
  <c r="AZ18" i="7"/>
  <c r="BD40" i="7"/>
  <c r="BC41" i="7"/>
  <c r="AW8" i="7"/>
  <c r="ET14" i="7"/>
  <c r="BA27" i="7"/>
  <c r="BB18" i="7"/>
  <c r="BE50" i="7"/>
  <c r="BC26" i="7"/>
  <c r="BD7" i="7"/>
  <c r="BB42" i="7"/>
  <c r="AW41" i="7"/>
  <c r="ET52" i="7"/>
  <c r="BD41" i="7"/>
  <c r="BA42" i="7"/>
  <c r="BB23" i="7"/>
  <c r="BB13" i="7"/>
  <c r="BD43" i="7"/>
  <c r="BD24" i="7"/>
  <c r="AZ54" i="7"/>
  <c r="BE54" i="7"/>
  <c r="BE52" i="7"/>
  <c r="BA14" i="7"/>
  <c r="BD44" i="7"/>
  <c r="BA6" i="7"/>
  <c r="BA36" i="7"/>
  <c r="BD26" i="7"/>
  <c r="BD31" i="7"/>
  <c r="BD33" i="7"/>
  <c r="BA9" i="7"/>
  <c r="BA24" i="7"/>
  <c r="BB27" i="7"/>
  <c r="AZ41" i="7"/>
  <c r="BA15" i="7"/>
  <c r="BB26" i="7"/>
  <c r="BA31" i="7"/>
  <c r="AX36" i="7"/>
  <c r="AY49" i="7"/>
  <c r="AX4" i="7"/>
  <c r="AX9" i="7"/>
  <c r="BQ14" i="7"/>
  <c r="BE25" i="7"/>
  <c r="BD22" i="7"/>
  <c r="BD35" i="7"/>
  <c r="BA52" i="7"/>
  <c r="AZ6" i="7"/>
  <c r="BD36" i="7"/>
  <c r="BC44" i="7"/>
  <c r="AZ7" i="7"/>
  <c r="BE27" i="7"/>
  <c r="AZ27" i="7"/>
  <c r="BC4" i="7"/>
  <c r="AZ36" i="7"/>
  <c r="BB4" i="7"/>
  <c r="BB24" i="7"/>
  <c r="BE51" i="7"/>
  <c r="BE49" i="7"/>
  <c r="BB9" i="7"/>
  <c r="BC53" i="7"/>
  <c r="AZ9" i="7"/>
  <c r="AX13" i="7"/>
  <c r="AT23" i="7"/>
  <c r="AX42" i="7"/>
  <c r="BM41" i="7"/>
  <c r="BL31" i="7"/>
  <c r="BC8" i="7"/>
  <c r="BB7" i="7"/>
  <c r="BA25" i="7"/>
  <c r="BD42" i="7"/>
  <c r="BE24" i="7"/>
  <c r="BD6" i="7"/>
  <c r="AZ45" i="7"/>
  <c r="BC36" i="7"/>
  <c r="BC45" i="7"/>
  <c r="BE26" i="7"/>
  <c r="BA18" i="7"/>
  <c r="BB54" i="7"/>
  <c r="AZ49" i="7"/>
  <c r="BD49" i="7"/>
  <c r="AZ17" i="7"/>
  <c r="BB43" i="7"/>
  <c r="BE5" i="7"/>
  <c r="BC49" i="7"/>
  <c r="BE32" i="7"/>
  <c r="AZ35" i="7"/>
  <c r="BA43" i="7"/>
  <c r="BC43" i="7"/>
  <c r="AZ33" i="7"/>
  <c r="BD25" i="7"/>
  <c r="BE45" i="7"/>
  <c r="AZ26" i="7"/>
  <c r="BB5" i="7"/>
  <c r="BA50" i="7"/>
  <c r="AT17" i="7"/>
  <c r="AU51" i="7"/>
  <c r="BM18" i="7"/>
  <c r="AX51" i="7"/>
  <c r="AY22" i="7"/>
  <c r="AY40" i="7"/>
  <c r="AW31" i="7"/>
  <c r="AU8" i="7"/>
  <c r="AY43" i="7"/>
  <c r="AU17" i="7"/>
  <c r="AV25" i="7"/>
  <c r="AX15" i="7"/>
  <c r="AV13" i="7"/>
  <c r="AV18" i="7"/>
  <c r="AV23" i="7"/>
  <c r="AY52" i="7"/>
  <c r="AT27" i="7"/>
  <c r="AV50" i="7"/>
  <c r="AT45" i="7"/>
  <c r="AX33" i="7"/>
  <c r="AW42" i="7"/>
  <c r="AX43" i="7"/>
  <c r="AY25" i="7"/>
  <c r="AU36" i="7"/>
  <c r="AY18" i="7"/>
  <c r="AU34" i="7"/>
  <c r="AX16" i="7"/>
  <c r="AT34" i="7"/>
  <c r="AW52" i="7"/>
  <c r="AY5" i="7"/>
  <c r="AX44" i="7"/>
  <c r="AX24" i="7"/>
  <c r="AV53" i="7"/>
  <c r="AU24" i="7"/>
  <c r="AY26" i="7"/>
  <c r="AW14" i="7"/>
  <c r="AU25" i="7"/>
  <c r="AY24" i="7"/>
  <c r="AY9" i="7"/>
  <c r="AW43" i="7"/>
  <c r="AV32" i="7"/>
  <c r="AX50" i="7"/>
  <c r="AT7" i="7"/>
  <c r="AY33" i="7"/>
  <c r="AT8" i="7"/>
  <c r="AT49" i="7"/>
  <c r="AT26" i="7"/>
  <c r="AV45" i="7"/>
  <c r="AV8" i="7"/>
  <c r="AT54" i="7"/>
  <c r="AU43" i="7"/>
  <c r="AX22" i="7"/>
  <c r="AW4" i="7"/>
  <c r="AW26" i="7"/>
  <c r="AT6" i="7"/>
  <c r="AY36" i="7"/>
  <c r="AU42" i="7"/>
  <c r="AU53" i="7"/>
  <c r="AV16" i="7"/>
  <c r="AW18" i="7"/>
  <c r="AW17" i="7"/>
  <c r="AW7" i="7"/>
  <c r="AU6" i="7"/>
  <c r="AX45" i="7"/>
  <c r="AW25" i="7"/>
  <c r="AY53" i="7"/>
  <c r="AY27" i="7"/>
  <c r="AX17" i="7"/>
  <c r="AW49" i="7"/>
  <c r="AY41" i="7"/>
  <c r="AX31" i="7"/>
  <c r="AV7" i="7"/>
  <c r="AY14" i="7"/>
  <c r="AW13" i="7"/>
  <c r="AU14" i="7"/>
  <c r="AX49" i="7"/>
  <c r="AT32" i="7"/>
  <c r="AU41" i="7"/>
  <c r="AY8" i="7"/>
  <c r="AX18" i="7"/>
  <c r="AW36" i="7"/>
  <c r="AT53" i="7"/>
  <c r="AV6" i="7"/>
  <c r="AX34" i="7"/>
  <c r="AY50" i="7"/>
  <c r="AU5" i="7"/>
  <c r="AT18" i="7"/>
  <c r="AX7" i="7"/>
  <c r="AY42" i="7"/>
  <c r="AV4" i="7"/>
  <c r="AV54" i="7"/>
  <c r="AV27" i="7"/>
  <c r="AT42" i="7"/>
  <c r="BM17" i="7"/>
  <c r="BM33" i="7"/>
  <c r="BP54" i="7"/>
  <c r="BM16" i="7"/>
  <c r="BM26" i="7"/>
  <c r="BL43" i="7"/>
  <c r="BN52" i="7"/>
  <c r="BO31" i="7"/>
  <c r="BQ4" i="7"/>
  <c r="BL15" i="7"/>
  <c r="BP53" i="7"/>
  <c r="BP9" i="7"/>
  <c r="BO53" i="7"/>
  <c r="BN33" i="7"/>
  <c r="BQ13" i="7"/>
  <c r="BN26" i="7"/>
  <c r="BN42" i="7"/>
  <c r="BL7" i="7"/>
  <c r="BQ5" i="7"/>
  <c r="BQ50" i="7"/>
  <c r="BO22" i="7"/>
  <c r="BL17" i="7"/>
  <c r="BP49" i="7"/>
  <c r="BQ53" i="7"/>
  <c r="BL32" i="7"/>
  <c r="BO7" i="7"/>
  <c r="BN13" i="7"/>
  <c r="BO4" i="7"/>
  <c r="BQ52" i="7"/>
  <c r="BL45" i="7"/>
  <c r="BP35" i="7"/>
  <c r="BM36" i="7"/>
  <c r="BP18" i="7"/>
  <c r="BO40" i="7"/>
  <c r="BQ51" i="7"/>
  <c r="BO17" i="7"/>
  <c r="BN17" i="7"/>
  <c r="BM9" i="7"/>
  <c r="BN31" i="7"/>
  <c r="BM32" i="7"/>
  <c r="BP42" i="7"/>
  <c r="BL42" i="7"/>
  <c r="BM27" i="7"/>
  <c r="BL35" i="7"/>
  <c r="BN6" i="7"/>
  <c r="BN27" i="7"/>
  <c r="BO50" i="7"/>
  <c r="BO49" i="7"/>
  <c r="BL33" i="7"/>
  <c r="BO33" i="7"/>
  <c r="BL34" i="7"/>
  <c r="BO52" i="7"/>
  <c r="BQ6" i="7"/>
  <c r="BP34" i="7"/>
  <c r="BN14" i="7"/>
  <c r="BL25" i="7"/>
  <c r="BO6" i="7"/>
  <c r="BL14" i="7"/>
  <c r="BO27" i="7"/>
  <c r="BN51" i="7"/>
  <c r="BN15" i="7"/>
  <c r="BL40" i="7"/>
  <c r="BL50" i="7"/>
  <c r="BL22" i="7"/>
  <c r="BQ44" i="7"/>
  <c r="BP32" i="7"/>
  <c r="BP5" i="7"/>
  <c r="BP15" i="7"/>
  <c r="BM7" i="7"/>
  <c r="BQ31" i="7"/>
  <c r="BM43" i="7"/>
  <c r="BM6" i="7"/>
  <c r="BO13" i="7"/>
  <c r="BN43" i="7"/>
  <c r="BM14" i="7"/>
  <c r="BL13" i="7"/>
  <c r="BN50" i="7"/>
  <c r="BL49" i="7"/>
  <c r="BM35" i="7"/>
  <c r="BN40" i="7"/>
  <c r="BQ8" i="7"/>
  <c r="BQ49" i="7"/>
  <c r="BM54" i="7"/>
  <c r="BQ25" i="7"/>
  <c r="BQ32" i="7"/>
  <c r="BQ23" i="7"/>
  <c r="BL41" i="7"/>
  <c r="BQ9" i="7"/>
  <c r="BL44" i="7"/>
  <c r="BN34" i="7"/>
  <c r="BN4" i="7"/>
  <c r="BP8" i="7"/>
  <c r="BO32" i="7"/>
  <c r="BN8" i="7"/>
  <c r="BP26" i="7"/>
  <c r="BP33" i="7"/>
  <c r="BO26" i="7"/>
  <c r="BN44" i="7"/>
  <c r="BL18" i="7"/>
  <c r="BO35" i="7"/>
  <c r="BP17" i="7"/>
  <c r="BM15" i="7"/>
  <c r="BQ16" i="7"/>
  <c r="BO44" i="7"/>
  <c r="BQ24" i="7"/>
  <c r="BN36" i="7"/>
  <c r="BP43" i="7"/>
  <c r="BP4" i="7"/>
  <c r="BP51" i="7"/>
  <c r="BL9" i="7"/>
  <c r="BM44" i="7"/>
  <c r="BO9" i="7"/>
  <c r="BM4" i="7"/>
  <c r="BP52" i="7"/>
  <c r="BO5" i="7"/>
  <c r="BL5" i="7"/>
  <c r="BO41" i="7"/>
  <c r="BN22" i="7"/>
  <c r="BP31" i="7"/>
  <c r="BM13" i="7"/>
  <c r="BL54" i="7"/>
  <c r="BP22" i="7"/>
  <c r="BL6" i="7"/>
  <c r="BP41" i="7"/>
  <c r="BP16" i="7"/>
  <c r="BL23" i="7"/>
  <c r="BN32" i="7"/>
  <c r="BP45" i="7"/>
  <c r="BQ45" i="7"/>
  <c r="BN35" i="7"/>
  <c r="BL27" i="7"/>
  <c r="BL52" i="7"/>
  <c r="BM34" i="7"/>
  <c r="BN45" i="7"/>
  <c r="BP7" i="7"/>
  <c r="BQ40" i="7"/>
  <c r="BQ22" i="7"/>
  <c r="BM45" i="7"/>
  <c r="BO15" i="7"/>
  <c r="BM50" i="7"/>
  <c r="BL4" i="7"/>
  <c r="BN9" i="7"/>
  <c r="BM31" i="7"/>
  <c r="BQ42" i="7"/>
  <c r="BP44" i="7"/>
  <c r="BM5" i="7"/>
  <c r="BN24" i="7"/>
  <c r="BM24" i="7"/>
  <c r="BO14" i="7"/>
  <c r="BM42" i="7"/>
  <c r="BQ27" i="7"/>
  <c r="BL8" i="7"/>
  <c r="BN53" i="7"/>
  <c r="BO45" i="7"/>
  <c r="BN23" i="7"/>
  <c r="BL36" i="7"/>
  <c r="BN16" i="7"/>
  <c r="BM52" i="7"/>
  <c r="BL24" i="7"/>
  <c r="BQ41" i="7"/>
  <c r="BP24" i="7"/>
  <c r="BM49" i="7"/>
  <c r="BO23" i="7"/>
  <c r="BN49" i="7"/>
  <c r="BP27" i="7"/>
  <c r="BQ43" i="7"/>
  <c r="BM22" i="7"/>
  <c r="BM8" i="7"/>
  <c r="BQ17" i="7"/>
  <c r="BN25" i="7"/>
  <c r="BP40" i="7"/>
  <c r="BM53" i="7"/>
  <c r="BM23" i="7"/>
  <c r="BO24" i="7"/>
  <c r="BP13" i="7"/>
  <c r="BL26" i="7"/>
  <c r="BO42" i="7"/>
  <c r="BO16" i="7"/>
  <c r="BM51" i="7"/>
  <c r="BO43" i="7"/>
  <c r="BO34" i="7"/>
  <c r="BN54" i="7"/>
  <c r="BO25" i="7"/>
  <c r="BO36" i="7"/>
  <c r="BQ54" i="7"/>
  <c r="BP50" i="7"/>
  <c r="BQ34" i="7"/>
  <c r="BO18" i="7"/>
  <c r="BP25" i="7"/>
  <c r="ET31" i="7"/>
  <c r="BD52" i="7"/>
  <c r="BC5" i="7"/>
  <c r="BD5" i="7"/>
  <c r="BA7" i="7"/>
  <c r="BD14" i="7"/>
  <c r="BB15" i="7"/>
  <c r="AZ15" i="7"/>
  <c r="BC31" i="7"/>
  <c r="BA44" i="7"/>
  <c r="BB33" i="7"/>
  <c r="BC23" i="7"/>
  <c r="AZ5" i="7"/>
  <c r="BE44" i="7"/>
  <c r="AZ31" i="7"/>
  <c r="BA40" i="7"/>
  <c r="BB14" i="7"/>
  <c r="AZ43" i="7"/>
  <c r="BA45" i="7"/>
  <c r="BA16" i="7"/>
  <c r="BE7" i="7"/>
  <c r="BE13" i="7"/>
  <c r="BE22" i="7"/>
  <c r="BD54" i="7"/>
  <c r="BB52" i="7"/>
  <c r="ET22" i="7"/>
  <c r="AZ24" i="7"/>
  <c r="BE15" i="7"/>
  <c r="BC35" i="7"/>
  <c r="BB16" i="7"/>
  <c r="BB31" i="7"/>
  <c r="BB35" i="7"/>
  <c r="BA49" i="7"/>
  <c r="BB8" i="7"/>
  <c r="BA32" i="7"/>
  <c r="BE14" i="7"/>
  <c r="BB53" i="7"/>
  <c r="BA54" i="7"/>
  <c r="AZ13" i="7"/>
  <c r="BC22" i="7"/>
  <c r="BA53" i="7"/>
  <c r="BB22" i="7"/>
  <c r="BB32" i="7"/>
  <c r="BC16" i="7"/>
  <c r="BB6" i="7"/>
  <c r="BA5" i="7"/>
  <c r="BC14" i="7"/>
  <c r="AZ42" i="7"/>
  <c r="BC13" i="7"/>
  <c r="BC54" i="7"/>
  <c r="BE42" i="7"/>
  <c r="BA35" i="7"/>
  <c r="BE18" i="7"/>
  <c r="BC50" i="7"/>
  <c r="BC17" i="7"/>
  <c r="BC25" i="7"/>
  <c r="AZ23" i="7"/>
  <c r="BC40" i="7"/>
  <c r="BC18" i="7"/>
  <c r="BB45" i="7"/>
  <c r="BD18" i="7"/>
  <c r="BC33" i="7"/>
  <c r="BE16" i="7"/>
  <c r="BD50" i="7"/>
  <c r="BC27" i="7"/>
  <c r="BE35" i="7"/>
  <c r="AZ25" i="7"/>
  <c r="BB25" i="7"/>
  <c r="BE31" i="7"/>
  <c r="BE17" i="7"/>
  <c r="AZ22" i="7"/>
  <c r="BA4" i="7"/>
  <c r="BC15" i="7"/>
  <c r="BD15" i="7"/>
  <c r="AV24" i="7"/>
  <c r="AV41" i="7"/>
  <c r="AX25" i="7"/>
  <c r="AU23" i="7"/>
  <c r="AY51" i="7"/>
  <c r="AY34" i="7"/>
  <c r="AU32" i="7"/>
  <c r="AT41" i="7"/>
  <c r="AW16" i="7"/>
  <c r="AX35" i="7"/>
  <c r="AU18" i="7"/>
  <c r="AV14" i="7"/>
  <c r="BQ18" i="7"/>
  <c r="BO51" i="7"/>
  <c r="BN18" i="7"/>
  <c r="BQ15" i="7"/>
  <c r="BN7" i="7"/>
  <c r="BQ7" i="7"/>
  <c r="BL16" i="7"/>
  <c r="BC7" i="7"/>
  <c r="BE53" i="7"/>
  <c r="BD4" i="7"/>
  <c r="AZ52" i="7"/>
  <c r="BD23" i="7"/>
  <c r="BC42" i="7"/>
  <c r="BE36" i="7"/>
  <c r="BC52" i="7"/>
  <c r="AZ8" i="7"/>
  <c r="BD45" i="7"/>
  <c r="BD8" i="7"/>
  <c r="BE34" i="7"/>
  <c r="BA34" i="7"/>
  <c r="BB51" i="7"/>
  <c r="BA26" i="7"/>
  <c r="BA17" i="7"/>
  <c r="AZ16" i="7"/>
  <c r="BE40" i="7"/>
  <c r="AZ4" i="7"/>
  <c r="BB49" i="7"/>
  <c r="BE43" i="7"/>
  <c r="BA8" i="7"/>
  <c r="BC9" i="7"/>
  <c r="BD53" i="7"/>
  <c r="AY45" i="7"/>
  <c r="AV17" i="7"/>
  <c r="AV36" i="7"/>
  <c r="AW22" i="7"/>
  <c r="AW40" i="7"/>
  <c r="AT33" i="7"/>
  <c r="AX8" i="7"/>
  <c r="AW33" i="7"/>
  <c r="AU49" i="7"/>
  <c r="AV40" i="7"/>
  <c r="AW32" i="7"/>
  <c r="AV49" i="7"/>
  <c r="AW15" i="7"/>
  <c r="BP23" i="7"/>
  <c r="BL53" i="7"/>
  <c r="BO54" i="7"/>
  <c r="BM25" i="7"/>
  <c r="BP36" i="7"/>
  <c r="BN5" i="7"/>
  <c r="BM40" i="7"/>
  <c r="BC34" i="7"/>
  <c r="BB34" i="7"/>
  <c r="BD13" i="7"/>
  <c r="BC24" i="7"/>
  <c r="BD34" i="7"/>
  <c r="BE6" i="7"/>
  <c r="BB36" i="7"/>
  <c r="AZ44" i="7"/>
  <c r="BE9" i="7"/>
  <c r="AZ53" i="7"/>
  <c r="AZ34" i="7"/>
  <c r="BE33" i="7"/>
  <c r="BD16" i="7"/>
  <c r="BE41" i="7"/>
  <c r="BA41" i="7"/>
  <c r="BA33" i="7"/>
  <c r="BD9" i="7"/>
  <c r="AZ51" i="7"/>
  <c r="BC6" i="7"/>
  <c r="AZ14" i="7"/>
  <c r="BD32" i="7"/>
  <c r="AZ50" i="7"/>
  <c r="BD27" i="7"/>
  <c r="AZ40" i="7"/>
  <c r="BA22" i="7"/>
  <c r="BD51" i="7"/>
  <c r="AU13" i="7"/>
  <c r="AX40" i="7"/>
  <c r="AT44" i="7"/>
  <c r="AV43" i="7"/>
  <c r="AT35" i="7"/>
  <c r="AU35" i="7"/>
  <c r="AV22" i="7"/>
  <c r="AU15" i="7"/>
  <c r="AW51" i="7"/>
  <c r="AY54" i="7"/>
  <c r="AU9" i="7"/>
  <c r="AT5" i="7"/>
  <c r="AU22" i="7"/>
  <c r="BQ33" i="7"/>
  <c r="BQ26" i="7"/>
  <c r="BQ36" i="7"/>
  <c r="BP6" i="7"/>
  <c r="BN41" i="7"/>
  <c r="BL51" i="7"/>
  <c r="BQ35" i="7"/>
  <c r="AU27" i="7"/>
  <c r="AX14" i="7"/>
  <c r="AW50" i="7"/>
  <c r="AY6" i="7"/>
  <c r="AT24" i="7"/>
  <c r="AX41" i="7"/>
  <c r="AW35" i="7"/>
  <c r="AU52" i="7"/>
  <c r="AU54" i="7"/>
  <c r="AT13" i="7"/>
  <c r="AV31" i="7"/>
  <c r="AW34" i="7"/>
  <c r="AW54" i="7"/>
  <c r="AT40" i="7"/>
  <c r="AU7" i="7"/>
  <c r="AT43" i="7"/>
  <c r="AW27" i="7"/>
  <c r="AT51" i="7"/>
  <c r="AV51" i="7"/>
  <c r="AX5" i="7"/>
  <c r="AV5" i="7"/>
  <c r="AY23" i="7"/>
  <c r="AY32" i="7"/>
  <c r="AT52" i="7"/>
  <c r="AX23" i="7"/>
  <c r="AX6" i="7"/>
  <c r="AY15" i="7"/>
  <c r="AT36" i="7"/>
  <c r="AX26" i="7"/>
  <c r="AV44" i="7"/>
  <c r="AW44" i="7"/>
  <c r="AW45" i="7"/>
  <c r="AV34" i="7"/>
  <c r="AT25" i="7"/>
  <c r="AY13" i="7"/>
  <c r="AV42" i="7"/>
  <c r="AU26" i="7"/>
  <c r="AU40" i="7"/>
  <c r="AV26" i="7"/>
  <c r="AU4" i="7"/>
  <c r="AT31" i="7"/>
  <c r="AY7" i="7"/>
  <c r="AW23" i="7"/>
  <c r="AT50" i="7"/>
  <c r="AT15" i="7"/>
  <c r="AX54" i="7"/>
  <c r="AY4" i="7"/>
  <c r="AY44" i="7"/>
  <c r="AT16" i="7"/>
  <c r="AY17" i="7"/>
  <c r="AX27" i="7"/>
  <c r="AX53" i="7"/>
  <c r="AY35" i="7"/>
  <c r="AW9" i="7"/>
  <c r="AY31" i="7"/>
  <c r="AW6" i="7"/>
  <c r="AX52" i="7"/>
  <c r="AV15" i="7"/>
  <c r="AV9" i="7"/>
  <c r="AW53" i="7"/>
  <c r="AU50" i="7"/>
  <c r="AT22" i="7"/>
  <c r="AV52" i="7"/>
  <c r="AU45" i="7"/>
  <c r="AU44" i="7"/>
  <c r="AW5" i="7"/>
  <c r="AT14" i="7"/>
  <c r="AV33" i="7"/>
  <c r="AX32" i="7"/>
  <c r="AT9" i="7"/>
  <c r="AU31" i="7"/>
  <c r="AU33" i="7"/>
  <c r="AU16" i="7"/>
  <c r="ET40" i="7"/>
  <c r="DA15" i="7" l="1"/>
  <c r="DC50" i="7"/>
  <c r="DA52" i="7"/>
  <c r="DC49" i="7"/>
  <c r="DC23" i="7"/>
  <c r="DA6" i="7"/>
  <c r="DA50" i="7"/>
  <c r="DA25" i="7"/>
  <c r="DB52" i="7"/>
  <c r="CI24" i="7"/>
  <c r="CH22" i="7"/>
  <c r="CG5" i="7"/>
  <c r="CG33" i="7"/>
  <c r="CI50" i="7"/>
  <c r="DA40" i="7"/>
  <c r="CG7" i="7"/>
  <c r="CI7" i="7"/>
  <c r="CH52" i="7"/>
  <c r="DC5" i="7"/>
  <c r="CI23" i="7"/>
  <c r="DC24" i="7"/>
  <c r="EP7" i="7"/>
  <c r="DB32" i="7"/>
  <c r="EP41" i="7"/>
  <c r="CI52" i="7"/>
  <c r="DA13" i="7"/>
  <c r="EQ52" i="7"/>
  <c r="EO13" i="7"/>
  <c r="DB43" i="7"/>
  <c r="DC52" i="7"/>
  <c r="EQ14" i="7"/>
  <c r="CI51" i="7"/>
  <c r="DB15" i="7"/>
  <c r="CH31" i="7"/>
  <c r="CG49" i="7"/>
  <c r="CH7" i="7"/>
  <c r="CG25" i="7"/>
  <c r="DC14" i="7"/>
  <c r="EO50" i="7"/>
  <c r="CI32" i="7"/>
  <c r="CH42" i="7"/>
  <c r="DA7" i="7"/>
  <c r="EQ49" i="7"/>
  <c r="EP32" i="7"/>
  <c r="EP51" i="7"/>
  <c r="EQ15" i="7"/>
  <c r="EQ23" i="7"/>
  <c r="DC7" i="7"/>
  <c r="EP50" i="7"/>
  <c r="CH15" i="7"/>
  <c r="CH33" i="7"/>
  <c r="CG42" i="7"/>
  <c r="DC15" i="7"/>
  <c r="DB22" i="7"/>
  <c r="DB31" i="7"/>
  <c r="EQ31" i="7"/>
  <c r="EO22" i="7"/>
  <c r="CG34" i="7"/>
  <c r="EP22" i="7"/>
  <c r="EO40" i="7"/>
  <c r="EP24" i="7"/>
  <c r="DA31" i="7"/>
  <c r="EQ50" i="7"/>
  <c r="CI41" i="7"/>
  <c r="EQ34" i="7"/>
  <c r="CH43" i="7"/>
  <c r="EQ41" i="7"/>
  <c r="EP40" i="7"/>
  <c r="EP5" i="7"/>
  <c r="CH13" i="7"/>
  <c r="EQ42" i="7"/>
  <c r="EO14" i="7"/>
  <c r="DB41" i="7"/>
  <c r="EQ22" i="7"/>
  <c r="CG13" i="7"/>
  <c r="CH5" i="7"/>
  <c r="CG31" i="7"/>
  <c r="EP4" i="7"/>
  <c r="CH25" i="7"/>
  <c r="DB34" i="7"/>
  <c r="EQ25" i="7"/>
  <c r="EO31" i="7"/>
  <c r="EQ43" i="7"/>
  <c r="EQ16" i="7"/>
  <c r="EO34" i="7"/>
  <c r="EP43" i="7"/>
  <c r="CG51" i="7"/>
  <c r="CH16" i="7"/>
  <c r="DB4" i="7"/>
  <c r="DA24" i="7"/>
  <c r="DC22" i="7"/>
  <c r="DC25" i="7"/>
  <c r="DB40" i="7"/>
  <c r="CG43" i="7"/>
  <c r="CH14" i="7"/>
  <c r="DB5" i="7"/>
  <c r="EQ13" i="7"/>
  <c r="CG6" i="7"/>
  <c r="CG14" i="7"/>
  <c r="CI13" i="7"/>
  <c r="CH51" i="7"/>
  <c r="DB51" i="7"/>
  <c r="EP16" i="7"/>
  <c r="DA23" i="7"/>
  <c r="EO25" i="7"/>
  <c r="EQ4" i="7"/>
  <c r="EP34" i="7"/>
  <c r="EQ33" i="7"/>
  <c r="EO42" i="7"/>
  <c r="EO49" i="7"/>
  <c r="EP13" i="7"/>
  <c r="EP33" i="7"/>
  <c r="EQ32" i="7"/>
  <c r="EQ51" i="7"/>
  <c r="EP52" i="7"/>
  <c r="CH24" i="7"/>
  <c r="CI22" i="7"/>
  <c r="CI31" i="7"/>
  <c r="CI15" i="7"/>
  <c r="EO33" i="7"/>
  <c r="DA4" i="7"/>
  <c r="DA42" i="7"/>
  <c r="DB14" i="7"/>
  <c r="DC4" i="7"/>
  <c r="CH32" i="7"/>
  <c r="EO41" i="7"/>
  <c r="EP31" i="7"/>
  <c r="CG4" i="7"/>
  <c r="CG41" i="7"/>
  <c r="DA41" i="7"/>
  <c r="CI5" i="7"/>
  <c r="DB24" i="7"/>
  <c r="DB23" i="7"/>
  <c r="DC40" i="7"/>
  <c r="DC6" i="7"/>
  <c r="DB13" i="7"/>
  <c r="EO23" i="7"/>
  <c r="EO5" i="7"/>
  <c r="EO51" i="7"/>
  <c r="CG52" i="7"/>
  <c r="DA49" i="7"/>
  <c r="CH40" i="7"/>
  <c r="DC41" i="7"/>
  <c r="DA22" i="7"/>
  <c r="DA14" i="7"/>
  <c r="DB33" i="7"/>
  <c r="EQ24" i="7"/>
  <c r="EO6" i="7"/>
  <c r="EP49" i="7"/>
  <c r="EP15" i="7"/>
  <c r="CH6" i="7"/>
  <c r="CG50" i="7"/>
  <c r="CI49" i="7"/>
  <c r="CH49" i="7"/>
  <c r="DC51" i="7"/>
  <c r="CI43" i="7"/>
  <c r="DB25" i="7"/>
  <c r="CI6" i="7"/>
  <c r="DA16" i="7"/>
  <c r="CG32" i="7"/>
  <c r="DA43" i="7"/>
  <c r="CG22" i="7"/>
  <c r="EO7" i="7"/>
  <c r="EO32" i="7"/>
  <c r="EQ5" i="7"/>
  <c r="CH34" i="7"/>
  <c r="CH50" i="7"/>
  <c r="CG24" i="7"/>
  <c r="DA51" i="7"/>
  <c r="CG23" i="7"/>
  <c r="DB6" i="7"/>
  <c r="DC42" i="7"/>
  <c r="DB16" i="7"/>
  <c r="DA34" i="7"/>
  <c r="DC34" i="7"/>
  <c r="DA33" i="7"/>
  <c r="EO52" i="7"/>
  <c r="EQ6" i="7"/>
  <c r="CI34" i="7"/>
  <c r="CG15" i="7"/>
  <c r="CG40" i="7"/>
  <c r="CI42" i="7"/>
  <c r="EP42" i="7"/>
  <c r="CI40" i="7"/>
  <c r="DC16" i="7"/>
  <c r="DB50" i="7"/>
  <c r="DC13" i="7"/>
  <c r="EQ40" i="7"/>
  <c r="EP23" i="7"/>
  <c r="EP25" i="7"/>
  <c r="EO24" i="7"/>
  <c r="EO16" i="7"/>
  <c r="EP6" i="7"/>
  <c r="EQ7" i="7"/>
  <c r="EP14" i="7"/>
  <c r="CI4" i="7"/>
  <c r="CI16" i="7"/>
  <c r="CH4" i="7"/>
  <c r="CH41" i="7"/>
  <c r="CI25" i="7"/>
  <c r="DA32" i="7"/>
  <c r="DC43" i="7"/>
  <c r="CI14" i="7"/>
  <c r="DC31" i="7"/>
  <c r="DB42" i="7"/>
  <c r="EO43" i="7"/>
  <c r="EO4" i="7"/>
  <c r="EO15" i="7"/>
  <c r="CG16" i="7"/>
  <c r="CI33" i="7"/>
  <c r="CH23" i="7"/>
  <c r="DB7" i="7"/>
  <c r="DA5" i="7"/>
  <c r="DC32" i="7"/>
  <c r="DC33" i="7"/>
  <c r="DB49" i="7"/>
  <c r="CJ42" i="7" l="1"/>
  <c r="CJ22" i="7"/>
  <c r="DD31" i="7"/>
  <c r="DD51" i="7"/>
  <c r="ER34" i="7"/>
  <c r="ER31" i="7"/>
  <c r="DD7" i="7"/>
  <c r="CJ4" i="7"/>
  <c r="CJ23" i="7"/>
  <c r="CJ51" i="7"/>
  <c r="ER50" i="7"/>
  <c r="ER51" i="7"/>
  <c r="ER6" i="7"/>
  <c r="DD34" i="7"/>
  <c r="DD52" i="7"/>
  <c r="DD4" i="7"/>
  <c r="CJ41" i="7"/>
  <c r="DD43" i="7"/>
  <c r="ER14" i="7"/>
  <c r="ER7" i="7"/>
  <c r="CJ31" i="7"/>
  <c r="CJ32" i="7"/>
  <c r="ER22" i="7"/>
  <c r="ER42" i="7"/>
  <c r="ER32" i="7"/>
  <c r="ER40" i="7"/>
  <c r="DD23" i="7"/>
  <c r="CJ33" i="7"/>
  <c r="CJ14" i="7"/>
  <c r="ER5" i="7"/>
  <c r="CJ52" i="7"/>
  <c r="ER24" i="7"/>
  <c r="CJ6" i="7"/>
  <c r="CJ16" i="7"/>
  <c r="DD16" i="7"/>
  <c r="DD42" i="7"/>
  <c r="DD22" i="7"/>
  <c r="DD15" i="7"/>
  <c r="DD6" i="7"/>
  <c r="DD24" i="7"/>
  <c r="CJ5" i="7"/>
  <c r="DD41" i="7"/>
  <c r="ER52" i="7"/>
  <c r="CJ49" i="7"/>
  <c r="DD50" i="7"/>
  <c r="CJ50" i="7"/>
  <c r="ER25" i="7"/>
  <c r="ER16" i="7"/>
  <c r="ER4" i="7"/>
  <c r="DD49" i="7"/>
  <c r="DD40" i="7"/>
  <c r="ER13" i="7"/>
  <c r="ER43" i="7"/>
  <c r="DD32" i="7"/>
  <c r="ER41" i="7"/>
  <c r="DD14" i="7"/>
  <c r="ER15" i="7"/>
  <c r="CJ34" i="7"/>
  <c r="CJ25" i="7"/>
  <c r="ER23" i="7"/>
  <c r="DD25" i="7"/>
  <c r="CJ15" i="7"/>
  <c r="CJ7" i="7"/>
  <c r="ER49" i="7"/>
  <c r="ET49" i="7" s="1"/>
  <c r="ER33" i="7"/>
  <c r="CJ24" i="7"/>
  <c r="CJ13" i="7"/>
  <c r="DD5" i="7"/>
  <c r="ET43" i="7"/>
  <c r="DD33" i="7"/>
  <c r="DD13" i="7"/>
  <c r="CJ43" i="7"/>
  <c r="CJ40" i="7"/>
  <c r="CL4" i="7" l="1"/>
  <c r="ET25" i="7"/>
  <c r="DF23" i="7"/>
  <c r="ET4" i="7"/>
  <c r="ET41" i="7"/>
  <c r="CL23" i="7"/>
  <c r="ET50" i="7"/>
  <c r="DF51" i="7"/>
  <c r="DF50" i="7"/>
  <c r="ET33" i="7"/>
  <c r="ET42" i="7"/>
  <c r="DF42" i="7"/>
  <c r="DF40" i="7"/>
  <c r="DF32" i="7"/>
  <c r="ET23" i="7"/>
  <c r="DF22" i="7"/>
  <c r="DF49" i="7"/>
  <c r="DF25" i="7"/>
  <c r="ET24" i="7"/>
  <c r="ET51" i="7"/>
  <c r="DF43" i="7"/>
  <c r="ET16" i="7"/>
  <c r="ET34" i="7"/>
  <c r="ET32" i="7"/>
  <c r="DF52" i="7"/>
  <c r="DF4" i="7"/>
  <c r="DF24" i="7"/>
  <c r="DF41" i="7"/>
  <c r="DF31" i="7"/>
  <c r="DF33" i="7"/>
  <c r="DF15" i="7"/>
  <c r="ET13" i="7"/>
  <c r="ET15" i="7"/>
  <c r="DF14" i="7"/>
  <c r="DF16" i="7"/>
  <c r="ET7" i="7"/>
  <c r="DF5" i="7"/>
  <c r="ET6" i="7"/>
  <c r="ET5" i="7"/>
  <c r="DF6" i="7"/>
  <c r="DF7" i="7"/>
  <c r="CL33" i="7"/>
  <c r="CL51" i="7"/>
  <c r="CL31" i="7"/>
  <c r="CL32" i="7"/>
  <c r="CL34" i="7"/>
  <c r="CL50" i="7"/>
  <c r="CL52" i="7"/>
  <c r="CL49" i="7"/>
  <c r="CL15" i="7"/>
  <c r="CL42" i="7"/>
  <c r="CL24" i="7"/>
  <c r="CL6" i="7"/>
  <c r="CL14" i="7"/>
  <c r="CL13" i="7"/>
  <c r="CL7" i="7"/>
  <c r="CL5" i="7"/>
  <c r="CL16" i="7"/>
  <c r="CL22" i="7"/>
  <c r="CL25" i="7"/>
  <c r="DF34" i="7"/>
  <c r="DF13" i="7"/>
  <c r="CL40" i="7"/>
  <c r="CL41" i="7"/>
  <c r="CL43" i="7"/>
  <c r="CM4" i="7" l="1"/>
  <c r="DG34" i="7"/>
  <c r="DG52" i="7"/>
  <c r="EU50" i="7"/>
  <c r="EU5" i="7"/>
  <c r="EU42" i="7"/>
  <c r="DG25" i="7"/>
  <c r="EU15" i="7"/>
  <c r="DG14" i="7"/>
  <c r="EU33" i="7"/>
  <c r="DG43" i="7"/>
  <c r="EU52" i="7"/>
  <c r="DG7" i="7"/>
  <c r="DG50" i="7"/>
  <c r="DG6" i="7"/>
  <c r="EU14" i="7"/>
  <c r="EU32" i="7"/>
  <c r="DG23" i="7"/>
  <c r="DG51" i="7"/>
  <c r="DG15" i="7"/>
  <c r="EU6" i="7"/>
  <c r="DG33" i="7"/>
  <c r="EU16" i="7"/>
  <c r="DG32" i="7"/>
  <c r="EU34" i="7"/>
  <c r="EU23" i="7"/>
  <c r="EU25" i="7"/>
  <c r="DG5" i="7"/>
  <c r="EU7" i="7"/>
  <c r="DG41" i="7"/>
  <c r="EU51" i="7"/>
  <c r="DG42" i="7"/>
  <c r="EU41" i="7"/>
  <c r="DG16" i="7"/>
  <c r="DG24" i="7"/>
  <c r="EU24" i="7"/>
  <c r="EU43" i="7"/>
  <c r="CM34" i="7"/>
  <c r="CM6" i="7"/>
  <c r="EU4" i="7"/>
  <c r="CM23" i="7"/>
  <c r="CM42" i="7"/>
  <c r="CM51" i="7"/>
  <c r="DG13" i="7"/>
  <c r="CM14" i="7"/>
  <c r="CM32" i="7"/>
  <c r="DG31" i="7"/>
  <c r="DG40" i="7"/>
  <c r="EV25" i="7"/>
  <c r="CM25" i="7"/>
  <c r="CM22" i="7"/>
  <c r="CM15" i="7"/>
  <c r="CM33" i="7"/>
  <c r="DG4" i="7"/>
  <c r="CM24" i="7"/>
  <c r="EU49" i="7"/>
  <c r="CM43" i="7"/>
  <c r="CM49" i="7"/>
  <c r="DG49" i="7"/>
  <c r="DH49" i="7" s="1"/>
  <c r="CM5" i="7"/>
  <c r="CM41" i="7"/>
  <c r="CM7" i="7"/>
  <c r="CM52" i="7"/>
  <c r="EU13" i="7"/>
  <c r="EU31" i="7"/>
  <c r="DG22" i="7"/>
  <c r="DH23" i="7" s="1"/>
  <c r="EU40" i="7"/>
  <c r="CM31" i="7"/>
  <c r="EV22" i="7"/>
  <c r="DH41" i="7"/>
  <c r="CM16" i="7"/>
  <c r="CM40" i="7"/>
  <c r="CM13" i="7"/>
  <c r="CM50" i="7"/>
  <c r="EV52" i="7"/>
  <c r="EU22" i="7"/>
  <c r="EV49" i="7"/>
  <c r="EV33" i="7"/>
  <c r="EV40" i="7"/>
  <c r="EV43" i="7"/>
  <c r="EV15" i="7"/>
  <c r="EV14" i="7"/>
  <c r="EV13" i="7"/>
  <c r="EV32" i="7"/>
  <c r="EV7" i="7"/>
  <c r="EV51" i="7"/>
  <c r="EV24" i="7"/>
  <c r="EV42" i="7"/>
  <c r="EV5" i="7"/>
  <c r="EV34" i="7"/>
  <c r="EV23" i="7"/>
  <c r="EV50" i="7"/>
  <c r="EV41" i="7"/>
  <c r="EV6" i="7"/>
  <c r="EV16" i="7"/>
  <c r="EV4" i="7"/>
  <c r="EV31" i="7"/>
  <c r="DH50" i="7"/>
  <c r="DH24" i="7"/>
  <c r="Y13" i="7"/>
  <c r="AA13" i="7" s="1"/>
  <c r="DH32" i="7" l="1"/>
  <c r="DH33" i="7"/>
  <c r="CN4" i="7"/>
  <c r="DH13" i="7"/>
  <c r="EW50" i="7"/>
  <c r="EW32" i="7"/>
  <c r="EW23" i="7"/>
  <c r="EW13" i="7"/>
  <c r="EW5" i="7"/>
  <c r="EW15" i="7"/>
  <c r="EW42" i="7"/>
  <c r="EW14" i="7"/>
  <c r="EW25" i="7"/>
  <c r="EW43" i="7"/>
  <c r="EW16" i="7"/>
  <c r="EW52" i="7"/>
  <c r="EW24" i="7"/>
  <c r="EW6" i="7"/>
  <c r="EW51" i="7"/>
  <c r="EW33" i="7"/>
  <c r="EW34" i="7"/>
  <c r="EW41" i="7"/>
  <c r="EW7" i="7"/>
  <c r="DH43" i="7"/>
  <c r="EW49" i="7"/>
  <c r="EW31" i="7"/>
  <c r="EW40" i="7"/>
  <c r="EW22" i="7"/>
  <c r="EW4" i="7"/>
  <c r="DH4" i="7"/>
  <c r="DH5" i="7"/>
  <c r="DH51" i="7"/>
  <c r="DH42" i="7"/>
  <c r="DH40" i="7"/>
  <c r="DH31" i="7"/>
  <c r="DH34" i="7"/>
  <c r="DH7" i="7"/>
  <c r="DH52" i="7"/>
  <c r="DH25" i="7"/>
  <c r="DH22" i="7"/>
  <c r="EX13" i="7"/>
  <c r="EY13" i="7" s="1"/>
  <c r="FE13" i="7" s="1"/>
  <c r="DH6" i="7"/>
  <c r="EX5" i="7"/>
  <c r="EY5" i="7" s="1"/>
  <c r="FE5" i="7" s="1"/>
  <c r="EX6" i="7"/>
  <c r="EY6" i="7" s="1"/>
  <c r="EX24" i="7"/>
  <c r="EY24" i="7" s="1"/>
  <c r="FE24" i="7" s="1"/>
  <c r="DH16" i="7"/>
  <c r="DH14" i="7"/>
  <c r="EX42" i="7"/>
  <c r="EY42" i="7" s="1"/>
  <c r="FE42" i="7" s="1"/>
  <c r="EX51" i="7"/>
  <c r="EY51" i="7" s="1"/>
  <c r="FE51" i="7" s="1"/>
  <c r="EX16" i="7"/>
  <c r="EY16" i="7" s="1"/>
  <c r="FE16" i="7" s="1"/>
  <c r="EX23" i="7"/>
  <c r="EY23" i="7" s="1"/>
  <c r="FE23" i="7" s="1"/>
  <c r="EX49" i="7"/>
  <c r="EY49" i="7" s="1"/>
  <c r="FE49" i="7" s="1"/>
  <c r="EX7" i="7"/>
  <c r="EY7" i="7" s="1"/>
  <c r="EX4" i="7"/>
  <c r="EY4" i="7" s="1"/>
  <c r="EX43" i="7"/>
  <c r="EY43" i="7" s="1"/>
  <c r="FE43" i="7" s="1"/>
  <c r="EX52" i="7"/>
  <c r="EY52" i="7" s="1"/>
  <c r="FE52" i="7" s="1"/>
  <c r="EX41" i="7"/>
  <c r="EY41" i="7" s="1"/>
  <c r="FE41" i="7" s="1"/>
  <c r="EX40" i="7"/>
  <c r="EY40" i="7" s="1"/>
  <c r="FE40" i="7" s="1"/>
  <c r="EX50" i="7"/>
  <c r="EY50" i="7" s="1"/>
  <c r="FE50" i="7" s="1"/>
  <c r="EX33" i="7"/>
  <c r="EY33" i="7" s="1"/>
  <c r="FE33" i="7" s="1"/>
  <c r="EX31" i="7"/>
  <c r="EY31" i="7" s="1"/>
  <c r="FE31" i="7" s="1"/>
  <c r="EX14" i="7"/>
  <c r="EY14" i="7" s="1"/>
  <c r="FE14" i="7" s="1"/>
  <c r="EX34" i="7"/>
  <c r="EY34" i="7" s="1"/>
  <c r="FE34" i="7" s="1"/>
  <c r="EX32" i="7"/>
  <c r="EY32" i="7" s="1"/>
  <c r="FE32" i="7" s="1"/>
  <c r="EX15" i="7"/>
  <c r="EY15" i="7" s="1"/>
  <c r="FE15" i="7" s="1"/>
  <c r="CN31" i="7"/>
  <c r="EX25" i="7"/>
  <c r="EY25" i="7" s="1"/>
  <c r="FE25" i="7" s="1"/>
  <c r="CN34" i="7"/>
  <c r="EX22" i="7"/>
  <c r="EY22" i="7" s="1"/>
  <c r="FE22" i="7" s="1"/>
  <c r="CN33" i="7"/>
  <c r="CN32" i="7"/>
  <c r="CN50" i="7"/>
  <c r="CN23" i="7"/>
  <c r="CN14" i="7"/>
  <c r="CN52" i="7"/>
  <c r="CN49" i="7"/>
  <c r="CN7" i="7"/>
  <c r="CN51" i="7"/>
  <c r="CN15" i="7"/>
  <c r="CN25" i="7"/>
  <c r="CN16" i="7"/>
  <c r="CN22" i="7"/>
  <c r="CN13" i="7"/>
  <c r="CN41" i="7"/>
  <c r="CN24" i="7"/>
  <c r="DH15" i="7"/>
  <c r="CN43" i="7"/>
  <c r="CN42" i="7"/>
  <c r="CN40" i="7"/>
  <c r="EZ25" i="7" l="1"/>
  <c r="FA25" i="7"/>
  <c r="FC34" i="7"/>
  <c r="FA34" i="7"/>
  <c r="EZ34" i="7"/>
  <c r="FC50" i="7"/>
  <c r="FA50" i="7"/>
  <c r="EZ50" i="7"/>
  <c r="FC43" i="7"/>
  <c r="FA43" i="7"/>
  <c r="EZ43" i="7"/>
  <c r="FA23" i="7"/>
  <c r="EZ23" i="7"/>
  <c r="FA5" i="7"/>
  <c r="EZ5" i="7"/>
  <c r="FA14" i="7"/>
  <c r="EZ14" i="7"/>
  <c r="FC14" i="7"/>
  <c r="FC40" i="7"/>
  <c r="FA40" i="7"/>
  <c r="EZ40" i="7"/>
  <c r="FA4" i="7"/>
  <c r="EZ4" i="7"/>
  <c r="FA16" i="7"/>
  <c r="EZ16" i="7"/>
  <c r="EZ22" i="7"/>
  <c r="FC22" i="7"/>
  <c r="FA22" i="7"/>
  <c r="EZ15" i="7"/>
  <c r="FC15" i="7"/>
  <c r="FA15" i="7"/>
  <c r="FC31" i="7"/>
  <c r="FA31" i="7"/>
  <c r="EZ31" i="7"/>
  <c r="FA41" i="7"/>
  <c r="EZ41" i="7"/>
  <c r="FA7" i="7"/>
  <c r="EZ7" i="7"/>
  <c r="FC51" i="7"/>
  <c r="FA51" i="7"/>
  <c r="EZ51" i="7"/>
  <c r="FA24" i="7"/>
  <c r="FC24" i="7" s="1"/>
  <c r="EZ24" i="7"/>
  <c r="FC13" i="7"/>
  <c r="FA13" i="7"/>
  <c r="EZ13" i="7"/>
  <c r="FA32" i="7"/>
  <c r="EZ32" i="7"/>
  <c r="FC32" i="7"/>
  <c r="EZ33" i="7"/>
  <c r="FC33" i="7"/>
  <c r="FA33" i="7"/>
  <c r="FA52" i="7"/>
  <c r="EZ52" i="7"/>
  <c r="FC52" i="7"/>
  <c r="FA49" i="7"/>
  <c r="EZ49" i="7"/>
  <c r="FC49" i="7"/>
  <c r="FC42" i="7"/>
  <c r="FA42" i="7"/>
  <c r="EZ42" i="7"/>
  <c r="EZ6" i="7"/>
  <c r="FA6" i="7"/>
  <c r="FC6" i="7" s="1"/>
  <c r="DI34" i="7"/>
  <c r="DI23" i="7"/>
  <c r="DI16" i="7"/>
  <c r="DI52" i="7"/>
  <c r="DJ52" i="7" s="1"/>
  <c r="DK52" i="7" s="1"/>
  <c r="DI43" i="7"/>
  <c r="DI33" i="7"/>
  <c r="DI41" i="7"/>
  <c r="DI7" i="7"/>
  <c r="DI50" i="7"/>
  <c r="DI24" i="7"/>
  <c r="DI6" i="7"/>
  <c r="DI42" i="7"/>
  <c r="DI32" i="7"/>
  <c r="DI51" i="7"/>
  <c r="DI15" i="7"/>
  <c r="DI14" i="7"/>
  <c r="DI25" i="7"/>
  <c r="DI5" i="7"/>
  <c r="DI40" i="7"/>
  <c r="CO32" i="7"/>
  <c r="DI31" i="7"/>
  <c r="CO43" i="7"/>
  <c r="CO16" i="7"/>
  <c r="CO25" i="7"/>
  <c r="CO50" i="7"/>
  <c r="DI22" i="7"/>
  <c r="CO42" i="7"/>
  <c r="CO22" i="7"/>
  <c r="CO14" i="7"/>
  <c r="CO31" i="7"/>
  <c r="CO23" i="7"/>
  <c r="DI49" i="7"/>
  <c r="CO15" i="7"/>
  <c r="CO51" i="7"/>
  <c r="CO33" i="7"/>
  <c r="DI13" i="7"/>
  <c r="DJ14" i="7" s="1"/>
  <c r="DK14" i="7" s="1"/>
  <c r="DQ14" i="7" s="1"/>
  <c r="CO24" i="7"/>
  <c r="CO41" i="7"/>
  <c r="CO49" i="7"/>
  <c r="CO34" i="7"/>
  <c r="DJ50" i="7"/>
  <c r="DK50" i="7" s="1"/>
  <c r="CO40" i="7"/>
  <c r="CO13" i="7"/>
  <c r="CO52" i="7"/>
  <c r="DI4" i="7"/>
  <c r="DJ34" i="7"/>
  <c r="DK34" i="7" s="1"/>
  <c r="DQ34" i="7" s="1"/>
  <c r="DJ25" i="7"/>
  <c r="DK25" i="7" s="1"/>
  <c r="DQ25" i="7" s="1"/>
  <c r="DJ22" i="7"/>
  <c r="DK22" i="7" s="1"/>
  <c r="DQ22" i="7" s="1"/>
  <c r="DJ23" i="7"/>
  <c r="DK23" i="7" s="1"/>
  <c r="DQ23" i="7" s="1"/>
  <c r="DJ24" i="7"/>
  <c r="DK24" i="7" s="1"/>
  <c r="DQ24" i="7" s="1"/>
  <c r="DJ32" i="7" l="1"/>
  <c r="DK32" i="7" s="1"/>
  <c r="DJ31" i="7"/>
  <c r="DK31" i="7" s="1"/>
  <c r="DJ33" i="7"/>
  <c r="DK33" i="7" s="1"/>
  <c r="DJ5" i="7"/>
  <c r="DK5" i="7" s="1"/>
  <c r="DJ6" i="7"/>
  <c r="DK6" i="7" s="1"/>
  <c r="FC5" i="7"/>
  <c r="FE6" i="7" s="1"/>
  <c r="FD49" i="7"/>
  <c r="FB42" i="7"/>
  <c r="FC4" i="7"/>
  <c r="FC25" i="7"/>
  <c r="FC16" i="7"/>
  <c r="FD16" i="7" s="1"/>
  <c r="FC23" i="7"/>
  <c r="FB49" i="7"/>
  <c r="FD33" i="7"/>
  <c r="FB52" i="7"/>
  <c r="FB33" i="7"/>
  <c r="FB32" i="7"/>
  <c r="FD51" i="7"/>
  <c r="FB15" i="7"/>
  <c r="FB22" i="7"/>
  <c r="FB25" i="7"/>
  <c r="FD52" i="7"/>
  <c r="FD32" i="7"/>
  <c r="FB50" i="7"/>
  <c r="FB34" i="7"/>
  <c r="FB7" i="7"/>
  <c r="FB31" i="7"/>
  <c r="FB4" i="7"/>
  <c r="FB40" i="7"/>
  <c r="FB24" i="7"/>
  <c r="FB23" i="7"/>
  <c r="FB43" i="7"/>
  <c r="FD50" i="7"/>
  <c r="FD34" i="7"/>
  <c r="FB51" i="7"/>
  <c r="FC7" i="7"/>
  <c r="FC41" i="7"/>
  <c r="FD40" i="7" s="1"/>
  <c r="FB41" i="7"/>
  <c r="FD31" i="7"/>
  <c r="FB16" i="7"/>
  <c r="FB13" i="7"/>
  <c r="FB14" i="7"/>
  <c r="FB6" i="7"/>
  <c r="FB5" i="7"/>
  <c r="DL24" i="7"/>
  <c r="DM24" i="7"/>
  <c r="DL23" i="7"/>
  <c r="DL25" i="7"/>
  <c r="DL22" i="7"/>
  <c r="DO14" i="7"/>
  <c r="DM14" i="7"/>
  <c r="DO34" i="7"/>
  <c r="DM34" i="7"/>
  <c r="DM50" i="7"/>
  <c r="DJ15" i="7"/>
  <c r="DK15" i="7" s="1"/>
  <c r="DJ42" i="7"/>
  <c r="DK42" i="7" s="1"/>
  <c r="DQ42" i="7" s="1"/>
  <c r="DJ41" i="7"/>
  <c r="DK41" i="7" s="1"/>
  <c r="DJ43" i="7"/>
  <c r="DK43" i="7" s="1"/>
  <c r="DJ40" i="7"/>
  <c r="DK40" i="7" s="1"/>
  <c r="DJ51" i="7"/>
  <c r="DK51" i="7" s="1"/>
  <c r="DJ49" i="7"/>
  <c r="DK49" i="7" s="1"/>
  <c r="DJ16" i="7"/>
  <c r="DK16" i="7" s="1"/>
  <c r="DJ4" i="7"/>
  <c r="DK4" i="7" s="1"/>
  <c r="DJ7" i="7"/>
  <c r="DK7" i="7" s="1"/>
  <c r="CP23" i="7"/>
  <c r="CQ23" i="7" s="1"/>
  <c r="DJ13" i="7"/>
  <c r="DK13" i="7" s="1"/>
  <c r="DQ13" i="7" s="1"/>
  <c r="DR13" i="7" s="1"/>
  <c r="CP34" i="7"/>
  <c r="CQ34" i="7" s="1"/>
  <c r="CP32" i="7"/>
  <c r="CQ32" i="7" s="1"/>
  <c r="CP33" i="7"/>
  <c r="CQ33" i="7" s="1"/>
  <c r="CP31" i="7"/>
  <c r="CQ31" i="7" s="1"/>
  <c r="CP25" i="7"/>
  <c r="CQ25" i="7" s="1"/>
  <c r="CP43" i="7"/>
  <c r="CQ43" i="7" s="1"/>
  <c r="CP51" i="7"/>
  <c r="CQ51" i="7" s="1"/>
  <c r="CP22" i="7"/>
  <c r="CQ22" i="7" s="1"/>
  <c r="CP50" i="7"/>
  <c r="CQ50" i="7" s="1"/>
  <c r="CP52" i="7"/>
  <c r="CQ52" i="7" s="1"/>
  <c r="CP49" i="7"/>
  <c r="CQ49" i="7" s="1"/>
  <c r="CP24" i="7"/>
  <c r="CQ24" i="7" s="1"/>
  <c r="CP13" i="7"/>
  <c r="CQ13" i="7" s="1"/>
  <c r="CP14" i="7"/>
  <c r="CQ14" i="7" s="1"/>
  <c r="CP16" i="7"/>
  <c r="CQ16" i="7" s="1"/>
  <c r="CP15" i="7"/>
  <c r="CQ15" i="7" s="1"/>
  <c r="CP42" i="7"/>
  <c r="CQ42" i="7" s="1"/>
  <c r="CP40" i="7"/>
  <c r="CQ40" i="7" s="1"/>
  <c r="CP41" i="7"/>
  <c r="CQ41" i="7" s="1"/>
  <c r="DL32" i="7" l="1"/>
  <c r="DL31" i="7"/>
  <c r="DL33" i="7"/>
  <c r="DL34" i="7"/>
  <c r="FF6" i="7"/>
  <c r="FE4" i="7"/>
  <c r="FE7" i="7"/>
  <c r="FF7" i="7" s="1"/>
  <c r="FD25" i="7"/>
  <c r="FD15" i="7"/>
  <c r="FD14" i="7"/>
  <c r="FD13" i="7"/>
  <c r="DQ15" i="7"/>
  <c r="DR15" i="7" s="1"/>
  <c r="DO15" i="7"/>
  <c r="DO16" i="7"/>
  <c r="DQ16" i="7"/>
  <c r="FD42" i="7"/>
  <c r="DM23" i="7"/>
  <c r="FD23" i="7"/>
  <c r="FD22" i="7"/>
  <c r="FD24" i="7"/>
  <c r="DM22" i="7"/>
  <c r="DM25" i="7"/>
  <c r="FD43" i="7"/>
  <c r="DL50" i="7"/>
  <c r="DL5" i="7"/>
  <c r="CR42" i="7"/>
  <c r="CR13" i="7"/>
  <c r="CR50" i="7"/>
  <c r="FD7" i="7"/>
  <c r="FD6" i="7"/>
  <c r="CR31" i="7"/>
  <c r="FD5" i="7"/>
  <c r="FD4" i="7"/>
  <c r="FD41" i="7"/>
  <c r="CR25" i="7"/>
  <c r="DL6" i="7"/>
  <c r="CR15" i="7"/>
  <c r="CR24" i="7"/>
  <c r="CR22" i="7"/>
  <c r="DL13" i="7"/>
  <c r="DL16" i="7"/>
  <c r="DM16" i="7"/>
  <c r="DL43" i="7"/>
  <c r="CR41" i="7"/>
  <c r="CR16" i="7"/>
  <c r="CR49" i="7"/>
  <c r="CR51" i="7"/>
  <c r="CR33" i="7"/>
  <c r="CR23" i="7"/>
  <c r="DL49" i="7"/>
  <c r="DM49" i="7" s="1"/>
  <c r="DL41" i="7"/>
  <c r="DL14" i="7"/>
  <c r="CR40" i="7"/>
  <c r="CR14" i="7"/>
  <c r="CR52" i="7"/>
  <c r="CR43" i="7"/>
  <c r="CR32" i="7"/>
  <c r="DL7" i="7"/>
  <c r="DL51" i="7"/>
  <c r="DO42" i="7"/>
  <c r="DL42" i="7"/>
  <c r="DM42" i="7"/>
  <c r="CR34" i="7"/>
  <c r="DL4" i="7"/>
  <c r="DL40" i="7"/>
  <c r="DM41" i="7" s="1"/>
  <c r="DL15" i="7"/>
  <c r="DL52" i="7"/>
  <c r="DM33" i="7" l="1"/>
  <c r="DM32" i="7"/>
  <c r="DO50" i="7"/>
  <c r="DM31" i="7"/>
  <c r="DM52" i="7"/>
  <c r="DM51" i="7"/>
  <c r="DM4" i="7"/>
  <c r="FF4" i="7"/>
  <c r="CS40" i="7"/>
  <c r="CS41" i="7"/>
  <c r="CS43" i="7"/>
  <c r="CS42" i="7"/>
  <c r="CS16" i="7"/>
  <c r="DM6" i="7"/>
  <c r="CS15" i="7"/>
  <c r="CS13" i="7"/>
  <c r="DN25" i="7"/>
  <c r="CS14" i="7"/>
  <c r="DM5" i="7"/>
  <c r="DM7" i="7"/>
  <c r="DN23" i="7"/>
  <c r="DO23" i="7" s="1"/>
  <c r="DN24" i="7"/>
  <c r="DN22" i="7"/>
  <c r="DO22" i="7"/>
  <c r="DO24" i="7"/>
  <c r="DO25" i="7"/>
  <c r="CS49" i="7"/>
  <c r="DM40" i="7"/>
  <c r="DO41" i="7" s="1"/>
  <c r="DM13" i="7"/>
  <c r="CS34" i="7"/>
  <c r="CS24" i="7"/>
  <c r="DM43" i="7"/>
  <c r="DM15" i="7"/>
  <c r="CS32" i="7"/>
  <c r="CS25" i="7"/>
  <c r="CS23" i="7"/>
  <c r="CS31" i="7"/>
  <c r="CS52" i="7"/>
  <c r="CS33" i="7"/>
  <c r="CS22" i="7"/>
  <c r="CS51" i="7"/>
  <c r="CS50" i="7"/>
  <c r="BH33" i="7"/>
  <c r="BK22" i="7"/>
  <c r="BK31" i="7"/>
  <c r="BI53" i="7"/>
  <c r="BF49" i="7"/>
  <c r="BJ6" i="7"/>
  <c r="BH45" i="7"/>
  <c r="BG43" i="7"/>
  <c r="BK6" i="7"/>
  <c r="BK17" i="7"/>
  <c r="BH15" i="7"/>
  <c r="BK24" i="7"/>
  <c r="BH41" i="7"/>
  <c r="BK14" i="7"/>
  <c r="BG14" i="7"/>
  <c r="BJ35" i="7"/>
  <c r="BI31" i="7"/>
  <c r="BG50" i="7"/>
  <c r="BI9" i="7"/>
  <c r="BH8" i="7"/>
  <c r="BI17" i="7"/>
  <c r="BH35" i="7"/>
  <c r="BF44" i="7"/>
  <c r="BK49" i="7"/>
  <c r="BI52" i="7"/>
  <c r="BK43" i="7"/>
  <c r="BG36" i="7"/>
  <c r="BH24" i="7"/>
  <c r="BG17" i="7"/>
  <c r="BH4" i="7"/>
  <c r="BK23" i="7"/>
  <c r="BG9" i="7"/>
  <c r="BI54" i="7"/>
  <c r="BG8" i="7"/>
  <c r="BK44" i="7"/>
  <c r="BG44" i="7"/>
  <c r="BJ22" i="7"/>
  <c r="BG42" i="7"/>
  <c r="BI32" i="7"/>
  <c r="BJ16" i="7"/>
  <c r="BF17" i="7"/>
  <c r="BJ44" i="7"/>
  <c r="BG40" i="7"/>
  <c r="BF15" i="7"/>
  <c r="BJ25" i="7"/>
  <c r="BI33" i="7"/>
  <c r="BI34" i="7"/>
  <c r="BH52" i="7"/>
  <c r="BG45" i="7"/>
  <c r="BG25" i="7"/>
  <c r="BK15" i="7"/>
  <c r="BH43" i="7"/>
  <c r="BI18" i="7"/>
  <c r="BG5" i="7"/>
  <c r="BI27" i="7"/>
  <c r="BK7" i="7"/>
  <c r="BG33" i="7"/>
  <c r="BG32" i="7"/>
  <c r="BF42" i="7"/>
  <c r="BI25" i="7"/>
  <c r="BG52" i="7"/>
  <c r="BI13" i="7"/>
  <c r="BJ26" i="7"/>
  <c r="BI7" i="7"/>
  <c r="BF40" i="7"/>
  <c r="BI26" i="7"/>
  <c r="BG41" i="7"/>
  <c r="BK54" i="7"/>
  <c r="BF32" i="7"/>
  <c r="BF52" i="7"/>
  <c r="BJ53" i="7"/>
  <c r="BI43" i="7"/>
  <c r="BI44" i="7"/>
  <c r="BF26" i="7"/>
  <c r="BI24" i="7"/>
  <c r="BK40" i="7"/>
  <c r="BI14" i="7"/>
  <c r="BJ45" i="7"/>
  <c r="BF8" i="7"/>
  <c r="BH44" i="7"/>
  <c r="BF50" i="7"/>
  <c r="BK45" i="7"/>
  <c r="BG18" i="7"/>
  <c r="BJ15" i="7"/>
  <c r="BK34" i="7"/>
  <c r="BJ4" i="7"/>
  <c r="BF16" i="7"/>
  <c r="BK13" i="7"/>
  <c r="BG16" i="7"/>
  <c r="BI4" i="7"/>
  <c r="BI16" i="7"/>
  <c r="BK5" i="7"/>
  <c r="BG23" i="7"/>
  <c r="BF41" i="7"/>
  <c r="BH23" i="7"/>
  <c r="BH26" i="7"/>
  <c r="BI23" i="7"/>
  <c r="BK25" i="7"/>
  <c r="BG53" i="7"/>
  <c r="BK36" i="7"/>
  <c r="BI5" i="7"/>
  <c r="BH49" i="7"/>
  <c r="BK32" i="7"/>
  <c r="BG54" i="7"/>
  <c r="BI40" i="7"/>
  <c r="BF25" i="7"/>
  <c r="BI36" i="7"/>
  <c r="BK9" i="7"/>
  <c r="BG51" i="7"/>
  <c r="BJ41" i="7"/>
  <c r="BK51" i="7"/>
  <c r="BH25" i="7"/>
  <c r="BK35" i="7"/>
  <c r="BJ14" i="7"/>
  <c r="BF35" i="7"/>
  <c r="BI8" i="7"/>
  <c r="BH31" i="7"/>
  <c r="BI42" i="7"/>
  <c r="BH7" i="7"/>
  <c r="BF53" i="7"/>
  <c r="BF4" i="7"/>
  <c r="BG34" i="7"/>
  <c r="BH34" i="7"/>
  <c r="BI41" i="7"/>
  <c r="BI35" i="7"/>
  <c r="BJ50" i="7"/>
  <c r="BK50" i="7"/>
  <c r="BJ52" i="7"/>
  <c r="BK42" i="7"/>
  <c r="BF23" i="7"/>
  <c r="BG49" i="7"/>
  <c r="BI51" i="7"/>
  <c r="BG35" i="7"/>
  <c r="BI15" i="7"/>
  <c r="BK18" i="7"/>
  <c r="BJ51" i="7"/>
  <c r="BH16" i="7"/>
  <c r="BK4" i="7"/>
  <c r="BF7" i="7"/>
  <c r="BF34" i="7"/>
  <c r="BG31" i="7"/>
  <c r="BG24" i="7"/>
  <c r="BI22" i="7"/>
  <c r="BG27" i="7"/>
  <c r="BG26" i="7"/>
  <c r="BK27" i="7"/>
  <c r="BJ23" i="7"/>
  <c r="BK8" i="7"/>
  <c r="BF43" i="7"/>
  <c r="BH50" i="7"/>
  <c r="BI49" i="7"/>
  <c r="BJ7" i="7"/>
  <c r="BG15" i="7"/>
  <c r="BH14" i="7"/>
  <c r="BJ36" i="7"/>
  <c r="BK33" i="7"/>
  <c r="BG22" i="7"/>
  <c r="BH17" i="7"/>
  <c r="BK52" i="7"/>
  <c r="BJ17" i="7"/>
  <c r="BK53" i="7"/>
  <c r="BJ43" i="7"/>
  <c r="BJ9" i="7"/>
  <c r="BK16" i="7"/>
  <c r="BF14" i="7"/>
  <c r="BH32" i="7"/>
  <c r="BI45" i="7"/>
  <c r="BK41" i="7"/>
  <c r="BJ32" i="7"/>
  <c r="BH53" i="7"/>
  <c r="BG13" i="7"/>
  <c r="BG7" i="7"/>
  <c r="BJ34" i="7"/>
  <c r="BJ33" i="7"/>
  <c r="BJ42" i="7"/>
  <c r="BI50" i="7"/>
  <c r="BH27" i="7"/>
  <c r="BJ8" i="7"/>
  <c r="BK26" i="7"/>
  <c r="BH54" i="7"/>
  <c r="BH40" i="7"/>
  <c r="BF33" i="7"/>
  <c r="BH13" i="7"/>
  <c r="BH5" i="7"/>
  <c r="BF6" i="7"/>
  <c r="BJ31" i="7"/>
  <c r="BJ13" i="7"/>
  <c r="BJ27" i="7"/>
  <c r="BJ40" i="7"/>
  <c r="BF31" i="7"/>
  <c r="BF45" i="7"/>
  <c r="BF18" i="7"/>
  <c r="BH42" i="7"/>
  <c r="BH18" i="7"/>
  <c r="BH51" i="7"/>
  <c r="BH22" i="7"/>
  <c r="BF51" i="7"/>
  <c r="BI6" i="7"/>
  <c r="BF36" i="7"/>
  <c r="BF5" i="7"/>
  <c r="BF13" i="7"/>
  <c r="BH9" i="7"/>
  <c r="BF27" i="7"/>
  <c r="BJ18" i="7"/>
  <c r="BF24" i="7"/>
  <c r="BH36" i="7"/>
  <c r="BJ54" i="7"/>
  <c r="BJ49" i="7"/>
  <c r="BH6" i="7"/>
  <c r="BF54" i="7"/>
  <c r="BJ5" i="7"/>
  <c r="BF22" i="7"/>
  <c r="BJ24" i="7"/>
  <c r="BG4" i="7"/>
  <c r="BG6" i="7"/>
  <c r="BF9" i="7"/>
  <c r="DW24" i="7" l="1"/>
  <c r="DN34" i="7"/>
  <c r="DN33" i="7"/>
  <c r="DN32" i="7"/>
  <c r="DO32" i="7" s="1"/>
  <c r="DN31" i="7"/>
  <c r="DN50" i="7"/>
  <c r="DN51" i="7"/>
  <c r="DN49" i="7"/>
  <c r="DN52" i="7"/>
  <c r="DO52" i="7"/>
  <c r="DO51" i="7"/>
  <c r="DO49" i="7"/>
  <c r="DQ50" i="7" s="1"/>
  <c r="CT42" i="7"/>
  <c r="CT41" i="7"/>
  <c r="CT40" i="7"/>
  <c r="CT43" i="7"/>
  <c r="CT14" i="7"/>
  <c r="CT13" i="7"/>
  <c r="CT15" i="7"/>
  <c r="CT16" i="7"/>
  <c r="DN6" i="7"/>
  <c r="DN5" i="7"/>
  <c r="DN7" i="7"/>
  <c r="DN4" i="7"/>
  <c r="DO4" i="7" s="1"/>
  <c r="DN13" i="7"/>
  <c r="DN15" i="7"/>
  <c r="DP22" i="7"/>
  <c r="DP23" i="7"/>
  <c r="DP24" i="7"/>
  <c r="DP25" i="7"/>
  <c r="DO13" i="7"/>
  <c r="DP15" i="7" s="1"/>
  <c r="DN14" i="7"/>
  <c r="DN42" i="7"/>
  <c r="DN41" i="7"/>
  <c r="CT33" i="7"/>
  <c r="CT50" i="7"/>
  <c r="CT49" i="7"/>
  <c r="CT22" i="7"/>
  <c r="CT23" i="7"/>
  <c r="CT25" i="7"/>
  <c r="CT24" i="7"/>
  <c r="CT52" i="7"/>
  <c r="CT32" i="7"/>
  <c r="DN43" i="7"/>
  <c r="DO43" i="7"/>
  <c r="CT51" i="7"/>
  <c r="CT31" i="7"/>
  <c r="DN40" i="7"/>
  <c r="DO40" i="7" s="1"/>
  <c r="DQ41" i="7" s="1"/>
  <c r="DN16" i="7"/>
  <c r="CT34" i="7"/>
  <c r="DW16" i="7"/>
  <c r="DU41" i="7"/>
  <c r="DW40" i="7"/>
  <c r="DU33" i="7"/>
  <c r="DV49" i="7"/>
  <c r="DW6" i="7"/>
  <c r="DW7" i="7"/>
  <c r="DW5" i="7"/>
  <c r="DU40" i="7"/>
  <c r="DU5" i="7"/>
  <c r="DV14" i="7"/>
  <c r="DV4" i="7"/>
  <c r="DU42" i="7"/>
  <c r="DV43" i="7"/>
  <c r="DW34" i="7"/>
  <c r="DV13" i="7"/>
  <c r="DU14" i="7"/>
  <c r="DV24" i="7"/>
  <c r="DW51" i="7"/>
  <c r="DU7" i="7"/>
  <c r="DU16" i="7"/>
  <c r="DV7" i="7"/>
  <c r="DW4" i="7"/>
  <c r="DW52" i="7"/>
  <c r="DU31" i="7"/>
  <c r="DW31" i="7"/>
  <c r="DV34" i="7"/>
  <c r="DW49" i="7"/>
  <c r="DW42" i="7"/>
  <c r="DV51" i="7"/>
  <c r="DW41" i="7"/>
  <c r="DU52" i="7"/>
  <c r="DW25" i="7"/>
  <c r="DU25" i="7"/>
  <c r="DV40" i="7"/>
  <c r="DU13" i="7"/>
  <c r="DV33" i="7"/>
  <c r="DU34" i="7"/>
  <c r="DU22" i="7"/>
  <c r="DV22" i="7"/>
  <c r="DV52" i="7"/>
  <c r="DW32" i="7"/>
  <c r="DU50" i="7"/>
  <c r="DW43" i="7"/>
  <c r="DV23" i="7"/>
  <c r="DW50" i="7"/>
  <c r="DV41" i="7"/>
  <c r="DV6" i="7"/>
  <c r="DV32" i="7"/>
  <c r="DW22" i="7"/>
  <c r="DV42" i="7"/>
  <c r="DU51" i="7"/>
  <c r="DW15" i="7"/>
  <c r="DU15" i="7"/>
  <c r="DV25" i="7"/>
  <c r="DU24" i="7"/>
  <c r="DW14" i="7"/>
  <c r="DW23" i="7"/>
  <c r="DU4" i="7"/>
  <c r="DU32" i="7"/>
  <c r="DU43" i="7"/>
  <c r="DV15" i="7"/>
  <c r="DV5" i="7"/>
  <c r="DV16" i="7"/>
  <c r="DW33" i="7"/>
  <c r="DV50" i="7"/>
  <c r="DU23" i="7"/>
  <c r="DW13" i="7"/>
  <c r="DU6" i="7"/>
  <c r="DU49" i="7"/>
  <c r="DX49" i="7" s="1"/>
  <c r="DV31" i="7"/>
  <c r="DO33" i="7" l="1"/>
  <c r="DO31" i="7"/>
  <c r="DP51" i="7"/>
  <c r="DP50" i="7"/>
  <c r="DP52" i="7"/>
  <c r="DQ52" i="7"/>
  <c r="DR52" i="7" s="1"/>
  <c r="DQ51" i="7"/>
  <c r="DR51" i="7" s="1"/>
  <c r="DP49" i="7"/>
  <c r="DQ49" i="7" s="1"/>
  <c r="DR50" i="7" s="1"/>
  <c r="DO6" i="7"/>
  <c r="CU41" i="7"/>
  <c r="CU40" i="7"/>
  <c r="CU42" i="7"/>
  <c r="CU43" i="7"/>
  <c r="CU16" i="7"/>
  <c r="CU14" i="7"/>
  <c r="CU13" i="7"/>
  <c r="CU15" i="7"/>
  <c r="DO5" i="7"/>
  <c r="DO7" i="7"/>
  <c r="DX41" i="7"/>
  <c r="CU33" i="7"/>
  <c r="CU32" i="7"/>
  <c r="DP13" i="7"/>
  <c r="DP40" i="7"/>
  <c r="DQ40" i="7" s="1"/>
  <c r="DR41" i="7" s="1"/>
  <c r="DP42" i="7"/>
  <c r="DP41" i="7"/>
  <c r="DP43" i="7"/>
  <c r="DQ43" i="7" s="1"/>
  <c r="DP14" i="7"/>
  <c r="DP16" i="7"/>
  <c r="CU23" i="7"/>
  <c r="CU52" i="7"/>
  <c r="CU24" i="7"/>
  <c r="CU50" i="7"/>
  <c r="CU22" i="7"/>
  <c r="CU25" i="7"/>
  <c r="CU31" i="7"/>
  <c r="CU34" i="7"/>
  <c r="CU49" i="7"/>
  <c r="CU51" i="7"/>
  <c r="DX33" i="7"/>
  <c r="DX43" i="7"/>
  <c r="DZ43" i="7" s="1"/>
  <c r="DX5" i="7"/>
  <c r="DX31" i="7"/>
  <c r="DX40" i="7"/>
  <c r="DX14" i="7"/>
  <c r="DX22" i="7"/>
  <c r="DZ23" i="7" s="1"/>
  <c r="DX32" i="7"/>
  <c r="DX52" i="7"/>
  <c r="DX6" i="7"/>
  <c r="DX13" i="7"/>
  <c r="DX34" i="7"/>
  <c r="DX42" i="7"/>
  <c r="DX15" i="7"/>
  <c r="DX51" i="7"/>
  <c r="DX50" i="7"/>
  <c r="DX23" i="7"/>
  <c r="DX4" i="7"/>
  <c r="DX16" i="7"/>
  <c r="DX7" i="7"/>
  <c r="DX25" i="7"/>
  <c r="DX24" i="7"/>
  <c r="DZ14" i="7"/>
  <c r="DZ51" i="7"/>
  <c r="DZ33" i="7"/>
  <c r="DZ31" i="7"/>
  <c r="DZ15" i="7"/>
  <c r="DP34" i="7" l="1"/>
  <c r="DZ52" i="7"/>
  <c r="DP32" i="7"/>
  <c r="DP31" i="7"/>
  <c r="DP33" i="7"/>
  <c r="DQ33" i="7" s="1"/>
  <c r="DR49" i="7"/>
  <c r="DQ31" i="7"/>
  <c r="CV42" i="7"/>
  <c r="CV41" i="7"/>
  <c r="CV40" i="7"/>
  <c r="CV43" i="7"/>
  <c r="DZ50" i="7"/>
  <c r="DZ40" i="7"/>
  <c r="DZ49" i="7"/>
  <c r="DZ34" i="7"/>
  <c r="DZ22" i="7"/>
  <c r="DZ32" i="7"/>
  <c r="DZ16" i="7"/>
  <c r="CV16" i="7"/>
  <c r="CV15" i="7"/>
  <c r="CV14" i="7"/>
  <c r="CV13" i="7"/>
  <c r="DP7" i="7"/>
  <c r="DP4" i="7"/>
  <c r="DP6" i="7"/>
  <c r="DP5" i="7"/>
  <c r="DZ5" i="7"/>
  <c r="DR43" i="7"/>
  <c r="DR40" i="7"/>
  <c r="DZ13" i="7"/>
  <c r="DZ24" i="7"/>
  <c r="DZ25" i="7"/>
  <c r="CV49" i="7"/>
  <c r="CV22" i="7"/>
  <c r="CV31" i="7"/>
  <c r="CV24" i="7"/>
  <c r="CV33" i="7"/>
  <c r="CV34" i="7"/>
  <c r="CV52" i="7"/>
  <c r="CV32" i="7"/>
  <c r="CV50" i="7"/>
  <c r="CV23" i="7"/>
  <c r="CV51" i="7"/>
  <c r="CV25" i="7"/>
  <c r="DZ42" i="7"/>
  <c r="DZ6" i="7"/>
  <c r="DZ4" i="7"/>
  <c r="DZ7" i="7"/>
  <c r="DZ41" i="7"/>
  <c r="DQ32" i="7" l="1"/>
  <c r="DR33" i="7" s="1"/>
  <c r="DQ4" i="7"/>
  <c r="DR32" i="7"/>
  <c r="EA52" i="7"/>
  <c r="DQ6" i="7"/>
  <c r="EB51" i="7"/>
  <c r="CW42" i="7"/>
  <c r="CW13" i="7"/>
  <c r="CW43" i="7"/>
  <c r="CW14" i="7"/>
  <c r="EB50" i="7"/>
  <c r="CW40" i="7"/>
  <c r="CW41" i="7"/>
  <c r="EA51" i="7"/>
  <c r="EA31" i="7"/>
  <c r="CW15" i="7"/>
  <c r="EA16" i="7"/>
  <c r="CW16" i="7"/>
  <c r="EA50" i="7"/>
  <c r="EB34" i="7"/>
  <c r="EA33" i="7"/>
  <c r="EB31" i="7"/>
  <c r="EB32" i="7"/>
  <c r="EA32" i="7"/>
  <c r="EA34" i="7"/>
  <c r="EB33" i="7"/>
  <c r="EA49" i="7"/>
  <c r="DQ5" i="7"/>
  <c r="DQ7" i="7"/>
  <c r="EA24" i="7"/>
  <c r="EB24" i="7" s="1"/>
  <c r="EA22" i="7"/>
  <c r="EB22" i="7" s="1"/>
  <c r="EA15" i="7"/>
  <c r="EA23" i="7"/>
  <c r="EB23" i="7" s="1"/>
  <c r="EA25" i="7"/>
  <c r="EB25" i="7" s="1"/>
  <c r="EA13" i="7"/>
  <c r="EA14" i="7"/>
  <c r="CW25" i="7"/>
  <c r="CW24" i="7"/>
  <c r="CW23" i="7"/>
  <c r="CW22" i="7"/>
  <c r="CW51" i="7"/>
  <c r="CW32" i="7"/>
  <c r="CW52" i="7"/>
  <c r="CW31" i="7"/>
  <c r="CW34" i="7"/>
  <c r="CW50" i="7"/>
  <c r="CW33" i="7"/>
  <c r="CW49" i="7"/>
  <c r="EA41" i="7"/>
  <c r="EA4" i="7"/>
  <c r="EA5" i="7"/>
  <c r="EA7" i="7"/>
  <c r="EA6" i="7"/>
  <c r="EA42" i="7"/>
  <c r="EB41" i="7"/>
  <c r="EB43" i="7"/>
  <c r="EB42" i="7"/>
  <c r="EA43" i="7"/>
  <c r="EA40" i="7"/>
  <c r="EB40" i="7"/>
  <c r="EB13" i="7"/>
  <c r="EB15" i="7"/>
  <c r="EB16" i="7"/>
  <c r="EB14" i="7"/>
  <c r="DR31" i="7" l="1"/>
  <c r="EB52" i="7"/>
  <c r="EB49" i="7"/>
  <c r="DR6" i="7"/>
  <c r="CX16" i="7"/>
  <c r="CX42" i="7"/>
  <c r="FH42" i="7" s="1"/>
  <c r="CX13" i="7"/>
  <c r="CX15" i="7"/>
  <c r="CX43" i="7"/>
  <c r="FH43" i="7" s="1"/>
  <c r="CX41" i="7"/>
  <c r="CX40" i="7"/>
  <c r="ED34" i="7"/>
  <c r="EE34" i="7" s="1"/>
  <c r="CX14" i="7"/>
  <c r="EC33" i="7"/>
  <c r="EC32" i="7"/>
  <c r="EC24" i="7"/>
  <c r="ED31" i="7"/>
  <c r="EE31" i="7" s="1"/>
  <c r="EK31" i="7" s="1"/>
  <c r="EC31" i="7"/>
  <c r="EC34" i="7"/>
  <c r="ED33" i="7"/>
  <c r="EE33" i="7" s="1"/>
  <c r="EK33" i="7" s="1"/>
  <c r="ED32" i="7"/>
  <c r="EE32" i="7" s="1"/>
  <c r="DR4" i="7"/>
  <c r="CX25" i="7"/>
  <c r="DR5" i="7"/>
  <c r="DR7" i="7"/>
  <c r="EC22" i="7"/>
  <c r="ED22" i="7" s="1"/>
  <c r="EE22" i="7" s="1"/>
  <c r="EC25" i="7"/>
  <c r="ED25" i="7" s="1"/>
  <c r="EE25" i="7" s="1"/>
  <c r="EC23" i="7"/>
  <c r="ED23" i="7" s="1"/>
  <c r="EE23" i="7" s="1"/>
  <c r="EB5" i="7"/>
  <c r="CX22" i="7"/>
  <c r="CX49" i="7"/>
  <c r="CX24" i="7"/>
  <c r="CX23" i="7"/>
  <c r="CX33" i="7"/>
  <c r="FH33" i="7" s="1"/>
  <c r="CX52" i="7"/>
  <c r="CX34" i="7"/>
  <c r="CX51" i="7"/>
  <c r="CX31" i="7"/>
  <c r="FH31" i="7" s="1"/>
  <c r="CX50" i="7"/>
  <c r="CX32" i="7"/>
  <c r="ED24" i="7"/>
  <c r="EE24" i="7" s="1"/>
  <c r="EB7" i="7"/>
  <c r="EB6" i="7"/>
  <c r="EB4" i="7"/>
  <c r="EC14" i="7"/>
  <c r="ED41" i="7"/>
  <c r="EE41" i="7" s="1"/>
  <c r="EC42" i="7"/>
  <c r="EC16" i="7"/>
  <c r="EC15" i="7"/>
  <c r="ED15" i="7" s="1"/>
  <c r="EE15" i="7" s="1"/>
  <c r="EC41" i="7"/>
  <c r="EC43" i="7"/>
  <c r="EC40" i="7"/>
  <c r="ED42" i="7"/>
  <c r="EE42" i="7" s="1"/>
  <c r="EK42" i="7" s="1"/>
  <c r="ED43" i="7"/>
  <c r="EE43" i="7" s="1"/>
  <c r="EK43" i="7" s="1"/>
  <c r="ED40" i="7"/>
  <c r="EE40" i="7" s="1"/>
  <c r="EC13" i="7"/>
  <c r="ED13" i="7" s="1"/>
  <c r="EE13" i="7" s="1"/>
  <c r="ED14" i="7"/>
  <c r="EE14" i="7" s="1"/>
  <c r="ED51" i="7" l="1"/>
  <c r="EE51" i="7" s="1"/>
  <c r="EG51" i="7" s="1"/>
  <c r="EC51" i="7"/>
  <c r="EC49" i="7"/>
  <c r="EC50" i="7"/>
  <c r="EC52" i="7"/>
  <c r="ED50" i="7"/>
  <c r="EE50" i="7" s="1"/>
  <c r="EG50" i="7" s="1"/>
  <c r="EG33" i="7"/>
  <c r="EG31" i="7"/>
  <c r="EI31" i="7"/>
  <c r="EF34" i="7"/>
  <c r="EF33" i="7"/>
  <c r="EF24" i="7"/>
  <c r="EG34" i="7"/>
  <c r="EF32" i="7"/>
  <c r="EF31" i="7"/>
  <c r="EG32" i="7"/>
  <c r="EI34" i="7" s="1"/>
  <c r="EI33" i="7"/>
  <c r="EF25" i="7"/>
  <c r="EF22" i="7"/>
  <c r="EF23" i="7"/>
  <c r="EG24" i="7"/>
  <c r="EG25" i="7"/>
  <c r="EG22" i="7"/>
  <c r="EG23" i="7"/>
  <c r="EG40" i="7"/>
  <c r="EF40" i="7"/>
  <c r="EI43" i="7"/>
  <c r="EG43" i="7"/>
  <c r="EF43" i="7"/>
  <c r="EG41" i="7"/>
  <c r="EF41" i="7"/>
  <c r="EF42" i="7"/>
  <c r="EI42" i="7"/>
  <c r="EG42" i="7"/>
  <c r="EC4" i="7"/>
  <c r="EC7" i="7"/>
  <c r="EC5" i="7"/>
  <c r="EC6" i="7"/>
  <c r="ED6" i="7" s="1"/>
  <c r="EE6" i="7" s="1"/>
  <c r="ED16" i="7"/>
  <c r="EE16" i="7" s="1"/>
  <c r="EG13" i="7" s="1"/>
  <c r="EI50" i="7" l="1"/>
  <c r="ED52" i="7"/>
  <c r="EE52" i="7" s="1"/>
  <c r="ED49" i="7"/>
  <c r="EE49" i="7" s="1"/>
  <c r="EH32" i="7"/>
  <c r="EI32" i="7"/>
  <c r="EJ34" i="7" s="1"/>
  <c r="EH33" i="7"/>
  <c r="EH34" i="7"/>
  <c r="EH31" i="7"/>
  <c r="EK51" i="7"/>
  <c r="EI41" i="7"/>
  <c r="EI40" i="7"/>
  <c r="EK40" i="7" s="1"/>
  <c r="EK50" i="7"/>
  <c r="EL50" i="7" s="1"/>
  <c r="FH50" i="7" s="1"/>
  <c r="EG15" i="7"/>
  <c r="EG14" i="7"/>
  <c r="ED5" i="7"/>
  <c r="EE5" i="7" s="1"/>
  <c r="EH42" i="7"/>
  <c r="EF14" i="7"/>
  <c r="EH23" i="7"/>
  <c r="EH22" i="7"/>
  <c r="EI22" i="7" s="1"/>
  <c r="EH24" i="7"/>
  <c r="EH25" i="7"/>
  <c r="EI24" i="7"/>
  <c r="EI25" i="7"/>
  <c r="EI23" i="7"/>
  <c r="EH43" i="7"/>
  <c r="EH40" i="7"/>
  <c r="EF13" i="7"/>
  <c r="EH41" i="7"/>
  <c r="EG16" i="7"/>
  <c r="EF16" i="7"/>
  <c r="EF15" i="7"/>
  <c r="ED7" i="7"/>
  <c r="EE7" i="7" s="1"/>
  <c r="ED4" i="7"/>
  <c r="EE4" i="7" s="1"/>
  <c r="EF52" i="7" l="1"/>
  <c r="EF51" i="7"/>
  <c r="EF50" i="7"/>
  <c r="EF49" i="7"/>
  <c r="EI51" i="7"/>
  <c r="EJ31" i="7"/>
  <c r="EJ33" i="7"/>
  <c r="EJ32" i="7"/>
  <c r="EJ42" i="7"/>
  <c r="EJ41" i="7"/>
  <c r="EJ40" i="7"/>
  <c r="EJ43" i="7"/>
  <c r="EK32" i="7"/>
  <c r="EL32" i="7" s="1"/>
  <c r="FH32" i="7" s="1"/>
  <c r="EK34" i="7"/>
  <c r="EL51" i="7"/>
  <c r="FH51" i="7" s="1"/>
  <c r="EK41" i="7"/>
  <c r="EL41" i="7" s="1"/>
  <c r="FH41" i="7" s="1"/>
  <c r="EH16" i="7"/>
  <c r="EL34" i="7"/>
  <c r="FH34" i="7" s="1"/>
  <c r="EK22" i="7"/>
  <c r="EI16" i="7"/>
  <c r="EI13" i="7"/>
  <c r="EI14" i="7"/>
  <c r="EK14" i="7" s="1"/>
  <c r="EI15" i="7"/>
  <c r="EK15" i="7" s="1"/>
  <c r="EK23" i="7"/>
  <c r="EK25" i="7"/>
  <c r="EK24" i="7"/>
  <c r="EH14" i="7"/>
  <c r="EJ25" i="7"/>
  <c r="EJ24" i="7"/>
  <c r="EJ23" i="7"/>
  <c r="EJ22" i="7"/>
  <c r="EH13" i="7"/>
  <c r="EF4" i="7"/>
  <c r="EF6" i="7"/>
  <c r="EF7" i="7"/>
  <c r="EF5" i="7"/>
  <c r="EH15" i="7"/>
  <c r="EG49" i="7" l="1"/>
  <c r="EG52" i="7"/>
  <c r="EL24" i="7"/>
  <c r="EJ15" i="7"/>
  <c r="EL40" i="7"/>
  <c r="FH40" i="7" s="1"/>
  <c r="FH24" i="7"/>
  <c r="EJ14" i="7"/>
  <c r="EJ13" i="7"/>
  <c r="FI31" i="7"/>
  <c r="FI34" i="7"/>
  <c r="EK13" i="7"/>
  <c r="FI33" i="7"/>
  <c r="FI32" i="7"/>
  <c r="EJ16" i="7"/>
  <c r="EK16" i="7"/>
  <c r="EL16" i="7" s="1"/>
  <c r="FH16" i="7" s="1"/>
  <c r="EL22" i="7"/>
  <c r="FH22" i="7" s="1"/>
  <c r="EL15" i="7"/>
  <c r="FH15" i="7" s="1"/>
  <c r="EL14" i="7"/>
  <c r="FH14" i="7" s="1"/>
  <c r="EG5" i="7"/>
  <c r="EG6" i="7"/>
  <c r="EL25" i="7"/>
  <c r="FH25" i="7" s="1"/>
  <c r="EL23" i="7"/>
  <c r="FH23" i="7" s="1"/>
  <c r="EG7" i="7"/>
  <c r="EG4" i="7"/>
  <c r="EH49" i="7" l="1"/>
  <c r="EH51" i="7"/>
  <c r="EH52" i="7"/>
  <c r="EH50" i="7"/>
  <c r="EI52" i="7" s="1"/>
  <c r="AT85" i="7"/>
  <c r="FI40" i="7"/>
  <c r="FI43" i="7"/>
  <c r="FI42" i="7"/>
  <c r="FI41" i="7"/>
  <c r="N31" i="7"/>
  <c r="N32" i="7"/>
  <c r="N34" i="7"/>
  <c r="N33" i="7"/>
  <c r="EL13" i="7"/>
  <c r="FH13" i="7" s="1"/>
  <c r="FI16" i="7" s="1"/>
  <c r="FI23" i="7"/>
  <c r="FI22" i="7"/>
  <c r="EI6" i="7"/>
  <c r="FI25" i="7"/>
  <c r="FI24" i="7"/>
  <c r="EH5" i="7"/>
  <c r="EH4" i="7"/>
  <c r="EH6" i="7"/>
  <c r="EH7" i="7"/>
  <c r="EI7" i="7" s="1"/>
  <c r="EI49" i="7" l="1"/>
  <c r="EJ49" i="7" s="1"/>
  <c r="AT73" i="7"/>
  <c r="AV73" i="7" s="1"/>
  <c r="AW73" i="7" s="1"/>
  <c r="AH64" i="7"/>
  <c r="AH72" i="7"/>
  <c r="AZ72" i="7"/>
  <c r="AY63" i="7"/>
  <c r="AT64" i="7"/>
  <c r="AV64" i="7" s="1"/>
  <c r="AW64" i="7" s="1"/>
  <c r="AF63" i="7"/>
  <c r="N41" i="7"/>
  <c r="N42" i="7"/>
  <c r="N43" i="7"/>
  <c r="N40" i="7"/>
  <c r="AT63" i="7"/>
  <c r="AV63" i="7" s="1"/>
  <c r="AW63" i="7" s="1"/>
  <c r="AF62" i="7"/>
  <c r="AY62" i="7"/>
  <c r="AF64" i="7"/>
  <c r="AY64" i="7"/>
  <c r="AT65" i="7"/>
  <c r="AV65" i="7" s="1"/>
  <c r="AW65" i="7" s="1"/>
  <c r="R33" i="7"/>
  <c r="FU7" i="7" s="1"/>
  <c r="U33" i="7"/>
  <c r="FS7" i="7" s="1"/>
  <c r="Q33" i="7"/>
  <c r="T33" i="7"/>
  <c r="FT7" i="7" s="1"/>
  <c r="P33" i="7"/>
  <c r="S33" i="7"/>
  <c r="FM7" i="7"/>
  <c r="O33" i="7"/>
  <c r="T34" i="7"/>
  <c r="P34" i="7"/>
  <c r="S34" i="7"/>
  <c r="O34" i="7"/>
  <c r="R34" i="7"/>
  <c r="U34" i="7"/>
  <c r="Q34" i="7"/>
  <c r="Q32" i="7"/>
  <c r="T32" i="7"/>
  <c r="P32" i="7"/>
  <c r="S32" i="7"/>
  <c r="O32" i="7"/>
  <c r="R32" i="7"/>
  <c r="U32" i="7"/>
  <c r="O31" i="7"/>
  <c r="R31" i="7"/>
  <c r="U31" i="7"/>
  <c r="Q31" i="7"/>
  <c r="T31" i="7"/>
  <c r="P31" i="7"/>
  <c r="S31" i="7"/>
  <c r="FI14" i="7"/>
  <c r="FI13" i="7"/>
  <c r="FI15" i="7"/>
  <c r="EI4" i="7"/>
  <c r="EK6" i="7" s="1"/>
  <c r="N22" i="7"/>
  <c r="EI5" i="7"/>
  <c r="N23" i="7"/>
  <c r="N25" i="7"/>
  <c r="Q25" i="7" s="1"/>
  <c r="N24" i="7"/>
  <c r="R24" i="7" s="1"/>
  <c r="FU6" i="7" s="1"/>
  <c r="EJ52" i="7" l="1"/>
  <c r="EJ50" i="7"/>
  <c r="EJ51" i="7"/>
  <c r="AT80" i="7"/>
  <c r="O71" i="7"/>
  <c r="O40" i="7"/>
  <c r="Q40" i="7"/>
  <c r="T40" i="7"/>
  <c r="P40" i="7"/>
  <c r="R40" i="7"/>
  <c r="S40" i="7"/>
  <c r="U40" i="7"/>
  <c r="U43" i="7"/>
  <c r="Q43" i="7"/>
  <c r="T43" i="7"/>
  <c r="S43" i="7"/>
  <c r="R43" i="7"/>
  <c r="P43" i="7"/>
  <c r="O43" i="7"/>
  <c r="U42" i="7"/>
  <c r="FS8" i="7" s="1"/>
  <c r="Q42" i="7"/>
  <c r="S42" i="7"/>
  <c r="T42" i="7"/>
  <c r="FT8" i="7" s="1"/>
  <c r="O42" i="7"/>
  <c r="P42" i="7"/>
  <c r="R42" i="7"/>
  <c r="FU8" i="7" s="1"/>
  <c r="FM8" i="7"/>
  <c r="S41" i="7"/>
  <c r="O69" i="7"/>
  <c r="P41" i="7"/>
  <c r="O41" i="7"/>
  <c r="T41" i="7"/>
  <c r="Q41" i="7"/>
  <c r="U41" i="7"/>
  <c r="R41" i="7"/>
  <c r="O22" i="7"/>
  <c r="EJ4" i="7"/>
  <c r="S22" i="7"/>
  <c r="AF71" i="7"/>
  <c r="GG12" i="7"/>
  <c r="GE6" i="7"/>
  <c r="GF14" i="7"/>
  <c r="GF9" i="7"/>
  <c r="GF3" i="7"/>
  <c r="GG16" i="7"/>
  <c r="GF13" i="7"/>
  <c r="GF10" i="7"/>
  <c r="GG17" i="7"/>
  <c r="GE7" i="7"/>
  <c r="P22" i="7"/>
  <c r="AY60" i="7"/>
  <c r="T22" i="7"/>
  <c r="N14" i="7"/>
  <c r="N13" i="7"/>
  <c r="N16" i="7"/>
  <c r="N15" i="7"/>
  <c r="EJ6" i="7"/>
  <c r="AT61" i="7"/>
  <c r="AV61" i="7" s="1"/>
  <c r="AW61" i="7" s="1"/>
  <c r="R22" i="7"/>
  <c r="U22" i="7"/>
  <c r="EJ7" i="7"/>
  <c r="EK7" i="7" s="1"/>
  <c r="AY71" i="7"/>
  <c r="AF60" i="7"/>
  <c r="Q22" i="7"/>
  <c r="S23" i="7"/>
  <c r="U23" i="7"/>
  <c r="Q23" i="7"/>
  <c r="P24" i="7"/>
  <c r="T24" i="7"/>
  <c r="FT6" i="7" s="1"/>
  <c r="EJ5" i="7"/>
  <c r="EK4" i="7" s="1"/>
  <c r="O24" i="7"/>
  <c r="FM6" i="7"/>
  <c r="GG15" i="7" s="1"/>
  <c r="R23" i="7"/>
  <c r="O23" i="7"/>
  <c r="U24" i="7"/>
  <c r="FS6" i="7" s="1"/>
  <c r="S24" i="7"/>
  <c r="Q24" i="7"/>
  <c r="T23" i="7"/>
  <c r="P23" i="7"/>
  <c r="P25" i="7"/>
  <c r="EK5" i="7"/>
  <c r="T25" i="7"/>
  <c r="R25" i="7"/>
  <c r="O25" i="7"/>
  <c r="U25" i="7"/>
  <c r="S25" i="7"/>
  <c r="EL6" i="7" l="1"/>
  <c r="EK49" i="7"/>
  <c r="EK52" i="7"/>
  <c r="EL52" i="7" s="1"/>
  <c r="FH52" i="7" s="1"/>
  <c r="EL49" i="7"/>
  <c r="FH49" i="7" s="1"/>
  <c r="AZ64" i="7"/>
  <c r="AH76" i="7"/>
  <c r="AZ76" i="7"/>
  <c r="AT91" i="7"/>
  <c r="AV91" i="7" s="1"/>
  <c r="AW91" i="7" s="1"/>
  <c r="AT92" i="7"/>
  <c r="AV92" i="7" s="1"/>
  <c r="AW92" i="7" s="1"/>
  <c r="AZ77" i="7"/>
  <c r="AH77" i="7"/>
  <c r="GG14" i="7"/>
  <c r="GH4" i="7"/>
  <c r="AF65" i="7"/>
  <c r="AY65" i="7"/>
  <c r="AT66" i="7"/>
  <c r="AV66" i="7" s="1"/>
  <c r="AW66" i="7" s="1"/>
  <c r="GF17" i="7"/>
  <c r="GF16" i="7"/>
  <c r="GF15" i="7"/>
  <c r="GF4" i="7"/>
  <c r="GE11" i="7"/>
  <c r="GE13" i="7"/>
  <c r="GE12" i="7"/>
  <c r="GE8" i="7"/>
  <c r="GF6" i="7"/>
  <c r="GE9" i="7"/>
  <c r="AZ69" i="7"/>
  <c r="AT82" i="7"/>
  <c r="AH69" i="7"/>
  <c r="Q15" i="7"/>
  <c r="S15" i="7"/>
  <c r="FM5" i="7"/>
  <c r="P15" i="7"/>
  <c r="U15" i="7"/>
  <c r="FS5" i="7" s="1"/>
  <c r="O15" i="7"/>
  <c r="T15" i="7"/>
  <c r="FT5" i="7" s="1"/>
  <c r="R15" i="7"/>
  <c r="FU5" i="7" s="1"/>
  <c r="S16" i="7"/>
  <c r="Q16" i="7"/>
  <c r="O16" i="7"/>
  <c r="U16" i="7"/>
  <c r="R16" i="7"/>
  <c r="T16" i="7"/>
  <c r="P16" i="7"/>
  <c r="U13" i="7"/>
  <c r="S13" i="7"/>
  <c r="Q13" i="7"/>
  <c r="O13" i="7"/>
  <c r="T13" i="7"/>
  <c r="R13" i="7"/>
  <c r="P13" i="7"/>
  <c r="T14" i="7"/>
  <c r="R14" i="7"/>
  <c r="Q14" i="7"/>
  <c r="P14" i="7"/>
  <c r="O14" i="7"/>
  <c r="S14" i="7"/>
  <c r="U14" i="7"/>
  <c r="EL4" i="7"/>
  <c r="GH5" i="7"/>
  <c r="GG10" i="7"/>
  <c r="EL7" i="7"/>
  <c r="EL5" i="7"/>
  <c r="GH3" i="7"/>
  <c r="GG9" i="7"/>
  <c r="GH17" i="7"/>
  <c r="GG11" i="7"/>
  <c r="GH13" i="7"/>
  <c r="AH62" i="7"/>
  <c r="AZ62" i="7"/>
  <c r="AT71" i="7"/>
  <c r="AH59" i="7"/>
  <c r="AZ59" i="7"/>
  <c r="AT68" i="7"/>
  <c r="FI52" i="7" l="1"/>
  <c r="FI51" i="7"/>
  <c r="FI50" i="7"/>
  <c r="FI49" i="7"/>
  <c r="AH58" i="7"/>
  <c r="AZ58" i="7"/>
  <c r="AT67" i="7"/>
  <c r="AV67" i="7" s="1"/>
  <c r="AW67" i="7" s="1"/>
  <c r="AT62" i="7"/>
  <c r="AV62" i="7" s="1"/>
  <c r="AW62" i="7" s="1"/>
  <c r="AF61" i="7"/>
  <c r="AY61" i="7"/>
  <c r="GH16" i="7"/>
  <c r="GG5" i="7"/>
  <c r="GH14" i="7"/>
  <c r="GG13" i="7"/>
  <c r="GG8" i="7"/>
  <c r="GH7" i="7"/>
  <c r="GG3" i="7"/>
  <c r="GH6" i="7"/>
  <c r="GG4" i="7"/>
  <c r="GH15" i="7"/>
  <c r="AV71" i="7"/>
  <c r="AW71" i="7" s="1"/>
  <c r="AV68" i="7"/>
  <c r="AW68" i="7" s="1"/>
  <c r="N51" i="7" l="1"/>
  <c r="N52" i="7"/>
  <c r="N49" i="7"/>
  <c r="N50" i="7"/>
  <c r="AT79" i="7"/>
  <c r="AF70" i="7"/>
  <c r="AY70" i="7"/>
  <c r="P51" i="7" l="1"/>
  <c r="S51" i="7"/>
  <c r="FM9" i="7"/>
  <c r="R51" i="7"/>
  <c r="FU9" i="7" s="1"/>
  <c r="U51" i="7"/>
  <c r="FS9" i="7" s="1"/>
  <c r="Q51" i="7"/>
  <c r="T51" i="7"/>
  <c r="FT9" i="7" s="1"/>
  <c r="O51" i="7"/>
  <c r="R50" i="7"/>
  <c r="T50" i="7"/>
  <c r="Q50" i="7"/>
  <c r="O50" i="7"/>
  <c r="U50" i="7"/>
  <c r="S50" i="7"/>
  <c r="P50" i="7"/>
  <c r="R49" i="7"/>
  <c r="U49" i="7"/>
  <c r="P49" i="7"/>
  <c r="S49" i="7"/>
  <c r="O49" i="7"/>
  <c r="T49" i="7"/>
  <c r="Q49" i="7"/>
  <c r="O52" i="7"/>
  <c r="S52" i="7"/>
  <c r="T52" i="7"/>
  <c r="U52" i="7"/>
  <c r="Q52" i="7"/>
  <c r="P52" i="7"/>
  <c r="R52" i="7"/>
  <c r="CN6" i="7"/>
  <c r="CN5" i="7"/>
  <c r="GF11" i="7" l="1"/>
  <c r="GE16" i="7"/>
  <c r="GE17" i="7"/>
  <c r="GE14" i="7"/>
  <c r="GF5" i="7"/>
  <c r="GF8" i="7"/>
  <c r="GE10" i="7"/>
  <c r="GE15" i="7"/>
  <c r="GF12" i="7"/>
  <c r="GF7" i="7"/>
  <c r="AH70" i="7"/>
  <c r="O70" i="7"/>
  <c r="CO4" i="7"/>
  <c r="CO5" i="7"/>
  <c r="CO6" i="7"/>
  <c r="AT83" i="7"/>
  <c r="AZ70" i="7"/>
  <c r="CO7" i="7"/>
  <c r="V58" i="7" l="1"/>
  <c r="O76" i="7"/>
  <c r="AT89" i="7"/>
  <c r="AV89" i="7" s="1"/>
  <c r="AW89" i="7" s="1"/>
  <c r="AF76" i="7"/>
  <c r="AY76" i="7"/>
  <c r="CP4" i="7"/>
  <c r="CQ4" i="7" s="1"/>
  <c r="CP7" i="7"/>
  <c r="CQ7" i="7" s="1"/>
  <c r="CP6" i="7"/>
  <c r="CQ6" i="7" s="1"/>
  <c r="CP5" i="7"/>
  <c r="CQ5" i="7" s="1"/>
  <c r="AF81" i="7" l="1"/>
  <c r="AY81" i="7"/>
  <c r="AT96" i="7"/>
  <c r="AV96" i="7" s="1"/>
  <c r="AW96" i="7" s="1"/>
  <c r="CR5" i="7"/>
  <c r="CR6" i="7"/>
  <c r="CR4" i="7"/>
  <c r="CR7" i="7"/>
  <c r="CS7" i="7" l="1"/>
  <c r="CS4" i="7"/>
  <c r="CS6" i="7"/>
  <c r="CS5" i="7"/>
  <c r="CT5" i="7" l="1"/>
  <c r="CT4" i="7"/>
  <c r="CT7" i="7"/>
  <c r="CT6" i="7"/>
  <c r="CU5" i="7" l="1"/>
  <c r="CU4" i="7"/>
  <c r="CU7" i="7"/>
  <c r="CU6" i="7"/>
  <c r="CV4" i="7" l="1"/>
  <c r="CV7" i="7"/>
  <c r="CV5" i="7"/>
  <c r="CV6" i="7"/>
  <c r="CW5" i="7" l="1"/>
  <c r="CW7" i="7"/>
  <c r="CW4" i="7"/>
  <c r="CW6" i="7"/>
  <c r="CX6" i="7" l="1"/>
  <c r="FH6" i="7" s="1"/>
  <c r="CX5" i="7"/>
  <c r="FH5" i="7" s="1"/>
  <c r="CX4" i="7"/>
  <c r="FH4" i="7" s="1"/>
  <c r="CX7" i="7"/>
  <c r="FH7" i="7" s="1"/>
  <c r="FI4" i="7" l="1"/>
  <c r="FI5" i="7"/>
  <c r="FI7" i="7"/>
  <c r="FI6" i="7"/>
  <c r="N5" i="7" l="1"/>
  <c r="N7" i="7"/>
  <c r="R7" i="7" s="1"/>
  <c r="N6" i="7"/>
  <c r="U6" i="7" s="1"/>
  <c r="FS4" i="7" s="1"/>
  <c r="FR4" i="7" s="1"/>
  <c r="N4" i="7"/>
  <c r="S4" i="7" l="1"/>
  <c r="D59" i="7"/>
  <c r="O59" i="7" s="1"/>
  <c r="S5" i="7"/>
  <c r="D58" i="7"/>
  <c r="O58" i="7" s="1"/>
  <c r="T5" i="7"/>
  <c r="P5" i="7"/>
  <c r="O6" i="7"/>
  <c r="Q5" i="7"/>
  <c r="FR6" i="7"/>
  <c r="R5" i="7"/>
  <c r="P6" i="7"/>
  <c r="FR8" i="7"/>
  <c r="U5" i="7"/>
  <c r="O5" i="7"/>
  <c r="FR7" i="7"/>
  <c r="FR5" i="7"/>
  <c r="FM4" i="7"/>
  <c r="GH9" i="7" s="1"/>
  <c r="FR9" i="7"/>
  <c r="Q6" i="7"/>
  <c r="R6" i="7"/>
  <c r="FU4" i="7" s="1"/>
  <c r="P7" i="7"/>
  <c r="O4" i="7"/>
  <c r="Q7" i="7"/>
  <c r="S7" i="7"/>
  <c r="U7" i="7"/>
  <c r="S6" i="7"/>
  <c r="T6" i="7"/>
  <c r="FT4" i="7" s="1"/>
  <c r="FQ7" i="7" s="1" a="1"/>
  <c r="FQ7" i="7" s="1"/>
  <c r="O7" i="7"/>
  <c r="T7" i="7"/>
  <c r="P4" i="7"/>
  <c r="R4" i="7"/>
  <c r="U4" i="7"/>
  <c r="Q4" i="7"/>
  <c r="T4" i="7"/>
  <c r="AY58" i="7" l="1"/>
  <c r="GG6" i="7"/>
  <c r="GH12" i="7"/>
  <c r="AF58" i="7"/>
  <c r="FQ4" i="7" a="1"/>
  <c r="FQ4" i="7" s="1"/>
  <c r="AT59" i="7"/>
  <c r="AV59" i="7" s="1"/>
  <c r="AW59" i="7" s="1"/>
  <c r="FP5" i="7" a="1"/>
  <c r="FP5" i="7" s="1"/>
  <c r="GE5" i="7"/>
  <c r="FQ8" i="7" a="1"/>
  <c r="FQ8" i="7" s="1"/>
  <c r="FP8" i="7" a="1"/>
  <c r="FP8" i="7" s="1"/>
  <c r="FP4" i="7" a="1"/>
  <c r="FP4" i="7" s="1"/>
  <c r="GG7" i="7"/>
  <c r="FQ6" i="7" a="1"/>
  <c r="FQ6" i="7" s="1"/>
  <c r="GH10" i="7"/>
  <c r="GE3" i="7"/>
  <c r="GE4" i="7"/>
  <c r="GH11" i="7"/>
  <c r="GH8" i="7"/>
  <c r="FP7" i="7" a="1"/>
  <c r="FP7" i="7" s="1"/>
  <c r="FO7" i="7" s="1"/>
  <c r="FP6" i="7" a="1"/>
  <c r="FP6" i="7" s="1"/>
  <c r="FP9" i="7" a="1"/>
  <c r="FP9" i="7" s="1"/>
  <c r="FQ5" i="7" a="1"/>
  <c r="FQ5" i="7" s="1"/>
  <c r="FQ9" i="7" a="1"/>
  <c r="FQ9" i="7" s="1"/>
  <c r="AT60" i="7"/>
  <c r="AV60" i="7" s="1"/>
  <c r="AW60" i="7" s="1"/>
  <c r="AY59" i="7"/>
  <c r="AF59" i="7"/>
  <c r="FO4" i="7" l="1"/>
  <c r="FO5" i="7"/>
  <c r="FO8" i="7"/>
  <c r="FO6" i="7"/>
  <c r="FO9" i="7"/>
  <c r="FN5" i="7" l="1"/>
  <c r="FW5" i="7" s="1"/>
  <c r="FN4" i="7"/>
  <c r="FW4" i="7" s="1"/>
  <c r="FN9" i="7"/>
  <c r="FW9" i="7" s="1"/>
  <c r="FN6" i="7"/>
  <c r="FW6" i="7" s="1"/>
  <c r="FN7" i="7"/>
  <c r="FW7" i="7" s="1"/>
  <c r="FN8" i="7"/>
  <c r="FW8" i="7" s="1"/>
  <c r="GI14" i="7" l="1"/>
  <c r="GI12" i="7"/>
  <c r="GI11" i="7"/>
  <c r="GI4" i="7"/>
  <c r="GI9" i="7"/>
  <c r="GI17" i="7"/>
  <c r="GI10" i="7"/>
  <c r="GI3" i="7"/>
  <c r="GI13" i="7"/>
  <c r="GI16" i="7"/>
  <c r="GI5" i="7"/>
  <c r="GI7" i="7"/>
  <c r="GI8" i="7"/>
  <c r="GI15" i="7"/>
  <c r="GI6" i="7"/>
  <c r="FZ2" i="7" l="1"/>
  <c r="AZ63" i="7" l="1"/>
  <c r="AT72" i="7"/>
  <c r="AV72" i="7" s="1"/>
  <c r="AW72" i="7" s="1"/>
  <c r="AH63" i="7"/>
  <c r="AT69" i="7"/>
  <c r="AV69" i="7" s="1"/>
  <c r="AW69" i="7" s="1"/>
  <c r="AZ60" i="7"/>
  <c r="AH60" i="7"/>
  <c r="O72" i="7"/>
  <c r="AH65" i="7"/>
  <c r="AZ65" i="7"/>
  <c r="AT74" i="7"/>
  <c r="AV74" i="7" s="1"/>
  <c r="AW74" i="7" s="1"/>
  <c r="AT70" i="7"/>
  <c r="AV70" i="7" s="1"/>
  <c r="AW70" i="7" s="1"/>
  <c r="AZ61" i="7"/>
  <c r="AH61" i="7"/>
  <c r="O77" i="7" l="1"/>
  <c r="AY77" i="7"/>
  <c r="AF77" i="7"/>
  <c r="AT90" i="7"/>
  <c r="AV90" i="7" s="1"/>
  <c r="AW90" i="7" s="1"/>
  <c r="AW93" i="7" s="1"/>
  <c r="Q76" i="7" s="1"/>
  <c r="Z16" i="7" s="1"/>
  <c r="AA16" i="7" s="1"/>
  <c r="AW75" i="7"/>
  <c r="Q58" i="7" s="1"/>
  <c r="Z14" i="7" s="1"/>
  <c r="AA14" i="7" s="1"/>
  <c r="AT81" i="7"/>
  <c r="AV81" i="7" s="1"/>
  <c r="AW81" i="7" s="1"/>
  <c r="AY72" i="7"/>
  <c r="AF72" i="7"/>
  <c r="AV83" i="7"/>
  <c r="AW83" i="7" s="1"/>
  <c r="AV84" i="7"/>
  <c r="AW84" i="7" s="1"/>
  <c r="AV79" i="7"/>
  <c r="AW79" i="7" s="1"/>
  <c r="AV82" i="7"/>
  <c r="AW82" i="7" s="1"/>
  <c r="AV80" i="7"/>
  <c r="AW80" i="7" s="1"/>
  <c r="AV85" i="7"/>
  <c r="AW85" i="7" s="1"/>
  <c r="AV78" i="7"/>
  <c r="AW78" i="7" s="1"/>
  <c r="AH81" i="7" l="1"/>
  <c r="AZ81" i="7"/>
  <c r="AT97" i="7"/>
  <c r="AV97" i="7" s="1"/>
  <c r="AW97" i="7" s="1"/>
  <c r="AW98" i="7" s="1"/>
  <c r="Q81" i="7" s="1"/>
  <c r="Z17" i="7" s="1"/>
  <c r="AA17" i="7" s="1"/>
  <c r="AW86" i="7"/>
  <c r="Q69" i="7" s="1"/>
  <c r="Z15" i="7" s="1"/>
  <c r="AA15" i="7" s="1"/>
  <c r="AA19" i="7" l="1"/>
  <c r="GK4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<sst xmlns="http://schemas.openxmlformats.org/spreadsheetml/2006/main" count="2798" uniqueCount="208">
  <si>
    <t>Grupp A</t>
  </si>
  <si>
    <t>Grupp B</t>
  </si>
  <si>
    <t>Grupp C</t>
  </si>
  <si>
    <t>Grupp D</t>
  </si>
  <si>
    <t>Grupp E</t>
  </si>
  <si>
    <t>Grupp F</t>
  </si>
  <si>
    <t>Frankrike</t>
  </si>
  <si>
    <t>Schweiz</t>
  </si>
  <si>
    <t>England</t>
  </si>
  <si>
    <t>Slovakien</t>
  </si>
  <si>
    <t>Tyskland</t>
  </si>
  <si>
    <t>Ukraina</t>
  </si>
  <si>
    <t>Polen</t>
  </si>
  <si>
    <t>Belgien</t>
  </si>
  <si>
    <t>Italien</t>
  </si>
  <si>
    <t>Spanien</t>
  </si>
  <si>
    <t>Tjeckien</t>
  </si>
  <si>
    <t>Turkiet</t>
  </si>
  <si>
    <t>Kroatien</t>
  </si>
  <si>
    <t>Portugal</t>
  </si>
  <si>
    <t>Österrike</t>
  </si>
  <si>
    <t>Ungern</t>
  </si>
  <si>
    <t>Datum</t>
  </si>
  <si>
    <t>Match</t>
  </si>
  <si>
    <t>Resultat</t>
  </si>
  <si>
    <t>Tecken</t>
  </si>
  <si>
    <t>Poäng</t>
  </si>
  <si>
    <t>-</t>
  </si>
  <si>
    <t>Åttondelsfinaler</t>
  </si>
  <si>
    <t>Kvartsfinaler</t>
  </si>
  <si>
    <t>Semifinaler</t>
  </si>
  <si>
    <t>Final</t>
  </si>
  <si>
    <t>Lag</t>
  </si>
  <si>
    <t>V</t>
  </si>
  <si>
    <t>F</t>
  </si>
  <si>
    <t>O</t>
  </si>
  <si>
    <t>GM</t>
  </si>
  <si>
    <t>IM</t>
  </si>
  <si>
    <t>P</t>
  </si>
  <si>
    <t>+/-</t>
  </si>
  <si>
    <t>V1</t>
  </si>
  <si>
    <t>V2</t>
  </si>
  <si>
    <t>O1</t>
  </si>
  <si>
    <t>O2</t>
  </si>
  <si>
    <t>F1</t>
  </si>
  <si>
    <t>F2</t>
  </si>
  <si>
    <t>Rank</t>
  </si>
  <si>
    <t>Rank poäng</t>
  </si>
  <si>
    <t>Rank +/-</t>
  </si>
  <si>
    <t>Grupp</t>
  </si>
  <si>
    <t>A</t>
  </si>
  <si>
    <t>B</t>
  </si>
  <si>
    <t>C</t>
  </si>
  <si>
    <t>D</t>
  </si>
  <si>
    <t>E</t>
  </si>
  <si>
    <t>Vinnare åttondelsfinaler</t>
  </si>
  <si>
    <t>Vinnare kvartsfinaler</t>
  </si>
  <si>
    <t>Vinnare semifinaler</t>
  </si>
  <si>
    <t>Rank P</t>
  </si>
  <si>
    <t>Rank 1</t>
  </si>
  <si>
    <t>Rank 4</t>
  </si>
  <si>
    <t>Rank 3</t>
  </si>
  <si>
    <t>Rank 2</t>
  </si>
  <si>
    <t>Rank 0</t>
  </si>
  <si>
    <t>GM rank</t>
  </si>
  <si>
    <t>+/- rank</t>
  </si>
  <si>
    <t>Rank Ties</t>
  </si>
  <si>
    <t>3rd places</t>
  </si>
  <si>
    <t>Rank ties</t>
  </si>
  <si>
    <t>Rank total</t>
  </si>
  <si>
    <t>Rank mål</t>
  </si>
  <si>
    <t>Team through</t>
  </si>
  <si>
    <t>ABCD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</si>
  <si>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</si>
  <si>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</si>
  <si>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</si>
  <si>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</si>
  <si>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</si>
  <si>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</si>
  <si>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</si>
  <si>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</si>
  <si>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</si>
  <si>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</si>
  <si>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</si>
  <si>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</si>
  <si>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</si>
  <si>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</si>
  <si>
    <t>Valid</t>
  </si>
  <si>
    <t>Check row:</t>
  </si>
  <si>
    <t>Poängräkning</t>
  </si>
  <si>
    <t>Instruktioner</t>
  </si>
  <si>
    <t>Samtliga matcher</t>
  </si>
  <si>
    <t>Rätt antal mål per lag</t>
  </si>
  <si>
    <t>2 poäng</t>
  </si>
  <si>
    <t>Addera tips</t>
  </si>
  <si>
    <t>Rätt tecken (1X2)</t>
  </si>
  <si>
    <t>Högerklicka på den nya fliken, välj "rename"och skriv in tipparens namn</t>
  </si>
  <si>
    <t>Prediction</t>
  </si>
  <si>
    <t>Rätt lag i åttondelsfinal</t>
  </si>
  <si>
    <t>2 poäng per lag</t>
  </si>
  <si>
    <t>Addera tippare i tabellen</t>
  </si>
  <si>
    <t>Rätt lag i kvartsfinal</t>
  </si>
  <si>
    <t>4 poäng per lag</t>
  </si>
  <si>
    <t>Rätt lag i semifinal</t>
  </si>
  <si>
    <t>6 poäng per lag</t>
  </si>
  <si>
    <t>8 poäng per lag</t>
  </si>
  <si>
    <t>Rätt lag i final</t>
  </si>
  <si>
    <t>Siffran 0 dyker nu upp i cellen bredvid spelarens namn</t>
  </si>
  <si>
    <t>Bonusfrågor</t>
  </si>
  <si>
    <t>Rättning</t>
  </si>
  <si>
    <t>Skyttekung</t>
  </si>
  <si>
    <t>20 poäng</t>
  </si>
  <si>
    <t>Sortera sedan tabellen i fallande ordning i cellen "Poäng" under "Resultat &amp; tabell" och voila!</t>
  </si>
  <si>
    <t>Totalpoäng</t>
  </si>
  <si>
    <t>Det finstilta</t>
  </si>
  <si>
    <t>Gruppspel</t>
  </si>
  <si>
    <t xml:space="preserve">Du måste fylla i varje deltagares tips under en separat flik i denna filen. </t>
  </si>
  <si>
    <t xml:space="preserve">Detta eftersom det finns formler kopplade i alla flikar, vilka styrs från "Resultat &amp; tabell". </t>
  </si>
  <si>
    <t>Tyvärr lite manuellt arbete, men det går relativt snabbt och behövs enbart göras i</t>
  </si>
  <si>
    <t>innan tipstävlingen drar igång</t>
  </si>
  <si>
    <t>Bra att veta!</t>
  </si>
  <si>
    <t>Totalt</t>
  </si>
  <si>
    <t>Mitt tips</t>
  </si>
  <si>
    <t>Resultat &amp; tabell</t>
  </si>
  <si>
    <t>Utfall</t>
  </si>
  <si>
    <t>SUMMA</t>
  </si>
  <si>
    <t>Combo</t>
  </si>
  <si>
    <t>Kategori</t>
  </si>
  <si>
    <t>Bonus</t>
  </si>
  <si>
    <t>Summa</t>
  </si>
  <si>
    <t>Placering</t>
  </si>
  <si>
    <t>Namn</t>
  </si>
  <si>
    <t>List</t>
  </si>
  <si>
    <t>Europamästare</t>
  </si>
  <si>
    <t>Rank internal</t>
  </si>
  <si>
    <t>Rank all</t>
  </si>
  <si>
    <t>Danmark</t>
  </si>
  <si>
    <t>Nederländerna</t>
  </si>
  <si>
    <t>Skottland</t>
  </si>
  <si>
    <t>#</t>
  </si>
  <si>
    <t>Notera!</t>
  </si>
  <si>
    <t>+/- rank all</t>
  </si>
  <si>
    <t>GM rank all</t>
  </si>
  <si>
    <t>V rank all</t>
  </si>
  <si>
    <t>+/- all</t>
  </si>
  <si>
    <t>GM all</t>
  </si>
  <si>
    <t>V all</t>
  </si>
  <si>
    <t>Frequently Asked Questions (FAQ)</t>
  </si>
  <si>
    <t>Svar: Behåll alltid originalfliken "Mitt tips" och döp inte om den. Döps fliken om eller</t>
  </si>
  <si>
    <t>2. Kan jag få lösenordet till filen?</t>
  </si>
  <si>
    <t>Svar: Vi ger inte ut lösenordet. Vårt bidrag är att vi publicerar tipset för er gratis</t>
  </si>
  <si>
    <t xml:space="preserve">min kompisars fil till min? </t>
  </si>
  <si>
    <t>Svar: Nej, det kan du inte, då fungerar inte länkningen till "Resultat &amp; Tabell"</t>
  </si>
  <si>
    <t>5. Jag och mina kompisar vill först tippa gruppspelet, sen åttondelsfinaler, kvartsfinaler, semifinaler och final</t>
  </si>
  <si>
    <t>Svar: Ja, det går utmärkt att göra det. Det finns ingen begränsning för hur ni vill lägga upp tipset</t>
  </si>
  <si>
    <t>3. Finns tipset på engelska?</t>
  </si>
  <si>
    <t>4. När jag får tillbaka tipsen från mina kompisar, kan jag kopiera eller flytta fliken "Mitt tips" från</t>
  </si>
  <si>
    <t>7 poäng kan delas ut i samtliga matcher</t>
  </si>
  <si>
    <t>Du kan lägga till så många spelare du önskar</t>
  </si>
  <si>
    <t>Tips för enklare kopiering av tips!</t>
  </si>
  <si>
    <t>Bonuspoäng</t>
  </si>
  <si>
    <t xml:space="preserve">I åttondelsfinalerna och framåt  är det möjligt att tippa ett annat lag vidare än vad resultatet visar. </t>
  </si>
  <si>
    <t xml:space="preserve">Tex om Sverige möter Brasilien och du tippar resultatet 1-2 kan du ändå ange Sverige som vinnare. </t>
  </si>
  <si>
    <t xml:space="preserve">Gör man så visas "EJ OK" vid den matchen som indikerar att resultat och vinnare inte stämmer. </t>
  </si>
  <si>
    <t xml:space="preserve">Det är helt upp till Dig som tipsgeneral att välja om Du vill godkänna detta eller inte. </t>
  </si>
  <si>
    <t xml:space="preserve">Tänk även på att bestämma i förväg om slutresultatet är efter 90 minuter, ev förlängning eller straffar </t>
  </si>
  <si>
    <t>1. När jag klickar på START för att lägga till ett tips får jag felmeddelande</t>
  </si>
  <si>
    <t>tas bort fungerar inte makrot/kopieringen ordentligt. Fliken måste heta "Mitt tips"</t>
  </si>
  <si>
    <t>Svar: Ja</t>
  </si>
  <si>
    <t>Du måste skriva in deras tips manuellt, se tips för enklare kopiering</t>
  </si>
  <si>
    <t>separat, efterhand som matcherna spelats i respektive del, går det?</t>
  </si>
  <si>
    <t>Dock följer bonuspoängen för rätt lag vidare med i poängräkningen</t>
  </si>
  <si>
    <t>6. Kan man ändra poängräkningen?</t>
  </si>
  <si>
    <t>Svar: Nej, detta är den poängräkning som erbjuds. Givetvis kan man önska annan poängräkning men vi kan inte</t>
  </si>
  <si>
    <t>garantera att det kommer erbjudas/uppdateras. Vårt bidrag är att vi publicerar tipset för er gratis</t>
  </si>
  <si>
    <t>Lag som gör flest mål i gruppspelet</t>
  </si>
  <si>
    <t>Lag som släpper in flest mål i gruppspelet</t>
  </si>
  <si>
    <t>Albanien</t>
  </si>
  <si>
    <t>Slovenien</t>
  </si>
  <si>
    <t>Serbien</t>
  </si>
  <si>
    <t>Rumänien</t>
  </si>
  <si>
    <t>Georgien</t>
  </si>
  <si>
    <t>Vinnare åttondelsfinal</t>
  </si>
  <si>
    <t>Vinnare kvartsfinal</t>
  </si>
  <si>
    <t>Vinnare semifinal</t>
  </si>
  <si>
    <t>Svar</t>
  </si>
  <si>
    <t>Egen bonusfråga 1</t>
  </si>
  <si>
    <t>Egen bonusfråga 2</t>
  </si>
  <si>
    <t>Notera att namn på bonusfrågorna måste vara stavat/skrivet likadant i Resultat &amp; tabell som hos tipsaren för att ge poäng.</t>
  </si>
  <si>
    <t xml:space="preserve">Du har även möjlighet att lägga till 2 egna bonusfrågor, om du vill! </t>
  </si>
  <si>
    <t>Tex snabbast utvisning, vem som dömer finalen. Bara fantasin sätter gränser</t>
  </si>
  <si>
    <r>
      <t xml:space="preserve">Bonuspoäng delas ut när </t>
    </r>
    <r>
      <rPr>
        <b/>
        <i/>
        <sz val="11"/>
        <color theme="1"/>
        <rFont val="Calibri"/>
        <family val="2"/>
        <scheme val="minor"/>
      </rPr>
      <t>ALLA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gruppspelsmatcher är spelade. Samma gäller åttondelsfinal, kvartsfinal etc. </t>
    </r>
  </si>
  <si>
    <t>Välj kopiera och klistra sedan in i motsvarande celler i tipparens flik din huvudfil</t>
  </si>
  <si>
    <r>
      <t xml:space="preserve">Tipset kan ej ta hänsyn till antal gula/röda kort i turneringen, vilket kan påverka vilka lag som går vidare till åttondelsfinal. Skulle detta ske kan du som rättar manuellt skriva i rätt lag på rätt plats i åttondelsfinalerna (cell D58-D65 &amp; F58-F65)
För att återställa, klicka på </t>
    </r>
    <r>
      <rPr>
        <sz val="8"/>
        <rFont val="Calibri"/>
        <family val="2"/>
        <scheme val="minor"/>
      </rPr>
      <t>gröna knappen</t>
    </r>
    <r>
      <rPr>
        <sz val="8"/>
        <color theme="1"/>
        <rFont val="Calibri"/>
        <family val="2"/>
        <scheme val="minor"/>
      </rPr>
      <t xml:space="preserve"> till höger</t>
    </r>
  </si>
  <si>
    <r>
      <t xml:space="preserve">Välj den flik med spelarens namn, klicka en gång i cell </t>
    </r>
    <r>
      <rPr>
        <b/>
        <sz val="11"/>
        <color theme="1"/>
        <rFont val="Calibri"/>
        <family val="2"/>
        <scheme val="minor"/>
      </rPr>
      <t>AA19</t>
    </r>
    <r>
      <rPr>
        <sz val="11"/>
        <color theme="1"/>
        <rFont val="Calibri"/>
        <family val="2"/>
        <scheme val="minor"/>
      </rPr>
      <t xml:space="preserve"> och tryck Enter</t>
    </r>
  </si>
  <si>
    <t>1. Välj fliken "Resultat &amp; tabell" och skriv in tipparens namn i kolumnen "Namn" i tabellen</t>
  </si>
  <si>
    <t>2. Tryck sedan i motsvarande cell i kolumn "Poäng" (exempelvis cell GK4) och skriv =</t>
  </si>
  <si>
    <t>3. Upprepa sedan proceduren för alla tippare som ska delta</t>
  </si>
  <si>
    <t>info@fotbollsvmem.se</t>
  </si>
  <si>
    <r>
      <t xml:space="preserve">I fliken med tipparens namn, markera cellerna </t>
    </r>
    <r>
      <rPr>
        <b/>
        <sz val="11"/>
        <color theme="1"/>
        <rFont val="Calibri"/>
        <family val="2"/>
        <scheme val="minor"/>
      </rPr>
      <t>G1 till I81</t>
    </r>
    <r>
      <rPr>
        <sz val="11"/>
        <color theme="1"/>
        <rFont val="Calibri"/>
        <family val="2"/>
        <scheme val="minor"/>
      </rPr>
      <t xml:space="preserve">, med alla resultat i tipparens fil. </t>
    </r>
  </si>
  <si>
    <t>Fyll i de gula cellerna i fliken "Resultat &amp; Tabell", så uppdateras respektive spelares flik med poäng</t>
  </si>
  <si>
    <t>Skriv bara din bonusfråga där det står antingen "Egen bonusfråga 1" eller "Egen bonusfråga 2".</t>
  </si>
  <si>
    <t>10 poäng</t>
  </si>
  <si>
    <t>15 poäng</t>
  </si>
  <si>
    <t>7. Hur ser jag matcherna bäst?</t>
  </si>
  <si>
    <t>8. Behöver du support eller hjälp, maila er fråga till</t>
  </si>
  <si>
    <t xml:space="preserve">Svar: SVT och TV4 delar på sändningsrättigheterna. </t>
  </si>
  <si>
    <t>Klicka på bannern högst upp för att ta del av vårt exklusiva erbjudande från TV4 Play+ 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</si>
</sst>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D]dd/mmm;@"/>
  </numFmts>
  <fonts count="32" x14ac:knownFonts="1">
    <font>
      <sz val="11"/>
      <color theme="1"/>
      <name val="Calibri"/>
      <family val="2"/>
      <scheme val="minor"/>
    </font>
    <font>
      <sz val="11"/>
      <color rgb="FF252525"/>
      <name val="Arial"/>
      <family val="2"/>
    </font>
    <font>
      <b/>
      <sz val="11"/>
      <color rgb="FF252525"/>
      <name val="Arial"/>
      <family val="2"/>
    </font>
    <font>
      <sz val="9.6"/>
      <color rgb="FF252525"/>
      <name val="Arial"/>
      <family val="2"/>
    </font>
    <font>
      <b/>
      <sz val="10.3"/>
      <color rgb="FF252525"/>
      <name val="Arial"/>
      <family val="2"/>
    </font>
    <font>
      <sz val="10.3"/>
      <color rgb="FF252525"/>
      <name val="Arial"/>
      <family val="2"/>
    </font>
    <font>
      <b/>
      <sz val="9.6"/>
      <color rgb="FF252525"/>
      <name val="Arial"/>
      <family val="2"/>
    </font>
    <font>
      <sz val="10.3"/>
      <color rgb="FF0B0080"/>
      <name val="Arial"/>
      <family val="2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AFDD9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0" fillId="0" borderId="0" applyNumberFormat="0" applyFill="0" applyBorder="0" applyAlignment="0" applyProtection="0"/>
  </cellStyleXfs>
  <cellXfs count="191">
    <xf numFmtId="0" fontId="0" fillId="0" borderId="0" xfId="0"/>
    <xf numFmtId="0" fontId="11" fillId="2" borderId="5" xfId="0" applyFont="1" applyFill="1" applyBorder="1" applyAlignment="1" applyProtection="1">
      <alignment vertical="center"/>
      <protection hidden="1"/>
    </xf>
    <xf numFmtId="0" fontId="11" fillId="2" borderId="1" xfId="0" applyFont="1" applyFill="1" applyBorder="1" applyAlignment="1" applyProtection="1">
      <alignment vertical="center"/>
      <protection hidden="1"/>
    </xf>
    <xf numFmtId="0" fontId="11" fillId="2" borderId="7" xfId="0" applyFont="1" applyFill="1" applyBorder="1" applyAlignment="1" applyProtection="1">
      <alignment vertical="center"/>
      <protection hidden="1"/>
    </xf>
    <xf numFmtId="0" fontId="11" fillId="2" borderId="3" xfId="0" applyFont="1" applyFill="1" applyBorder="1" applyAlignment="1" applyProtection="1">
      <alignment vertical="center"/>
      <protection hidden="1"/>
    </xf>
    <xf numFmtId="0" fontId="15" fillId="2" borderId="0" xfId="0" applyFont="1" applyFill="1" applyAlignment="1">
      <alignment vertical="center"/>
    </xf>
    <xf numFmtId="0" fontId="0" fillId="2" borderId="0" xfId="0" applyFill="1"/>
    <xf numFmtId="0" fontId="16" fillId="2" borderId="0" xfId="0" applyFont="1" applyFill="1"/>
    <xf numFmtId="0" fontId="1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4" fillId="2" borderId="0" xfId="0" applyFont="1" applyFill="1"/>
    <xf numFmtId="0" fontId="17" fillId="2" borderId="0" xfId="0" applyFont="1" applyFill="1"/>
    <xf numFmtId="0" fontId="14" fillId="2" borderId="0" xfId="0" applyFont="1" applyFill="1" applyAlignment="1">
      <alignment horizontal="left"/>
    </xf>
    <xf numFmtId="0" fontId="10" fillId="3" borderId="2" xfId="0" applyFont="1" applyFill="1" applyBorder="1" applyAlignment="1" applyProtection="1">
      <alignment horizontal="center" vertical="center"/>
      <protection hidden="1"/>
    </xf>
    <xf numFmtId="0" fontId="10" fillId="3" borderId="3" xfId="0" applyFont="1" applyFill="1" applyBorder="1" applyAlignment="1" applyProtection="1">
      <alignment horizontal="center" vertical="center"/>
      <protection hidden="1"/>
    </xf>
    <xf numFmtId="0" fontId="9" fillId="2" borderId="8" xfId="0" applyFont="1" applyFill="1" applyBorder="1" applyAlignment="1" applyProtection="1">
      <alignment horizontal="left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8" fillId="3" borderId="10" xfId="0" applyFont="1" applyFill="1" applyBorder="1" applyAlignment="1" applyProtection="1">
      <alignment vertical="center"/>
      <protection hidden="1"/>
    </xf>
    <xf numFmtId="0" fontId="18" fillId="2" borderId="10" xfId="0" applyFont="1" applyFill="1" applyBorder="1" applyAlignment="1" applyProtection="1">
      <alignment vertical="center"/>
      <protection hidden="1"/>
    </xf>
    <xf numFmtId="0" fontId="11" fillId="2" borderId="12" xfId="0" applyFont="1" applyFill="1" applyBorder="1" applyAlignment="1" applyProtection="1">
      <alignment horizontal="center" vertical="center"/>
      <protection hidden="1"/>
    </xf>
    <xf numFmtId="0" fontId="18" fillId="2" borderId="13" xfId="0" applyFont="1" applyFill="1" applyBorder="1" applyAlignment="1" applyProtection="1">
      <alignment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18" fillId="2" borderId="13" xfId="0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20" fillId="3" borderId="1" xfId="0" applyFont="1" applyFill="1" applyBorder="1" applyAlignment="1" applyProtection="1">
      <alignment vertical="center"/>
      <protection hidden="1"/>
    </xf>
    <xf numFmtId="1" fontId="11" fillId="2" borderId="12" xfId="0" applyNumberFormat="1" applyFont="1" applyFill="1" applyBorder="1" applyAlignment="1" applyProtection="1">
      <alignment horizontal="center" vertical="center"/>
      <protection hidden="1"/>
    </xf>
    <xf numFmtId="1" fontId="11" fillId="2" borderId="0" xfId="0" applyNumberFormat="1" applyFont="1" applyFill="1" applyAlignment="1" applyProtection="1">
      <alignment horizontal="center" vertical="center"/>
      <protection hidden="1"/>
    </xf>
    <xf numFmtId="1" fontId="11" fillId="2" borderId="11" xfId="0" applyNumberFormat="1" applyFont="1" applyFill="1" applyBorder="1" applyAlignment="1" applyProtection="1">
      <alignment horizontal="center" vertical="center"/>
      <protection hidden="1"/>
    </xf>
    <xf numFmtId="1" fontId="11" fillId="2" borderId="14" xfId="0" applyNumberFormat="1" applyFont="1" applyFill="1" applyBorder="1" applyAlignment="1" applyProtection="1">
      <alignment horizontal="center" vertical="center"/>
      <protection hidden="1"/>
    </xf>
    <xf numFmtId="1" fontId="21" fillId="3" borderId="3" xfId="0" applyNumberFormat="1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horizontal="left" vertical="center"/>
      <protection hidden="1"/>
    </xf>
    <xf numFmtId="0" fontId="11" fillId="2" borderId="0" xfId="0" applyFont="1" applyFill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3" fillId="0" borderId="0" xfId="0" applyFont="1" applyProtection="1">
      <protection hidden="1"/>
    </xf>
    <xf numFmtId="0" fontId="18" fillId="2" borderId="0" xfId="0" applyFont="1" applyFill="1" applyAlignment="1" applyProtection="1">
      <alignment horizontal="left" vertical="center"/>
      <protection hidden="1"/>
    </xf>
    <xf numFmtId="0" fontId="0" fillId="5" borderId="0" xfId="0" applyFill="1" applyProtection="1">
      <protection hidden="1"/>
    </xf>
    <xf numFmtId="0" fontId="0" fillId="8" borderId="0" xfId="0" applyFill="1" applyProtection="1">
      <protection hidden="1"/>
    </xf>
    <xf numFmtId="0" fontId="0" fillId="7" borderId="0" xfId="0" applyFill="1" applyProtection="1">
      <protection hidden="1"/>
    </xf>
    <xf numFmtId="0" fontId="0" fillId="6" borderId="0" xfId="0" applyFill="1" applyProtection="1">
      <protection hidden="1"/>
    </xf>
    <xf numFmtId="0" fontId="0" fillId="9" borderId="0" xfId="0" applyFill="1" applyProtection="1">
      <protection hidden="1"/>
    </xf>
    <xf numFmtId="0" fontId="19" fillId="10" borderId="0" xfId="0" applyFont="1" applyFill="1" applyProtection="1">
      <protection hidden="1"/>
    </xf>
    <xf numFmtId="0" fontId="19" fillId="10" borderId="0" xfId="0" applyFont="1" applyFill="1" applyAlignment="1" applyProtection="1">
      <alignment horizontal="left"/>
      <protection hidden="1"/>
    </xf>
    <xf numFmtId="0" fontId="10" fillId="3" borderId="1" xfId="0" applyFont="1" applyFill="1" applyBorder="1" applyAlignment="1" applyProtection="1">
      <alignment horizontal="left" vertical="center"/>
      <protection hidden="1"/>
    </xf>
    <xf numFmtId="0" fontId="18" fillId="3" borderId="10" xfId="0" applyFont="1" applyFill="1" applyBorder="1" applyAlignment="1" applyProtection="1">
      <alignment horizontal="left" vertical="center"/>
      <protection hidden="1"/>
    </xf>
    <xf numFmtId="0" fontId="18" fillId="3" borderId="11" xfId="0" applyFont="1" applyFill="1" applyBorder="1" applyAlignment="1" applyProtection="1">
      <alignment horizontal="center" vertical="center"/>
      <protection hidden="1"/>
    </xf>
    <xf numFmtId="0" fontId="0" fillId="8" borderId="0" xfId="0" quotePrefix="1" applyFill="1" applyProtection="1">
      <protection hidden="1"/>
    </xf>
    <xf numFmtId="1" fontId="0" fillId="0" borderId="0" xfId="0" applyNumberFormat="1" applyProtection="1">
      <protection hidden="1"/>
    </xf>
    <xf numFmtId="16" fontId="9" fillId="2" borderId="4" xfId="0" applyNumberFormat="1" applyFont="1" applyFill="1" applyBorder="1" applyAlignment="1" applyProtection="1">
      <alignment horizontal="left" vertical="center"/>
      <protection hidden="1"/>
    </xf>
    <xf numFmtId="0" fontId="9" fillId="2" borderId="6" xfId="0" applyFont="1" applyFill="1" applyBorder="1" applyAlignment="1" applyProtection="1">
      <alignment vertical="center"/>
      <protection hidden="1"/>
    </xf>
    <xf numFmtId="1" fontId="9" fillId="4" borderId="4" xfId="0" applyNumberFormat="1" applyFont="1" applyFill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/>
      <protection hidden="1"/>
    </xf>
    <xf numFmtId="0" fontId="9" fillId="4" borderId="4" xfId="0" applyFont="1" applyFill="1" applyBorder="1" applyAlignment="1" applyProtection="1">
      <alignment horizontal="center" vertical="center"/>
      <protection hidden="1"/>
    </xf>
    <xf numFmtId="1" fontId="12" fillId="2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3" fontId="1" fillId="0" borderId="0" xfId="0" applyNumberFormat="1" applyFont="1" applyAlignment="1" applyProtection="1">
      <alignment horizontal="left" vertical="center"/>
      <protection hidden="1"/>
    </xf>
    <xf numFmtId="16" fontId="0" fillId="0" borderId="0" xfId="0" applyNumberFormat="1" applyProtection="1">
      <protection hidden="1"/>
    </xf>
    <xf numFmtId="1" fontId="0" fillId="0" borderId="0" xfId="0" applyNumberFormat="1" applyAlignment="1" applyProtection="1">
      <alignment horizontal="center"/>
      <protection hidden="1"/>
    </xf>
    <xf numFmtId="0" fontId="9" fillId="2" borderId="2" xfId="0" applyFont="1" applyFill="1" applyBorder="1" applyAlignment="1" applyProtection="1">
      <alignment vertical="center"/>
      <protection hidden="1"/>
    </xf>
    <xf numFmtId="0" fontId="9" fillId="2" borderId="2" xfId="0" applyFont="1" applyFill="1" applyBorder="1" applyAlignment="1" applyProtection="1">
      <alignment horizontal="center" vertical="center"/>
      <protection hidden="1"/>
    </xf>
    <xf numFmtId="1" fontId="12" fillId="2" borderId="8" xfId="0" applyNumberFormat="1" applyFont="1" applyFill="1" applyBorder="1" applyAlignment="1" applyProtection="1">
      <alignment horizontal="center" vertical="center"/>
      <protection hidden="1"/>
    </xf>
    <xf numFmtId="16" fontId="9" fillId="2" borderId="1" xfId="0" applyNumberFormat="1" applyFont="1" applyFill="1" applyBorder="1" applyAlignment="1" applyProtection="1">
      <alignment horizontal="left" vertical="center"/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16" fontId="9" fillId="2" borderId="8" xfId="0" applyNumberFormat="1" applyFont="1" applyFill="1" applyBorder="1" applyAlignment="1" applyProtection="1">
      <alignment horizontal="left" vertical="center"/>
      <protection hidden="1"/>
    </xf>
    <xf numFmtId="0" fontId="18" fillId="3" borderId="12" xfId="0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center" vertical="center"/>
      <protection hidden="1"/>
    </xf>
    <xf numFmtId="0" fontId="12" fillId="2" borderId="8" xfId="0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21" fillId="3" borderId="2" xfId="0" applyFont="1" applyFill="1" applyBorder="1" applyAlignment="1" applyProtection="1">
      <alignment horizontal="center" vertical="center"/>
      <protection hidden="1"/>
    </xf>
    <xf numFmtId="16" fontId="9" fillId="2" borderId="5" xfId="0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vertical="top" wrapText="1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horizontal="right"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164" fontId="10" fillId="3" borderId="0" xfId="0" applyNumberFormat="1" applyFont="1" applyFill="1" applyAlignment="1" applyProtection="1">
      <alignment horizontal="left"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Alignment="1" applyProtection="1">
      <alignment horizontal="left" vertical="center"/>
      <protection hidden="1"/>
    </xf>
    <xf numFmtId="16" fontId="11" fillId="2" borderId="0" xfId="0" applyNumberFormat="1" applyFont="1" applyFill="1" applyAlignment="1" applyProtection="1">
      <alignment horizontal="left" vertical="center"/>
      <protection hidden="1"/>
    </xf>
    <xf numFmtId="2" fontId="11" fillId="2" borderId="0" xfId="0" applyNumberFormat="1" applyFont="1" applyFill="1" applyAlignment="1" applyProtection="1">
      <alignment horizontal="left"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" fontId="9" fillId="2" borderId="0" xfId="0" applyNumberFormat="1" applyFont="1" applyFill="1" applyAlignment="1" applyProtection="1">
      <alignment horizontal="center" vertical="center"/>
      <protection hidden="1"/>
    </xf>
    <xf numFmtId="16" fontId="11" fillId="2" borderId="5" xfId="0" applyNumberFormat="1" applyFont="1" applyFill="1" applyBorder="1" applyAlignment="1" applyProtection="1">
      <alignment horizontal="left" vertical="center"/>
      <protection hidden="1"/>
    </xf>
    <xf numFmtId="1" fontId="9" fillId="2" borderId="6" xfId="0" applyNumberFormat="1" applyFont="1" applyFill="1" applyBorder="1" applyAlignment="1" applyProtection="1">
      <alignment horizontal="center" vertical="center"/>
      <protection hidden="1"/>
    </xf>
    <xf numFmtId="1" fontId="9" fillId="2" borderId="7" xfId="0" applyNumberFormat="1" applyFont="1" applyFill="1" applyBorder="1" applyAlignment="1" applyProtection="1">
      <alignment horizontal="center" vertical="center"/>
      <protection hidden="1"/>
    </xf>
    <xf numFmtId="16" fontId="11" fillId="2" borderId="10" xfId="0" applyNumberFormat="1" applyFont="1" applyFill="1" applyBorder="1" applyAlignment="1" applyProtection="1">
      <alignment horizontal="left" vertical="center"/>
      <protection hidden="1"/>
    </xf>
    <xf numFmtId="1" fontId="9" fillId="2" borderId="12" xfId="0" applyNumberFormat="1" applyFont="1" applyFill="1" applyBorder="1" applyAlignment="1" applyProtection="1">
      <alignment horizontal="center" vertical="center"/>
      <protection hidden="1"/>
    </xf>
    <xf numFmtId="1" fontId="9" fillId="2" borderId="11" xfId="0" applyNumberFormat="1" applyFont="1" applyFill="1" applyBorder="1" applyAlignment="1" applyProtection="1">
      <alignment horizontal="center" vertical="center"/>
      <protection hidden="1"/>
    </xf>
    <xf numFmtId="16" fontId="11" fillId="2" borderId="13" xfId="0" applyNumberFormat="1" applyFont="1" applyFill="1" applyBorder="1" applyAlignment="1" applyProtection="1">
      <alignment horizontal="left" vertical="center"/>
      <protection hidden="1"/>
    </xf>
    <xf numFmtId="1" fontId="9" fillId="2" borderId="14" xfId="0" applyNumberFormat="1" applyFont="1" applyFill="1" applyBorder="1" applyAlignment="1" applyProtection="1">
      <alignment horizontal="center" vertical="center"/>
      <protection hidden="1"/>
    </xf>
    <xf numFmtId="0" fontId="19" fillId="10" borderId="0" xfId="0" quotePrefix="1" applyFont="1" applyFill="1" applyProtection="1">
      <protection hidden="1"/>
    </xf>
    <xf numFmtId="1" fontId="19" fillId="10" borderId="0" xfId="0" applyNumberFormat="1" applyFont="1" applyFill="1" applyProtection="1">
      <protection hidden="1"/>
    </xf>
    <xf numFmtId="16" fontId="22" fillId="0" borderId="0" xfId="0" applyNumberFormat="1" applyFont="1" applyProtection="1">
      <protection hidden="1"/>
    </xf>
    <xf numFmtId="0" fontId="22" fillId="0" borderId="0" xfId="0" applyFont="1" applyProtection="1">
      <protection hidden="1"/>
    </xf>
    <xf numFmtId="0" fontId="10" fillId="12" borderId="8" xfId="0" applyFont="1" applyFill="1" applyBorder="1" applyAlignment="1" applyProtection="1">
      <alignment horizontal="center" vertical="center"/>
      <protection hidden="1"/>
    </xf>
    <xf numFmtId="1" fontId="9" fillId="0" borderId="0" xfId="0" applyNumberFormat="1" applyFont="1" applyAlignment="1" applyProtection="1">
      <alignment horizontal="center" vertical="center"/>
      <protection locked="0"/>
    </xf>
    <xf numFmtId="16" fontId="11" fillId="2" borderId="1" xfId="0" applyNumberFormat="1" applyFont="1" applyFill="1" applyBorder="1" applyAlignment="1" applyProtection="1">
      <alignment vertical="center"/>
      <protection hidden="1"/>
    </xf>
    <xf numFmtId="1" fontId="9" fillId="0" borderId="8" xfId="0" applyNumberFormat="1" applyFont="1" applyBorder="1" applyAlignment="1" applyProtection="1">
      <alignment horizontal="center" vertical="center"/>
      <protection hidden="1"/>
    </xf>
    <xf numFmtId="0" fontId="23" fillId="0" borderId="0" xfId="0" applyFont="1" applyProtection="1">
      <protection hidden="1"/>
    </xf>
    <xf numFmtId="0" fontId="9" fillId="2" borderId="4" xfId="0" applyFont="1" applyFill="1" applyBorder="1" applyAlignment="1" applyProtection="1">
      <alignment horizontal="center" vertical="center"/>
      <protection hidden="1"/>
    </xf>
    <xf numFmtId="1" fontId="11" fillId="2" borderId="4" xfId="0" applyNumberFormat="1" applyFont="1" applyFill="1" applyBorder="1" applyAlignment="1" applyProtection="1">
      <alignment horizontal="center" vertical="center"/>
      <protection hidden="1"/>
    </xf>
    <xf numFmtId="1" fontId="9" fillId="11" borderId="4" xfId="0" applyNumberFormat="1" applyFont="1" applyFill="1" applyBorder="1" applyAlignment="1" applyProtection="1">
      <alignment horizontal="center" vertical="center"/>
      <protection locked="0"/>
    </xf>
    <xf numFmtId="1" fontId="9" fillId="11" borderId="8" xfId="0" applyNumberFormat="1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left" vertical="center"/>
      <protection locked="0"/>
    </xf>
    <xf numFmtId="1" fontId="9" fillId="2" borderId="3" xfId="0" applyNumberFormat="1" applyFont="1" applyFill="1" applyBorder="1" applyAlignment="1" applyProtection="1">
      <alignment horizontal="center" vertical="center"/>
      <protection locked="0"/>
    </xf>
    <xf numFmtId="0" fontId="9" fillId="2" borderId="15" xfId="0" applyFont="1" applyFill="1" applyBorder="1" applyAlignment="1" applyProtection="1">
      <alignment horizontal="left" vertical="center"/>
      <protection locked="0"/>
    </xf>
    <xf numFmtId="0" fontId="9" fillId="2" borderId="14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left" vertical="center" indent="3"/>
      <protection hidden="1"/>
    </xf>
    <xf numFmtId="0" fontId="11" fillId="2" borderId="1" xfId="0" applyFont="1" applyFill="1" applyBorder="1" applyAlignment="1" applyProtection="1">
      <alignment horizontal="left" vertical="center" indent="3"/>
      <protection hidden="1"/>
    </xf>
    <xf numFmtId="0" fontId="11" fillId="2" borderId="7" xfId="0" applyFont="1" applyFill="1" applyBorder="1" applyAlignment="1" applyProtection="1">
      <alignment horizontal="left" vertical="center" indent="3"/>
      <protection hidden="1"/>
    </xf>
    <xf numFmtId="0" fontId="11" fillId="2" borderId="3" xfId="0" applyFont="1" applyFill="1" applyBorder="1" applyAlignment="1" applyProtection="1">
      <alignment horizontal="left" vertical="center" indent="3"/>
      <protection hidden="1"/>
    </xf>
    <xf numFmtId="0" fontId="9" fillId="2" borderId="0" xfId="0" applyFont="1" applyFill="1" applyAlignment="1" applyProtection="1">
      <alignment horizontal="left" vertical="center" indent="3"/>
      <protection hidden="1"/>
    </xf>
    <xf numFmtId="0" fontId="0" fillId="0" borderId="0" xfId="0" applyAlignment="1" applyProtection="1">
      <alignment horizontal="left" indent="3"/>
      <protection hidden="1"/>
    </xf>
    <xf numFmtId="0" fontId="7" fillId="0" borderId="0" xfId="0" applyFont="1" applyAlignment="1" applyProtection="1">
      <alignment horizontal="left" vertical="center" wrapText="1" indent="3"/>
      <protection hidden="1"/>
    </xf>
    <xf numFmtId="0" fontId="2" fillId="0" borderId="0" xfId="0" applyFont="1" applyAlignment="1" applyProtection="1">
      <alignment horizontal="left" vertical="center" wrapText="1" indent="3"/>
      <protection hidden="1"/>
    </xf>
    <xf numFmtId="0" fontId="3" fillId="0" borderId="0" xfId="0" applyFont="1" applyAlignment="1" applyProtection="1">
      <alignment horizontal="left" vertical="top" wrapText="1" indent="3"/>
      <protection hidden="1"/>
    </xf>
    <xf numFmtId="0" fontId="5" fillId="0" borderId="0" xfId="0" applyFont="1" applyAlignment="1" applyProtection="1">
      <alignment horizontal="left" vertical="top" wrapText="1" indent="3"/>
      <protection hidden="1"/>
    </xf>
    <xf numFmtId="0" fontId="14" fillId="0" borderId="0" xfId="0" applyFont="1" applyProtection="1">
      <protection hidden="1"/>
    </xf>
    <xf numFmtId="0" fontId="18" fillId="3" borderId="3" xfId="0" applyFont="1" applyFill="1" applyBorder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18" fillId="3" borderId="8" xfId="0" applyFont="1" applyFill="1" applyBorder="1" applyAlignment="1" applyProtection="1">
      <alignment horizontal="left" vertical="center"/>
      <protection locked="0"/>
    </xf>
    <xf numFmtId="0" fontId="18" fillId="3" borderId="8" xfId="0" applyFont="1" applyFill="1" applyBorder="1" applyAlignment="1" applyProtection="1">
      <alignment vertical="center"/>
      <protection locked="0"/>
    </xf>
    <xf numFmtId="0" fontId="9" fillId="2" borderId="15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1" fontId="9" fillId="2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13" xfId="0" applyFont="1" applyBorder="1" applyAlignment="1" applyProtection="1">
      <alignment horizontal="center" vertical="center"/>
      <protection hidden="1"/>
    </xf>
    <xf numFmtId="0" fontId="11" fillId="2" borderId="1" xfId="0" applyFont="1" applyFill="1" applyBorder="1" applyAlignment="1" applyProtection="1">
      <alignment horizontal="left" vertical="center" indent="3"/>
      <protection locked="0" hidden="1"/>
    </xf>
    <xf numFmtId="0" fontId="11" fillId="2" borderId="3" xfId="0" applyFont="1" applyFill="1" applyBorder="1" applyAlignment="1" applyProtection="1">
      <alignment horizontal="left" vertical="center" indent="3"/>
      <protection locked="0" hidden="1"/>
    </xf>
    <xf numFmtId="0" fontId="9" fillId="2" borderId="2" xfId="0" applyFont="1" applyFill="1" applyBorder="1" applyAlignment="1" applyProtection="1">
      <alignment vertical="center"/>
      <protection locked="0" hidden="1"/>
    </xf>
    <xf numFmtId="0" fontId="14" fillId="0" borderId="16" xfId="0" applyFont="1" applyBorder="1" applyProtection="1">
      <protection hidden="1"/>
    </xf>
    <xf numFmtId="0" fontId="14" fillId="0" borderId="17" xfId="0" applyFont="1" applyBorder="1" applyProtection="1">
      <protection hidden="1"/>
    </xf>
    <xf numFmtId="0" fontId="0" fillId="0" borderId="17" xfId="0" applyBorder="1" applyProtection="1">
      <protection hidden="1"/>
    </xf>
    <xf numFmtId="0" fontId="0" fillId="0" borderId="18" xfId="0" applyBorder="1" applyProtection="1"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9" fillId="2" borderId="8" xfId="0" applyFont="1" applyFill="1" applyBorder="1" applyAlignment="1" applyProtection="1">
      <alignment horizontal="left" vertical="center"/>
      <protection locked="0" hidden="1"/>
    </xf>
    <xf numFmtId="0" fontId="12" fillId="0" borderId="0" xfId="0" applyFont="1" applyAlignment="1" applyProtection="1">
      <alignment horizontal="left" vertical="center"/>
      <protection hidden="1"/>
    </xf>
    <xf numFmtId="1" fontId="24" fillId="0" borderId="0" xfId="0" applyNumberFormat="1" applyFont="1" applyAlignment="1" applyProtection="1">
      <alignment horizontal="center" vertical="center"/>
      <protection hidden="1"/>
    </xf>
    <xf numFmtId="0" fontId="9" fillId="12" borderId="4" xfId="0" applyFont="1" applyFill="1" applyBorder="1" applyAlignment="1" applyProtection="1">
      <alignment horizontal="center" vertical="center"/>
      <protection hidden="1"/>
    </xf>
    <xf numFmtId="0" fontId="10" fillId="3" borderId="8" xfId="0" applyFont="1" applyFill="1" applyBorder="1" applyAlignment="1" applyProtection="1">
      <alignment horizontal="center" vertical="center"/>
      <protection hidden="1"/>
    </xf>
    <xf numFmtId="1" fontId="25" fillId="0" borderId="8" xfId="0" applyNumberFormat="1" applyFont="1" applyBorder="1" applyAlignment="1" applyProtection="1">
      <alignment horizontal="center" vertical="center"/>
      <protection hidden="1"/>
    </xf>
    <xf numFmtId="0" fontId="26" fillId="2" borderId="8" xfId="0" applyFont="1" applyFill="1" applyBorder="1" applyAlignment="1" applyProtection="1">
      <alignment horizontal="left" vertical="center"/>
      <protection locked="0"/>
    </xf>
    <xf numFmtId="0" fontId="26" fillId="2" borderId="8" xfId="0" applyFont="1" applyFill="1" applyBorder="1" applyAlignment="1" applyProtection="1">
      <alignment horizontal="left" vertical="center"/>
      <protection hidden="1"/>
    </xf>
    <xf numFmtId="0" fontId="27" fillId="2" borderId="0" xfId="0" applyFont="1" applyFill="1"/>
    <xf numFmtId="0" fontId="0" fillId="0" borderId="0" xfId="0" applyProtection="1"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0" fillId="2" borderId="0" xfId="1" applyFill="1"/>
    <xf numFmtId="0" fontId="10" fillId="3" borderId="2" xfId="0" applyFont="1" applyFill="1" applyBorder="1" applyAlignment="1" applyProtection="1">
      <alignment horizontal="left" vertical="center"/>
      <protection hidden="1"/>
    </xf>
    <xf numFmtId="0" fontId="11" fillId="0" borderId="8" xfId="0" applyFont="1" applyBorder="1" applyAlignment="1" applyProtection="1">
      <alignment horizontal="center"/>
      <protection hidden="1"/>
    </xf>
    <xf numFmtId="1" fontId="9" fillId="2" borderId="5" xfId="0" applyNumberFormat="1" applyFont="1" applyFill="1" applyBorder="1" applyAlignment="1" applyProtection="1">
      <alignment horizontal="center" vertical="center"/>
      <protection hidden="1"/>
    </xf>
    <xf numFmtId="0" fontId="31" fillId="2" borderId="0" xfId="0" applyFont="1" applyFill="1"/>
    <xf numFmtId="0" fontId="10" fillId="3" borderId="2" xfId="0" applyFont="1" applyFill="1" applyBorder="1" applyAlignment="1" applyProtection="1">
      <alignment vertical="center"/>
      <protection hidden="1"/>
    </xf>
    <xf numFmtId="0" fontId="10" fillId="3" borderId="2" xfId="0" applyFont="1" applyFill="1" applyBorder="1" applyAlignment="1" applyProtection="1">
      <alignment horizontal="center" vertical="center"/>
      <protection hidden="1"/>
    </xf>
    <xf numFmtId="49" fontId="9" fillId="11" borderId="1" xfId="0" applyNumberFormat="1" applyFont="1" applyFill="1" applyBorder="1" applyAlignment="1" applyProtection="1">
      <alignment horizontal="center" vertical="center"/>
      <protection locked="0"/>
    </xf>
    <xf numFmtId="49" fontId="9" fillId="11" borderId="2" xfId="0" applyNumberFormat="1" applyFont="1" applyFill="1" applyBorder="1" applyAlignment="1" applyProtection="1">
      <alignment horizontal="center" vertical="center"/>
      <protection locked="0"/>
    </xf>
    <xf numFmtId="49" fontId="9" fillId="11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right" vertical="top" wrapText="1"/>
      <protection hidden="1"/>
    </xf>
    <xf numFmtId="0" fontId="28" fillId="0" borderId="19" xfId="0" applyFont="1" applyBorder="1" applyAlignment="1" applyProtection="1">
      <alignment horizontal="left" vertical="top" wrapText="1"/>
      <protection hidden="1"/>
    </xf>
    <xf numFmtId="0" fontId="28" fillId="0" borderId="0" xfId="0" applyFont="1" applyAlignment="1" applyProtection="1">
      <alignment horizontal="left" vertical="top" wrapText="1"/>
      <protection hidden="1"/>
    </xf>
    <xf numFmtId="0" fontId="28" fillId="0" borderId="20" xfId="0" applyFont="1" applyBorder="1" applyAlignment="1" applyProtection="1">
      <alignment horizontal="left" vertical="top" wrapText="1"/>
      <protection hidden="1"/>
    </xf>
    <xf numFmtId="0" fontId="28" fillId="0" borderId="21" xfId="0" applyFont="1" applyBorder="1" applyAlignment="1" applyProtection="1">
      <alignment horizontal="left" vertical="top" wrapText="1"/>
      <protection hidden="1"/>
    </xf>
    <xf numFmtId="0" fontId="28" fillId="0" borderId="9" xfId="0" applyFont="1" applyBorder="1" applyAlignment="1" applyProtection="1">
      <alignment horizontal="left" vertical="top" wrapText="1"/>
      <protection hidden="1"/>
    </xf>
    <xf numFmtId="0" fontId="28" fillId="0" borderId="22" xfId="0" applyFont="1" applyBorder="1" applyAlignment="1" applyProtection="1">
      <alignment horizontal="left" vertical="top" wrapText="1"/>
      <protection hidden="1"/>
    </xf>
    <xf numFmtId="49" fontId="11" fillId="11" borderId="1" xfId="0" applyNumberFormat="1" applyFont="1" applyFill="1" applyBorder="1" applyAlignment="1" applyProtection="1">
      <alignment horizontal="center" vertical="center"/>
      <protection locked="0"/>
    </xf>
    <xf numFmtId="49" fontId="11" fillId="11" borderId="2" xfId="0" applyNumberFormat="1" applyFont="1" applyFill="1" applyBorder="1" applyAlignment="1" applyProtection="1">
      <alignment horizontal="center" vertical="center"/>
      <protection locked="0"/>
    </xf>
    <xf numFmtId="49" fontId="11" fillId="11" borderId="3" xfId="0" applyNumberFormat="1" applyFont="1" applyFill="1" applyBorder="1" applyAlignment="1" applyProtection="1">
      <alignment horizontal="center" vertical="center"/>
      <protection locked="0"/>
    </xf>
    <xf numFmtId="0" fontId="18" fillId="3" borderId="2" xfId="0" applyFont="1" applyFill="1" applyBorder="1" applyAlignment="1" applyProtection="1">
      <alignment horizontal="center" vertical="center"/>
      <protection hidden="1"/>
    </xf>
    <xf numFmtId="0" fontId="18" fillId="3" borderId="3" xfId="0" applyFont="1" applyFill="1" applyBorder="1" applyAlignment="1" applyProtection="1">
      <alignment horizontal="center" vertical="center"/>
      <protection hidden="1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0" fillId="3" borderId="3" xfId="0" applyFont="1" applyFill="1" applyBorder="1" applyAlignment="1" applyProtection="1">
      <alignment horizontal="center" vertical="center"/>
      <protection hidden="1"/>
    </xf>
    <xf numFmtId="0" fontId="10" fillId="12" borderId="1" xfId="0" applyFont="1" applyFill="1" applyBorder="1" applyAlignment="1" applyProtection="1">
      <alignment horizontal="center" vertical="center"/>
      <protection hidden="1"/>
    </xf>
    <xf numFmtId="0" fontId="10" fillId="12" borderId="2" xfId="0" applyFont="1" applyFill="1" applyBorder="1" applyAlignment="1" applyProtection="1">
      <alignment horizontal="center" vertical="center"/>
      <protection hidden="1"/>
    </xf>
    <xf numFmtId="0" fontId="10" fillId="12" borderId="3" xfId="0" applyFont="1" applyFill="1" applyBorder="1" applyAlignment="1" applyProtection="1">
      <alignment horizontal="center" vertical="center"/>
      <protection hidden="1"/>
    </xf>
  </cellXfs>
  <cellStyles count="2">
    <cellStyle name="Hyperlänk" xfId="1" builtinId="8"/>
    <cellStyle name="Normal" xfId="0" builtinId="0"/>
  </cellStyles>
  <dxfs count="335"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AFDD9"/>
        </patternFill>
      </fill>
    </dxf>
    <dxf>
      <fill>
        <patternFill>
          <bgColor rgb="FFFAFDD9"/>
        </patternFill>
      </fill>
    </dxf>
    <dxf>
      <fill>
        <patternFill>
          <bgColor rgb="FFFAFDD9"/>
        </patternFill>
      </fill>
    </dxf>
    <dxf>
      <fill>
        <patternFill>
          <bgColor rgb="FFFAFDD9"/>
        </patternFill>
      </fill>
    </dxf>
    <dxf>
      <fill>
        <patternFill>
          <bgColor rgb="FFFAFDD9"/>
        </patternFill>
      </fill>
    </dxf>
    <dxf>
      <fill>
        <patternFill>
          <bgColor rgb="FFFAFDD9"/>
        </patternFill>
      </fill>
    </dxf>
    <dxf>
      <fill>
        <patternFill>
          <bgColor rgb="FFFAFDD9"/>
        </patternFill>
      </fill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  <dxf>
      <font>
        <color rgb="FFFF0000"/>
      </font>
    </dxf>
    <dxf>
      <font>
        <b/>
        <i val="0"/>
        <color rgb="FF538DD5"/>
      </font>
    </dxf>
    <dxf>
      <font>
        <b val="0"/>
        <i/>
        <color rgb="FF76933C"/>
      </font>
    </dxf>
  </dxfs>
  <tableStyles count="0" defaultTableStyle="TableStyleMedium2" defaultPivotStyle="PivotStyleLight16"/>
  <colors>
    <mruColors>
      <color rgb="FFFAFD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v4play.se/kampanj/emtipset" TargetMode="External"/><Relationship Id="rId2" Type="http://schemas.openxmlformats.org/officeDocument/2006/relationships/hyperlink" Target="https://www.pngall.com/start-button-png" TargetMode="External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13" Type="http://schemas.openxmlformats.org/officeDocument/2006/relationships/image" Target="../media/image15.png"/><Relationship Id="rId18" Type="http://schemas.openxmlformats.org/officeDocument/2006/relationships/image" Target="../media/image20.png"/><Relationship Id="rId26" Type="http://schemas.openxmlformats.org/officeDocument/2006/relationships/image" Target="../media/image28.png"/><Relationship Id="rId3" Type="http://schemas.openxmlformats.org/officeDocument/2006/relationships/image" Target="../media/image5.png"/><Relationship Id="rId21" Type="http://schemas.openxmlformats.org/officeDocument/2006/relationships/image" Target="../media/image23.pn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5" Type="http://schemas.openxmlformats.org/officeDocument/2006/relationships/image" Target="../media/image27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29" Type="http://schemas.openxmlformats.org/officeDocument/2006/relationships/image" Target="../media/image30.jpe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24" Type="http://schemas.openxmlformats.org/officeDocument/2006/relationships/image" Target="../media/image26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25.png"/><Relationship Id="rId28" Type="http://schemas.openxmlformats.org/officeDocument/2006/relationships/hyperlink" Target="https://www.tv4play.se/kampanj/emtipset" TargetMode="External"/><Relationship Id="rId10" Type="http://schemas.openxmlformats.org/officeDocument/2006/relationships/image" Target="../media/image12.png"/><Relationship Id="rId19" Type="http://schemas.openxmlformats.org/officeDocument/2006/relationships/image" Target="../media/image21.pn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Relationship Id="rId22" Type="http://schemas.openxmlformats.org/officeDocument/2006/relationships/image" Target="../media/image24.png"/><Relationship Id="rId27" Type="http://schemas.openxmlformats.org/officeDocument/2006/relationships/image" Target="../media/image29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13" Type="http://schemas.openxmlformats.org/officeDocument/2006/relationships/image" Target="../media/image18.png"/><Relationship Id="rId18" Type="http://schemas.openxmlformats.org/officeDocument/2006/relationships/image" Target="../media/image23.png"/><Relationship Id="rId3" Type="http://schemas.openxmlformats.org/officeDocument/2006/relationships/image" Target="../media/image8.png"/><Relationship Id="rId21" Type="http://schemas.openxmlformats.org/officeDocument/2006/relationships/image" Target="../media/image26.png"/><Relationship Id="rId7" Type="http://schemas.openxmlformats.org/officeDocument/2006/relationships/image" Target="../media/image12.png"/><Relationship Id="rId12" Type="http://schemas.openxmlformats.org/officeDocument/2006/relationships/image" Target="../media/image17.png"/><Relationship Id="rId17" Type="http://schemas.openxmlformats.org/officeDocument/2006/relationships/image" Target="../media/image22.png"/><Relationship Id="rId2" Type="http://schemas.openxmlformats.org/officeDocument/2006/relationships/image" Target="../media/image7.png"/><Relationship Id="rId16" Type="http://schemas.openxmlformats.org/officeDocument/2006/relationships/image" Target="../media/image21.png"/><Relationship Id="rId20" Type="http://schemas.openxmlformats.org/officeDocument/2006/relationships/image" Target="../media/image25.png"/><Relationship Id="rId1" Type="http://schemas.openxmlformats.org/officeDocument/2006/relationships/image" Target="../media/image6.png"/><Relationship Id="rId6" Type="http://schemas.openxmlformats.org/officeDocument/2006/relationships/image" Target="../media/image11.png"/><Relationship Id="rId11" Type="http://schemas.openxmlformats.org/officeDocument/2006/relationships/image" Target="../media/image16.png"/><Relationship Id="rId24" Type="http://schemas.openxmlformats.org/officeDocument/2006/relationships/image" Target="../media/image29.png"/><Relationship Id="rId5" Type="http://schemas.openxmlformats.org/officeDocument/2006/relationships/image" Target="../media/image10.png"/><Relationship Id="rId15" Type="http://schemas.openxmlformats.org/officeDocument/2006/relationships/image" Target="../media/image20.png"/><Relationship Id="rId23" Type="http://schemas.openxmlformats.org/officeDocument/2006/relationships/image" Target="../media/image28.png"/><Relationship Id="rId10" Type="http://schemas.openxmlformats.org/officeDocument/2006/relationships/image" Target="../media/image15.png"/><Relationship Id="rId19" Type="http://schemas.openxmlformats.org/officeDocument/2006/relationships/image" Target="../media/image24.png"/><Relationship Id="rId4" Type="http://schemas.openxmlformats.org/officeDocument/2006/relationships/image" Target="../media/image9.png"/><Relationship Id="rId9" Type="http://schemas.openxmlformats.org/officeDocument/2006/relationships/image" Target="../media/image14.png"/><Relationship Id="rId14" Type="http://schemas.openxmlformats.org/officeDocument/2006/relationships/image" Target="../media/image19.png"/><Relationship Id="rId22" Type="http://schemas.openxmlformats.org/officeDocument/2006/relationships/image" Target="../media/image2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685800</xdr:colOff>
      <xdr:row>2</xdr:row>
      <xdr:rowOff>28575</xdr:rowOff>
    </xdr:from>
    <xdr:to>
      <xdr:col>5</xdr:col>
      <xdr:colOff>19050</xdr:colOff>
      <xdr:row>4</xdr:row>
      <xdr:rowOff>159415</xdr:rowOff>
    </xdr:to>
    <xdr:pic macro="[0]!Addera_ny_spelare_EM_tips_2024">
      <xdr:nvPicPr>
        <xdr:cNvPr id="3" name="Picture 2">
          <a:extLst>
            <a:ext uri="{FF2B5EF4-FFF2-40B4-BE49-F238E27FC236}">
              <a16:creationId xmlns:a16="http://schemas.microsoft.com/office/drawing/2014/main" id="{A2E52D70-AEDB-4510-AF10-C5F0275F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/>
        <a:stretch/>
      </xdr:blipFill>
      <xdr:spPr bwMode="auto">
        <a:xfrm>
          <a:off x="4676775" y="485775"/>
          <a:ext cx="685800" cy="511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12</xdr:col>
      <xdr:colOff>426593</xdr:colOff>
      <xdr:row>4</xdr:row>
      <xdr:rowOff>161925</xdr:rowOff>
    </xdr:to>
    <xdr:pic>
      <xdr:nvPicPr>
        <xdr:cNvPr id="2" name="Picture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AE6B144-D29F-4B3F-B028-96FAE2AC6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143625" y="0"/>
          <a:ext cx="4084193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189</xdr:col>
      <xdr:colOff>285752</xdr:colOff>
      <xdr:row>5</xdr:row>
      <xdr:rowOff>23810</xdr:rowOff>
    </xdr:from>
    <xdr:to>
      <xdr:col>189</xdr:col>
      <xdr:colOff>429752</xdr:colOff>
      <xdr:row>5</xdr:row>
      <xdr:rowOff>167810</xdr:rowOff>
    </xdr:to>
    <xdr:pic>
      <xdr:nvPicPr>
        <xdr:cNvPr id="2" name="Picture 1" descr="C:\Users\Sebastian\AppData\Local\Microsoft\Windows\Temporary Internet Files\Content.IE5\7BQH722P\Bronze_medal_icon.svg[1].png">
          <a:extLst>
            <a:ext uri="{FF2B5EF4-FFF2-40B4-BE49-F238E27FC236}">
              <a16:creationId xmlns:a16="http://schemas.microsoft.com/office/drawing/2014/main" id="{A0C76728-304D-4106-80BE-483FADEB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461102" y="944560"/>
          <a:ext cx="144000" cy="144000"/>
        </a:xfrm>
        <a:prstGeom prst="rect">
          <a:avLst/>
        </a:prstGeom>
        <a:noFill/>
        <a:scene3d>
          <a:camera prst="perspectiveFront"/>
          <a:lightRig rig="threePt" dir="t"/>
        </a:scene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189</xdr:col>
      <xdr:colOff>285751</xdr:colOff>
      <xdr:row>4</xdr:row>
      <xdr:rowOff>19051</xdr:rowOff>
    </xdr:from>
    <xdr:to>
      <xdr:col>189</xdr:col>
      <xdr:colOff>429751</xdr:colOff>
      <xdr:row>4</xdr:row>
      <xdr:rowOff>163051</xdr:rowOff>
    </xdr:to>
    <xdr:pic>
      <xdr:nvPicPr>
        <xdr:cNvPr id="3" name="Picture 2" descr="C:\Users\Sebastian\AppData\Local\Microsoft\Windows\Temporary Internet Files\Content.IE5\3PV8NCE7\Silver_medal_icon.svg[1].png">
          <a:extLst>
            <a:ext uri="{FF2B5EF4-FFF2-40B4-BE49-F238E27FC236}">
              <a16:creationId xmlns:a16="http://schemas.microsoft.com/office/drawing/2014/main" id="{E80926E7-9149-442B-9F9F-239C6074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461101" y="755651"/>
          <a:ext cx="144000" cy="144000"/>
        </a:xfrm>
        <a:prstGeom prst="rect">
          <a:avLst/>
        </a:prstGeom>
        <a:noFill/>
        <a:scene3d>
          <a:camera prst="perspectiveFront"/>
          <a:lightRig rig="threePt" dir="t"/>
        </a:scene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189</xdr:col>
      <xdr:colOff>285753</xdr:colOff>
      <xdr:row>3</xdr:row>
      <xdr:rowOff>19050</xdr:rowOff>
    </xdr:from>
    <xdr:to>
      <xdr:col>189</xdr:col>
      <xdr:colOff>429753</xdr:colOff>
      <xdr:row>3</xdr:row>
      <xdr:rowOff>163050</xdr:rowOff>
    </xdr:to>
    <xdr:pic>
      <xdr:nvPicPr>
        <xdr:cNvPr id="4" name="Picture 3" descr="C:\Users\Sebastian\AppData\Local\Microsoft\Windows\Temporary Internet Files\Content.IE5\IGSHB0O1\Gold_medal_icon.svg[1].png">
          <a:extLst>
            <a:ext uri="{FF2B5EF4-FFF2-40B4-BE49-F238E27FC236}">
              <a16:creationId xmlns:a16="http://schemas.microsoft.com/office/drawing/2014/main" id="{ED425246-7CAB-4B30-BE80-A499D5C53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461103" y="571500"/>
          <a:ext cx="144000" cy="144000"/>
        </a:xfrm>
        <a:prstGeom prst="rect">
          <a:avLst/>
        </a:prstGeom>
        <a:noFill/>
        <a:scene3d>
          <a:camera prst="perspectiveFront"/>
          <a:lightRig rig="threePt" dir="t"/>
        </a:scene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118384</xdr:colOff>
      <xdr:row>58</xdr:row>
      <xdr:rowOff>180975</xdr:rowOff>
    </xdr:from>
    <xdr:to>
      <xdr:col>21</xdr:col>
      <xdr:colOff>1143000</xdr:colOff>
      <xdr:row>62</xdr:row>
      <xdr:rowOff>19050</xdr:rowOff>
    </xdr:to>
    <xdr:sp macro="[0]!Reset_formluas" textlink="">
      <xdr:nvSpPr>
        <xdr:cNvPr id="80" name="Rectangle 79">
          <a:extLst>
            <a:ext uri="{FF2B5EF4-FFF2-40B4-BE49-F238E27FC236}">
              <a16:creationId xmlns:a16="http://schemas.microsoft.com/office/drawing/2014/main" id="{44A9C666-9E08-4D5C-9608-98A7AC8123D5}"/>
            </a:ext>
          </a:extLst>
        </xdr:cNvPr>
        <xdr:cNvSpPr/>
      </xdr:nvSpPr>
      <xdr:spPr>
        <a:xfrm>
          <a:off x="9777855" y="11218769"/>
          <a:ext cx="1360792" cy="600075"/>
        </a:xfrm>
        <a:prstGeom prst="rect">
          <a:avLst/>
        </a:prstGeom>
        <a:solidFill>
          <a:srgbClr val="92D05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sv-SE" sz="1200"/>
            <a:t>Nollställ åttondelsfinaler</a:t>
          </a:r>
        </a:p>
      </xdr:txBody>
    </xdr:sp>
    <xdr:clientData/>
  </xdr:twoCellAnchor>
  <xdr:twoCellAnchor editAs="oneCell">
    <xdr:from>
      <xdr:col>3</xdr:col>
      <xdr:colOff>89452</xdr:colOff>
      <xdr:row>3</xdr:row>
      <xdr:rowOff>48815</xdr:rowOff>
    </xdr:from>
    <xdr:to>
      <xdr:col>3</xdr:col>
      <xdr:colOff>197452</xdr:colOff>
      <xdr:row>3</xdr:row>
      <xdr:rowOff>156815</xdr:rowOff>
    </xdr:to>
    <xdr:pic>
      <xdr:nvPicPr>
        <xdr:cNvPr id="77" name="Picture 76" descr="Germany">
          <a:extLst>
            <a:ext uri="{FF2B5EF4-FFF2-40B4-BE49-F238E27FC236}">
              <a16:creationId xmlns:a16="http://schemas.microsoft.com/office/drawing/2014/main" id="{3650CE49-D3CA-A6F7-AEDD-386862AA7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62031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</xdr:row>
      <xdr:rowOff>48815</xdr:rowOff>
    </xdr:from>
    <xdr:to>
      <xdr:col>5</xdr:col>
      <xdr:colOff>178580</xdr:colOff>
      <xdr:row>3</xdr:row>
      <xdr:rowOff>156815</xdr:rowOff>
    </xdr:to>
    <xdr:pic>
      <xdr:nvPicPr>
        <xdr:cNvPr id="78" name="Picture 77" descr="Scotland">
          <a:extLst>
            <a:ext uri="{FF2B5EF4-FFF2-40B4-BE49-F238E27FC236}">
              <a16:creationId xmlns:a16="http://schemas.microsoft.com/office/drawing/2014/main" id="{2CF4825B-91EC-0B87-FCF8-68202C9C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62031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</xdr:row>
      <xdr:rowOff>44053</xdr:rowOff>
    </xdr:from>
    <xdr:to>
      <xdr:col>5</xdr:col>
      <xdr:colOff>178580</xdr:colOff>
      <xdr:row>5</xdr:row>
      <xdr:rowOff>152053</xdr:rowOff>
    </xdr:to>
    <xdr:pic>
      <xdr:nvPicPr>
        <xdr:cNvPr id="79" name="Picture 78" descr="Hungary">
          <a:extLst>
            <a:ext uri="{FF2B5EF4-FFF2-40B4-BE49-F238E27FC236}">
              <a16:creationId xmlns:a16="http://schemas.microsoft.com/office/drawing/2014/main" id="{0A8F1475-C191-77B8-2C39-4FF3CEF87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9965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7</xdr:row>
      <xdr:rowOff>41672</xdr:rowOff>
    </xdr:from>
    <xdr:to>
      <xdr:col>3</xdr:col>
      <xdr:colOff>197452</xdr:colOff>
      <xdr:row>7</xdr:row>
      <xdr:rowOff>149672</xdr:rowOff>
    </xdr:to>
    <xdr:pic>
      <xdr:nvPicPr>
        <xdr:cNvPr id="81" name="Picture 80" descr="Switzerland">
          <a:extLst>
            <a:ext uri="{FF2B5EF4-FFF2-40B4-BE49-F238E27FC236}">
              <a16:creationId xmlns:a16="http://schemas.microsoft.com/office/drawing/2014/main" id="{95964F63-F856-7E7E-58FD-D2E33D735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13751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</xdr:row>
      <xdr:rowOff>44053</xdr:rowOff>
    </xdr:from>
    <xdr:to>
      <xdr:col>3</xdr:col>
      <xdr:colOff>197452</xdr:colOff>
      <xdr:row>4</xdr:row>
      <xdr:rowOff>152053</xdr:rowOff>
    </xdr:to>
    <xdr:pic>
      <xdr:nvPicPr>
        <xdr:cNvPr id="82" name="Picture 81" descr="Hungary">
          <a:extLst>
            <a:ext uri="{FF2B5EF4-FFF2-40B4-BE49-F238E27FC236}">
              <a16:creationId xmlns:a16="http://schemas.microsoft.com/office/drawing/2014/main" id="{66F00CF1-E880-440F-AAC3-10D79BDAC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8060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8</xdr:row>
      <xdr:rowOff>41671</xdr:rowOff>
    </xdr:from>
    <xdr:to>
      <xdr:col>5</xdr:col>
      <xdr:colOff>178580</xdr:colOff>
      <xdr:row>8</xdr:row>
      <xdr:rowOff>149671</xdr:rowOff>
    </xdr:to>
    <xdr:pic>
      <xdr:nvPicPr>
        <xdr:cNvPr id="83" name="Picture 82" descr="Hungary">
          <a:extLst>
            <a:ext uri="{FF2B5EF4-FFF2-40B4-BE49-F238E27FC236}">
              <a16:creationId xmlns:a16="http://schemas.microsoft.com/office/drawing/2014/main" id="{CB17B21E-7AB0-43F2-8A73-DB1DBB1C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156567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</xdr:row>
      <xdr:rowOff>44053</xdr:rowOff>
    </xdr:from>
    <xdr:to>
      <xdr:col>5</xdr:col>
      <xdr:colOff>178580</xdr:colOff>
      <xdr:row>4</xdr:row>
      <xdr:rowOff>152053</xdr:rowOff>
    </xdr:to>
    <xdr:pic>
      <xdr:nvPicPr>
        <xdr:cNvPr id="84" name="Picture 83" descr="Switzerland">
          <a:extLst>
            <a:ext uri="{FF2B5EF4-FFF2-40B4-BE49-F238E27FC236}">
              <a16:creationId xmlns:a16="http://schemas.microsoft.com/office/drawing/2014/main" id="{BC95AB81-6AB2-4A11-B9CA-4DFC063F6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8060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6</xdr:row>
      <xdr:rowOff>40481</xdr:rowOff>
    </xdr:from>
    <xdr:to>
      <xdr:col>5</xdr:col>
      <xdr:colOff>178580</xdr:colOff>
      <xdr:row>6</xdr:row>
      <xdr:rowOff>148481</xdr:rowOff>
    </xdr:to>
    <xdr:pic>
      <xdr:nvPicPr>
        <xdr:cNvPr id="85" name="Picture 84" descr="Switzerland">
          <a:extLst>
            <a:ext uri="{FF2B5EF4-FFF2-40B4-BE49-F238E27FC236}">
              <a16:creationId xmlns:a16="http://schemas.microsoft.com/office/drawing/2014/main" id="{953BF86B-728C-4341-9D83-B976869A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118348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6</xdr:row>
      <xdr:rowOff>40481</xdr:rowOff>
    </xdr:from>
    <xdr:to>
      <xdr:col>3</xdr:col>
      <xdr:colOff>197452</xdr:colOff>
      <xdr:row>6</xdr:row>
      <xdr:rowOff>148481</xdr:rowOff>
    </xdr:to>
    <xdr:pic>
      <xdr:nvPicPr>
        <xdr:cNvPr id="86" name="Picture 85" descr="Scotland">
          <a:extLst>
            <a:ext uri="{FF2B5EF4-FFF2-40B4-BE49-F238E27FC236}">
              <a16:creationId xmlns:a16="http://schemas.microsoft.com/office/drawing/2014/main" id="{12EA09D4-BCBE-428B-A2D4-BE1934374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118348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8</xdr:row>
      <xdr:rowOff>41671</xdr:rowOff>
    </xdr:from>
    <xdr:to>
      <xdr:col>3</xdr:col>
      <xdr:colOff>197452</xdr:colOff>
      <xdr:row>8</xdr:row>
      <xdr:rowOff>149671</xdr:rowOff>
    </xdr:to>
    <xdr:pic>
      <xdr:nvPicPr>
        <xdr:cNvPr id="87" name="Picture 86" descr="Scotland">
          <a:extLst>
            <a:ext uri="{FF2B5EF4-FFF2-40B4-BE49-F238E27FC236}">
              <a16:creationId xmlns:a16="http://schemas.microsoft.com/office/drawing/2014/main" id="{C5A382FC-66A0-4A2E-B0FB-D17AE390D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156567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</xdr:row>
      <xdr:rowOff>44053</xdr:rowOff>
    </xdr:from>
    <xdr:to>
      <xdr:col>3</xdr:col>
      <xdr:colOff>197452</xdr:colOff>
      <xdr:row>5</xdr:row>
      <xdr:rowOff>152053</xdr:rowOff>
    </xdr:to>
    <xdr:pic>
      <xdr:nvPicPr>
        <xdr:cNvPr id="88" name="Picture 87" descr="Germany">
          <a:extLst>
            <a:ext uri="{FF2B5EF4-FFF2-40B4-BE49-F238E27FC236}">
              <a16:creationId xmlns:a16="http://schemas.microsoft.com/office/drawing/2014/main" id="{8CC5B3B7-37E5-48BE-9FF4-C129B6032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9965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7</xdr:row>
      <xdr:rowOff>41672</xdr:rowOff>
    </xdr:from>
    <xdr:to>
      <xdr:col>5</xdr:col>
      <xdr:colOff>178580</xdr:colOff>
      <xdr:row>7</xdr:row>
      <xdr:rowOff>149672</xdr:rowOff>
    </xdr:to>
    <xdr:pic>
      <xdr:nvPicPr>
        <xdr:cNvPr id="89" name="Picture 88" descr="Germany">
          <a:extLst>
            <a:ext uri="{FF2B5EF4-FFF2-40B4-BE49-F238E27FC236}">
              <a16:creationId xmlns:a16="http://schemas.microsoft.com/office/drawing/2014/main" id="{0B594BFF-B651-45D2-9718-ACDAD7DF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13751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12</xdr:row>
      <xdr:rowOff>41672</xdr:rowOff>
    </xdr:from>
    <xdr:to>
      <xdr:col>3</xdr:col>
      <xdr:colOff>197452</xdr:colOff>
      <xdr:row>12</xdr:row>
      <xdr:rowOff>149672</xdr:rowOff>
    </xdr:to>
    <xdr:pic>
      <xdr:nvPicPr>
        <xdr:cNvPr id="91" name="Picture 90" descr="Spain">
          <a:extLst>
            <a:ext uri="{FF2B5EF4-FFF2-40B4-BE49-F238E27FC236}">
              <a16:creationId xmlns:a16="http://schemas.microsoft.com/office/drawing/2014/main" id="{241E6234-77DB-22CB-4523-AC27DEF4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23276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12</xdr:row>
      <xdr:rowOff>41672</xdr:rowOff>
    </xdr:from>
    <xdr:to>
      <xdr:col>5</xdr:col>
      <xdr:colOff>178580</xdr:colOff>
      <xdr:row>12</xdr:row>
      <xdr:rowOff>149672</xdr:rowOff>
    </xdr:to>
    <xdr:pic>
      <xdr:nvPicPr>
        <xdr:cNvPr id="92" name="Picture 91" descr="Croatia">
          <a:extLst>
            <a:ext uri="{FF2B5EF4-FFF2-40B4-BE49-F238E27FC236}">
              <a16:creationId xmlns:a16="http://schemas.microsoft.com/office/drawing/2014/main" id="{18661CD0-AB17-CD87-14B5-F1C24EC7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23276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13</xdr:row>
      <xdr:rowOff>40482</xdr:rowOff>
    </xdr:from>
    <xdr:to>
      <xdr:col>3</xdr:col>
      <xdr:colOff>197452</xdr:colOff>
      <xdr:row>13</xdr:row>
      <xdr:rowOff>148482</xdr:rowOff>
    </xdr:to>
    <xdr:pic>
      <xdr:nvPicPr>
        <xdr:cNvPr id="93" name="Picture 92" descr="Italy">
          <a:extLst>
            <a:ext uri="{FF2B5EF4-FFF2-40B4-BE49-F238E27FC236}">
              <a16:creationId xmlns:a16="http://schemas.microsoft.com/office/drawing/2014/main" id="{B55EBFF4-08E3-EC3E-963C-ACBBAF187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251698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13</xdr:row>
      <xdr:rowOff>40482</xdr:rowOff>
    </xdr:from>
    <xdr:to>
      <xdr:col>5</xdr:col>
      <xdr:colOff>178580</xdr:colOff>
      <xdr:row>13</xdr:row>
      <xdr:rowOff>148482</xdr:rowOff>
    </xdr:to>
    <xdr:pic>
      <xdr:nvPicPr>
        <xdr:cNvPr id="94" name="Picture 93" descr="Albania">
          <a:extLst>
            <a:ext uri="{FF2B5EF4-FFF2-40B4-BE49-F238E27FC236}">
              <a16:creationId xmlns:a16="http://schemas.microsoft.com/office/drawing/2014/main" id="{400B1EE9-3054-F405-AB1D-16ECBB32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251698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14</xdr:row>
      <xdr:rowOff>39291</xdr:rowOff>
    </xdr:from>
    <xdr:to>
      <xdr:col>5</xdr:col>
      <xdr:colOff>178580</xdr:colOff>
      <xdr:row>14</xdr:row>
      <xdr:rowOff>147291</xdr:rowOff>
    </xdr:to>
    <xdr:pic>
      <xdr:nvPicPr>
        <xdr:cNvPr id="95" name="Picture 94" descr="Albania">
          <a:extLst>
            <a:ext uri="{FF2B5EF4-FFF2-40B4-BE49-F238E27FC236}">
              <a16:creationId xmlns:a16="http://schemas.microsoft.com/office/drawing/2014/main" id="{69B287D2-8E40-4022-8199-59747F8E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270629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16</xdr:row>
      <xdr:rowOff>42863</xdr:rowOff>
    </xdr:from>
    <xdr:to>
      <xdr:col>3</xdr:col>
      <xdr:colOff>197452</xdr:colOff>
      <xdr:row>16</xdr:row>
      <xdr:rowOff>150863</xdr:rowOff>
    </xdr:to>
    <xdr:pic>
      <xdr:nvPicPr>
        <xdr:cNvPr id="96" name="Picture 95" descr="Albania">
          <a:extLst>
            <a:ext uri="{FF2B5EF4-FFF2-40B4-BE49-F238E27FC236}">
              <a16:creationId xmlns:a16="http://schemas.microsoft.com/office/drawing/2014/main" id="{47BA087D-0AA5-4E7E-85B4-0B537BE3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30908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16</xdr:row>
      <xdr:rowOff>42863</xdr:rowOff>
    </xdr:from>
    <xdr:to>
      <xdr:col>5</xdr:col>
      <xdr:colOff>178580</xdr:colOff>
      <xdr:row>16</xdr:row>
      <xdr:rowOff>150863</xdr:rowOff>
    </xdr:to>
    <xdr:pic>
      <xdr:nvPicPr>
        <xdr:cNvPr id="97" name="Picture 96" descr="Spain">
          <a:extLst>
            <a:ext uri="{FF2B5EF4-FFF2-40B4-BE49-F238E27FC236}">
              <a16:creationId xmlns:a16="http://schemas.microsoft.com/office/drawing/2014/main" id="{56027139-F97D-4676-A0FD-41B252C1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30908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15</xdr:row>
      <xdr:rowOff>38100</xdr:rowOff>
    </xdr:from>
    <xdr:to>
      <xdr:col>3</xdr:col>
      <xdr:colOff>197452</xdr:colOff>
      <xdr:row>15</xdr:row>
      <xdr:rowOff>146100</xdr:rowOff>
    </xdr:to>
    <xdr:pic>
      <xdr:nvPicPr>
        <xdr:cNvPr id="98" name="Picture 97" descr="Spain">
          <a:extLst>
            <a:ext uri="{FF2B5EF4-FFF2-40B4-BE49-F238E27FC236}">
              <a16:creationId xmlns:a16="http://schemas.microsoft.com/office/drawing/2014/main" id="{2DAC5BC2-F8E5-4490-BD34-937D628B9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289560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15</xdr:row>
      <xdr:rowOff>40482</xdr:rowOff>
    </xdr:from>
    <xdr:to>
      <xdr:col>5</xdr:col>
      <xdr:colOff>178580</xdr:colOff>
      <xdr:row>15</xdr:row>
      <xdr:rowOff>148482</xdr:rowOff>
    </xdr:to>
    <xdr:pic>
      <xdr:nvPicPr>
        <xdr:cNvPr id="99" name="Picture 98" descr="Italy">
          <a:extLst>
            <a:ext uri="{FF2B5EF4-FFF2-40B4-BE49-F238E27FC236}">
              <a16:creationId xmlns:a16="http://schemas.microsoft.com/office/drawing/2014/main" id="{4B412339-612E-4E22-B9F9-7AD0DD70B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289798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17</xdr:row>
      <xdr:rowOff>42863</xdr:rowOff>
    </xdr:from>
    <xdr:to>
      <xdr:col>5</xdr:col>
      <xdr:colOff>178580</xdr:colOff>
      <xdr:row>17</xdr:row>
      <xdr:rowOff>150863</xdr:rowOff>
    </xdr:to>
    <xdr:pic>
      <xdr:nvPicPr>
        <xdr:cNvPr id="100" name="Picture 99" descr="Italy">
          <a:extLst>
            <a:ext uri="{FF2B5EF4-FFF2-40B4-BE49-F238E27FC236}">
              <a16:creationId xmlns:a16="http://schemas.microsoft.com/office/drawing/2014/main" id="{BDBF827D-A836-45B9-B836-A9E45E588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32813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17</xdr:row>
      <xdr:rowOff>42863</xdr:rowOff>
    </xdr:from>
    <xdr:to>
      <xdr:col>3</xdr:col>
      <xdr:colOff>197452</xdr:colOff>
      <xdr:row>17</xdr:row>
      <xdr:rowOff>150863</xdr:rowOff>
    </xdr:to>
    <xdr:pic>
      <xdr:nvPicPr>
        <xdr:cNvPr id="101" name="Picture 100" descr="Croatia">
          <a:extLst>
            <a:ext uri="{FF2B5EF4-FFF2-40B4-BE49-F238E27FC236}">
              <a16:creationId xmlns:a16="http://schemas.microsoft.com/office/drawing/2014/main" id="{4395D71D-2FF1-40EA-8626-4D46708A1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32813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14</xdr:row>
      <xdr:rowOff>39291</xdr:rowOff>
    </xdr:from>
    <xdr:to>
      <xdr:col>3</xdr:col>
      <xdr:colOff>197452</xdr:colOff>
      <xdr:row>14</xdr:row>
      <xdr:rowOff>147291</xdr:rowOff>
    </xdr:to>
    <xdr:pic>
      <xdr:nvPicPr>
        <xdr:cNvPr id="102" name="Picture 101" descr="Croatia">
          <a:extLst>
            <a:ext uri="{FF2B5EF4-FFF2-40B4-BE49-F238E27FC236}">
              <a16:creationId xmlns:a16="http://schemas.microsoft.com/office/drawing/2014/main" id="{1DA2572A-2EFA-4669-9D9F-03C785D9E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270629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21</xdr:row>
      <xdr:rowOff>47625</xdr:rowOff>
    </xdr:from>
    <xdr:to>
      <xdr:col>3</xdr:col>
      <xdr:colOff>197452</xdr:colOff>
      <xdr:row>21</xdr:row>
      <xdr:rowOff>155625</xdr:rowOff>
    </xdr:to>
    <xdr:pic>
      <xdr:nvPicPr>
        <xdr:cNvPr id="110" name="Picture 109" descr="Slovenia">
          <a:extLst>
            <a:ext uri="{FF2B5EF4-FFF2-40B4-BE49-F238E27FC236}">
              <a16:creationId xmlns:a16="http://schemas.microsoft.com/office/drawing/2014/main" id="{986363BB-A977-CBA0-0423-F4E5595F4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404812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66675</xdr:colOff>
      <xdr:row>21</xdr:row>
      <xdr:rowOff>57150</xdr:rowOff>
    </xdr:from>
    <xdr:to>
      <xdr:col>5</xdr:col>
      <xdr:colOff>174675</xdr:colOff>
      <xdr:row>21</xdr:row>
      <xdr:rowOff>165150</xdr:rowOff>
    </xdr:to>
    <xdr:pic>
      <xdr:nvPicPr>
        <xdr:cNvPr id="111" name="Picture 110" descr="Denmark">
          <a:extLst>
            <a:ext uri="{FF2B5EF4-FFF2-40B4-BE49-F238E27FC236}">
              <a16:creationId xmlns:a16="http://schemas.microsoft.com/office/drawing/2014/main" id="{45A4547E-35A9-94A1-9669-F84A06E51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40576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66675</xdr:colOff>
      <xdr:row>26</xdr:row>
      <xdr:rowOff>47625</xdr:rowOff>
    </xdr:from>
    <xdr:to>
      <xdr:col>5</xdr:col>
      <xdr:colOff>174675</xdr:colOff>
      <xdr:row>26</xdr:row>
      <xdr:rowOff>155625</xdr:rowOff>
    </xdr:to>
    <xdr:pic>
      <xdr:nvPicPr>
        <xdr:cNvPr id="112" name="Picture 111" descr="Serbia">
          <a:extLst>
            <a:ext uri="{FF2B5EF4-FFF2-40B4-BE49-F238E27FC236}">
              <a16:creationId xmlns:a16="http://schemas.microsoft.com/office/drawing/2014/main" id="{A3EF76D8-F087-8B29-0F5B-0BF447FB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500062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22</xdr:row>
      <xdr:rowOff>50462</xdr:rowOff>
    </xdr:from>
    <xdr:to>
      <xdr:col>5</xdr:col>
      <xdr:colOff>178580</xdr:colOff>
      <xdr:row>22</xdr:row>
      <xdr:rowOff>158462</xdr:rowOff>
    </xdr:to>
    <xdr:pic>
      <xdr:nvPicPr>
        <xdr:cNvPr id="113" name="Picture 112" descr="England">
          <a:extLst>
            <a:ext uri="{FF2B5EF4-FFF2-40B4-BE49-F238E27FC236}">
              <a16:creationId xmlns:a16="http://schemas.microsoft.com/office/drawing/2014/main" id="{C2A54F6A-1CA5-828A-86EF-5B7F7031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424146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25</xdr:row>
      <xdr:rowOff>41950</xdr:rowOff>
    </xdr:from>
    <xdr:to>
      <xdr:col>5</xdr:col>
      <xdr:colOff>178580</xdr:colOff>
      <xdr:row>25</xdr:row>
      <xdr:rowOff>149950</xdr:rowOff>
    </xdr:to>
    <xdr:pic>
      <xdr:nvPicPr>
        <xdr:cNvPr id="114" name="Picture 113" descr="Slovenia">
          <a:extLst>
            <a:ext uri="{FF2B5EF4-FFF2-40B4-BE49-F238E27FC236}">
              <a16:creationId xmlns:a16="http://schemas.microsoft.com/office/drawing/2014/main" id="{89462F39-3FBC-4CD0-AAFD-D4B92BDC5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48044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23</xdr:row>
      <xdr:rowOff>36276</xdr:rowOff>
    </xdr:from>
    <xdr:to>
      <xdr:col>3</xdr:col>
      <xdr:colOff>197452</xdr:colOff>
      <xdr:row>23</xdr:row>
      <xdr:rowOff>144276</xdr:rowOff>
    </xdr:to>
    <xdr:pic>
      <xdr:nvPicPr>
        <xdr:cNvPr id="115" name="Picture 114" descr="Slovenia">
          <a:extLst>
            <a:ext uri="{FF2B5EF4-FFF2-40B4-BE49-F238E27FC236}">
              <a16:creationId xmlns:a16="http://schemas.microsoft.com/office/drawing/2014/main" id="{2AA333F4-991D-409E-9700-1F1D27AB7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441777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21</xdr:row>
      <xdr:rowOff>57150</xdr:rowOff>
    </xdr:from>
    <xdr:to>
      <xdr:col>5</xdr:col>
      <xdr:colOff>178580</xdr:colOff>
      <xdr:row>21</xdr:row>
      <xdr:rowOff>165150</xdr:rowOff>
    </xdr:to>
    <xdr:pic>
      <xdr:nvPicPr>
        <xdr:cNvPr id="116" name="Picture 115" descr="Denmark">
          <a:extLst>
            <a:ext uri="{FF2B5EF4-FFF2-40B4-BE49-F238E27FC236}">
              <a16:creationId xmlns:a16="http://schemas.microsoft.com/office/drawing/2014/main" id="{40F9E8FE-57C3-44C2-9F9E-6F2F91D0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40576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26</xdr:row>
      <xdr:rowOff>35263</xdr:rowOff>
    </xdr:from>
    <xdr:to>
      <xdr:col>3</xdr:col>
      <xdr:colOff>197452</xdr:colOff>
      <xdr:row>26</xdr:row>
      <xdr:rowOff>143263</xdr:rowOff>
    </xdr:to>
    <xdr:pic>
      <xdr:nvPicPr>
        <xdr:cNvPr id="117" name="Picture 116" descr="Denmark">
          <a:extLst>
            <a:ext uri="{FF2B5EF4-FFF2-40B4-BE49-F238E27FC236}">
              <a16:creationId xmlns:a16="http://schemas.microsoft.com/office/drawing/2014/main" id="{67BEA8E4-29BA-409C-9F86-79CBFC805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49882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24</xdr:row>
      <xdr:rowOff>37694</xdr:rowOff>
    </xdr:from>
    <xdr:to>
      <xdr:col>3</xdr:col>
      <xdr:colOff>197452</xdr:colOff>
      <xdr:row>24</xdr:row>
      <xdr:rowOff>145694</xdr:rowOff>
    </xdr:to>
    <xdr:pic>
      <xdr:nvPicPr>
        <xdr:cNvPr id="118" name="Picture 117" descr="Denmark">
          <a:extLst>
            <a:ext uri="{FF2B5EF4-FFF2-40B4-BE49-F238E27FC236}">
              <a16:creationId xmlns:a16="http://schemas.microsoft.com/office/drawing/2014/main" id="{584D5E3B-3789-467C-9B0A-DFEC18FB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4609694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26</xdr:row>
      <xdr:rowOff>47625</xdr:rowOff>
    </xdr:from>
    <xdr:to>
      <xdr:col>5</xdr:col>
      <xdr:colOff>178580</xdr:colOff>
      <xdr:row>26</xdr:row>
      <xdr:rowOff>155625</xdr:rowOff>
    </xdr:to>
    <xdr:pic>
      <xdr:nvPicPr>
        <xdr:cNvPr id="119" name="Picture 118" descr="Serbia">
          <a:extLst>
            <a:ext uri="{FF2B5EF4-FFF2-40B4-BE49-F238E27FC236}">
              <a16:creationId xmlns:a16="http://schemas.microsoft.com/office/drawing/2014/main" id="{366A01E7-7F38-4C2B-A030-F448FE35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500062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22</xdr:row>
      <xdr:rowOff>37897</xdr:rowOff>
    </xdr:from>
    <xdr:to>
      <xdr:col>3</xdr:col>
      <xdr:colOff>197452</xdr:colOff>
      <xdr:row>22</xdr:row>
      <xdr:rowOff>145897</xdr:rowOff>
    </xdr:to>
    <xdr:pic>
      <xdr:nvPicPr>
        <xdr:cNvPr id="120" name="Picture 119" descr="Serbia">
          <a:extLst>
            <a:ext uri="{FF2B5EF4-FFF2-40B4-BE49-F238E27FC236}">
              <a16:creationId xmlns:a16="http://schemas.microsoft.com/office/drawing/2014/main" id="{BD060884-60D0-43A2-AA88-72BB0C50A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4228897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23</xdr:row>
      <xdr:rowOff>40330</xdr:rowOff>
    </xdr:from>
    <xdr:to>
      <xdr:col>5</xdr:col>
      <xdr:colOff>178580</xdr:colOff>
      <xdr:row>23</xdr:row>
      <xdr:rowOff>148330</xdr:rowOff>
    </xdr:to>
    <xdr:pic>
      <xdr:nvPicPr>
        <xdr:cNvPr id="121" name="Picture 120" descr="Serbia">
          <a:extLst>
            <a:ext uri="{FF2B5EF4-FFF2-40B4-BE49-F238E27FC236}">
              <a16:creationId xmlns:a16="http://schemas.microsoft.com/office/drawing/2014/main" id="{F1BF6A67-56A0-4C3B-9B67-9BA49FA3D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442183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24</xdr:row>
      <xdr:rowOff>44788</xdr:rowOff>
    </xdr:from>
    <xdr:to>
      <xdr:col>5</xdr:col>
      <xdr:colOff>178580</xdr:colOff>
      <xdr:row>24</xdr:row>
      <xdr:rowOff>152788</xdr:rowOff>
    </xdr:to>
    <xdr:pic>
      <xdr:nvPicPr>
        <xdr:cNvPr id="122" name="Picture 121" descr="England">
          <a:extLst>
            <a:ext uri="{FF2B5EF4-FFF2-40B4-BE49-F238E27FC236}">
              <a16:creationId xmlns:a16="http://schemas.microsoft.com/office/drawing/2014/main" id="{925BBB09-8BE9-4749-AC6E-576BF535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4616788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25</xdr:row>
      <xdr:rowOff>35060</xdr:rowOff>
    </xdr:from>
    <xdr:to>
      <xdr:col>3</xdr:col>
      <xdr:colOff>197452</xdr:colOff>
      <xdr:row>25</xdr:row>
      <xdr:rowOff>143060</xdr:rowOff>
    </xdr:to>
    <xdr:pic>
      <xdr:nvPicPr>
        <xdr:cNvPr id="123" name="Picture 122" descr="England">
          <a:extLst>
            <a:ext uri="{FF2B5EF4-FFF2-40B4-BE49-F238E27FC236}">
              <a16:creationId xmlns:a16="http://schemas.microsoft.com/office/drawing/2014/main" id="{5C4A5680-B9BF-4CAA-8E80-A15A440F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479756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30</xdr:row>
      <xdr:rowOff>41413</xdr:rowOff>
    </xdr:from>
    <xdr:to>
      <xdr:col>3</xdr:col>
      <xdr:colOff>197452</xdr:colOff>
      <xdr:row>30</xdr:row>
      <xdr:rowOff>149413</xdr:rowOff>
    </xdr:to>
    <xdr:pic>
      <xdr:nvPicPr>
        <xdr:cNvPr id="124" name="Picture 123" descr="Poland">
          <a:extLst>
            <a:ext uri="{FF2B5EF4-FFF2-40B4-BE49-F238E27FC236}">
              <a16:creationId xmlns:a16="http://schemas.microsoft.com/office/drawing/2014/main" id="{76517FBA-D02E-8F6F-793B-2FED29E5D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575641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32</xdr:row>
      <xdr:rowOff>45643</xdr:rowOff>
    </xdr:from>
    <xdr:to>
      <xdr:col>3</xdr:col>
      <xdr:colOff>197452</xdr:colOff>
      <xdr:row>32</xdr:row>
      <xdr:rowOff>153643</xdr:rowOff>
    </xdr:to>
    <xdr:pic>
      <xdr:nvPicPr>
        <xdr:cNvPr id="125" name="Picture 124" descr="Poland">
          <a:extLst>
            <a:ext uri="{FF2B5EF4-FFF2-40B4-BE49-F238E27FC236}">
              <a16:creationId xmlns:a16="http://schemas.microsoft.com/office/drawing/2014/main" id="{E0DAA23D-B164-4845-8029-DA6C07FA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614164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35</xdr:row>
      <xdr:rowOff>40673</xdr:rowOff>
    </xdr:from>
    <xdr:to>
      <xdr:col>5</xdr:col>
      <xdr:colOff>178580</xdr:colOff>
      <xdr:row>35</xdr:row>
      <xdr:rowOff>148673</xdr:rowOff>
    </xdr:to>
    <xdr:pic>
      <xdr:nvPicPr>
        <xdr:cNvPr id="126" name="Picture 125" descr="Poland">
          <a:extLst>
            <a:ext uri="{FF2B5EF4-FFF2-40B4-BE49-F238E27FC236}">
              <a16:creationId xmlns:a16="http://schemas.microsoft.com/office/drawing/2014/main" id="{E5FDBB40-EA14-427F-8FC0-6FE7D730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670817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30</xdr:row>
      <xdr:rowOff>41413</xdr:rowOff>
    </xdr:from>
    <xdr:to>
      <xdr:col>5</xdr:col>
      <xdr:colOff>178580</xdr:colOff>
      <xdr:row>30</xdr:row>
      <xdr:rowOff>149413</xdr:rowOff>
    </xdr:to>
    <xdr:pic>
      <xdr:nvPicPr>
        <xdr:cNvPr id="127" name="Picture 126" descr="Netherlands">
          <a:extLst>
            <a:ext uri="{FF2B5EF4-FFF2-40B4-BE49-F238E27FC236}">
              <a16:creationId xmlns:a16="http://schemas.microsoft.com/office/drawing/2014/main" id="{1080F8D8-D80B-0E1F-EBF0-1BA244129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575641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33</xdr:row>
      <xdr:rowOff>40849</xdr:rowOff>
    </xdr:from>
    <xdr:to>
      <xdr:col>3</xdr:col>
      <xdr:colOff>197452</xdr:colOff>
      <xdr:row>33</xdr:row>
      <xdr:rowOff>148849</xdr:rowOff>
    </xdr:to>
    <xdr:pic>
      <xdr:nvPicPr>
        <xdr:cNvPr id="128" name="Picture 127" descr="Netherlands">
          <a:extLst>
            <a:ext uri="{FF2B5EF4-FFF2-40B4-BE49-F238E27FC236}">
              <a16:creationId xmlns:a16="http://schemas.microsoft.com/office/drawing/2014/main" id="{4052E8B4-53F7-4E82-ADE1-F91C06BA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6327349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34</xdr:row>
      <xdr:rowOff>39756</xdr:rowOff>
    </xdr:from>
    <xdr:to>
      <xdr:col>3</xdr:col>
      <xdr:colOff>197452</xdr:colOff>
      <xdr:row>34</xdr:row>
      <xdr:rowOff>147756</xdr:rowOff>
    </xdr:to>
    <xdr:pic>
      <xdr:nvPicPr>
        <xdr:cNvPr id="129" name="Picture 128" descr="Netherlands">
          <a:extLst>
            <a:ext uri="{FF2B5EF4-FFF2-40B4-BE49-F238E27FC236}">
              <a16:creationId xmlns:a16="http://schemas.microsoft.com/office/drawing/2014/main" id="{14CAEB04-9BD2-4E83-8ED7-2A596A280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651675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31</xdr:row>
      <xdr:rowOff>41413</xdr:rowOff>
    </xdr:from>
    <xdr:to>
      <xdr:col>3</xdr:col>
      <xdr:colOff>197452</xdr:colOff>
      <xdr:row>31</xdr:row>
      <xdr:rowOff>149413</xdr:rowOff>
    </xdr:to>
    <xdr:pic>
      <xdr:nvPicPr>
        <xdr:cNvPr id="130" name="Picture 129" descr="Austria">
          <a:extLst>
            <a:ext uri="{FF2B5EF4-FFF2-40B4-BE49-F238E27FC236}">
              <a16:creationId xmlns:a16="http://schemas.microsoft.com/office/drawing/2014/main" id="{9D14CEA2-C06C-E145-5A1F-33103C7A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594691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32</xdr:row>
      <xdr:rowOff>40850</xdr:rowOff>
    </xdr:from>
    <xdr:to>
      <xdr:col>5</xdr:col>
      <xdr:colOff>178580</xdr:colOff>
      <xdr:row>32</xdr:row>
      <xdr:rowOff>148850</xdr:rowOff>
    </xdr:to>
    <xdr:pic>
      <xdr:nvPicPr>
        <xdr:cNvPr id="131" name="Picture 130" descr="Austria">
          <a:extLst>
            <a:ext uri="{FF2B5EF4-FFF2-40B4-BE49-F238E27FC236}">
              <a16:creationId xmlns:a16="http://schemas.microsoft.com/office/drawing/2014/main" id="{789F02E5-378E-469F-A9E1-B150A1AA0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61368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34</xdr:row>
      <xdr:rowOff>43634</xdr:rowOff>
    </xdr:from>
    <xdr:to>
      <xdr:col>5</xdr:col>
      <xdr:colOff>178580</xdr:colOff>
      <xdr:row>34</xdr:row>
      <xdr:rowOff>151634</xdr:rowOff>
    </xdr:to>
    <xdr:pic>
      <xdr:nvPicPr>
        <xdr:cNvPr id="132" name="Picture 131" descr="Austria">
          <a:extLst>
            <a:ext uri="{FF2B5EF4-FFF2-40B4-BE49-F238E27FC236}">
              <a16:creationId xmlns:a16="http://schemas.microsoft.com/office/drawing/2014/main" id="{38E84B0A-E09E-4BBE-830E-FFF18AEB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6520634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33</xdr:row>
      <xdr:rowOff>37184</xdr:rowOff>
    </xdr:from>
    <xdr:to>
      <xdr:col>5</xdr:col>
      <xdr:colOff>178580</xdr:colOff>
      <xdr:row>33</xdr:row>
      <xdr:rowOff>145184</xdr:rowOff>
    </xdr:to>
    <xdr:pic>
      <xdr:nvPicPr>
        <xdr:cNvPr id="133" name="Picture 132" descr="France">
          <a:extLst>
            <a:ext uri="{FF2B5EF4-FFF2-40B4-BE49-F238E27FC236}">
              <a16:creationId xmlns:a16="http://schemas.microsoft.com/office/drawing/2014/main" id="{8BDF3FA6-F9BA-6E3B-C8F1-954E7991D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6323684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31</xdr:row>
      <xdr:rowOff>44726</xdr:rowOff>
    </xdr:from>
    <xdr:to>
      <xdr:col>5</xdr:col>
      <xdr:colOff>178580</xdr:colOff>
      <xdr:row>31</xdr:row>
      <xdr:rowOff>152726</xdr:rowOff>
    </xdr:to>
    <xdr:pic>
      <xdr:nvPicPr>
        <xdr:cNvPr id="134" name="Picture 133" descr="France">
          <a:extLst>
            <a:ext uri="{FF2B5EF4-FFF2-40B4-BE49-F238E27FC236}">
              <a16:creationId xmlns:a16="http://schemas.microsoft.com/office/drawing/2014/main" id="{12FFAA7D-051D-4CBB-93D4-BCCFF3AA9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595022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35</xdr:row>
      <xdr:rowOff>43986</xdr:rowOff>
    </xdr:from>
    <xdr:to>
      <xdr:col>3</xdr:col>
      <xdr:colOff>197452</xdr:colOff>
      <xdr:row>35</xdr:row>
      <xdr:rowOff>151986</xdr:rowOff>
    </xdr:to>
    <xdr:pic>
      <xdr:nvPicPr>
        <xdr:cNvPr id="135" name="Picture 134" descr="France">
          <a:extLst>
            <a:ext uri="{FF2B5EF4-FFF2-40B4-BE49-F238E27FC236}">
              <a16:creationId xmlns:a16="http://schemas.microsoft.com/office/drawing/2014/main" id="{D5130D33-A90E-4310-B01C-E743B336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671148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39</xdr:row>
      <xdr:rowOff>43295</xdr:rowOff>
    </xdr:from>
    <xdr:to>
      <xdr:col>3</xdr:col>
      <xdr:colOff>197452</xdr:colOff>
      <xdr:row>39</xdr:row>
      <xdr:rowOff>151295</xdr:rowOff>
    </xdr:to>
    <xdr:pic>
      <xdr:nvPicPr>
        <xdr:cNvPr id="136" name="Picture 135" descr="Romania">
          <a:extLst>
            <a:ext uri="{FF2B5EF4-FFF2-40B4-BE49-F238E27FC236}">
              <a16:creationId xmlns:a16="http://schemas.microsoft.com/office/drawing/2014/main" id="{2EE6FC0E-72D7-6373-4EAF-96EA73488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747279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42</xdr:row>
      <xdr:rowOff>39832</xdr:rowOff>
    </xdr:from>
    <xdr:to>
      <xdr:col>5</xdr:col>
      <xdr:colOff>178580</xdr:colOff>
      <xdr:row>42</xdr:row>
      <xdr:rowOff>147832</xdr:rowOff>
    </xdr:to>
    <xdr:pic>
      <xdr:nvPicPr>
        <xdr:cNvPr id="137" name="Picture 136" descr="Romania">
          <a:extLst>
            <a:ext uri="{FF2B5EF4-FFF2-40B4-BE49-F238E27FC236}">
              <a16:creationId xmlns:a16="http://schemas.microsoft.com/office/drawing/2014/main" id="{DA8791BB-02F9-4E76-85EB-9D3B5B3E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804083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43</xdr:row>
      <xdr:rowOff>45027</xdr:rowOff>
    </xdr:from>
    <xdr:to>
      <xdr:col>5</xdr:col>
      <xdr:colOff>178580</xdr:colOff>
      <xdr:row>43</xdr:row>
      <xdr:rowOff>153027</xdr:rowOff>
    </xdr:to>
    <xdr:pic>
      <xdr:nvPicPr>
        <xdr:cNvPr id="138" name="Picture 137" descr="Romania">
          <a:extLst>
            <a:ext uri="{FF2B5EF4-FFF2-40B4-BE49-F238E27FC236}">
              <a16:creationId xmlns:a16="http://schemas.microsoft.com/office/drawing/2014/main" id="{4D62B5D5-DF71-4F52-9E60-5E8F2C9E1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8236527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39</xdr:row>
      <xdr:rowOff>38966</xdr:rowOff>
    </xdr:from>
    <xdr:to>
      <xdr:col>5</xdr:col>
      <xdr:colOff>178580</xdr:colOff>
      <xdr:row>39</xdr:row>
      <xdr:rowOff>146966</xdr:rowOff>
    </xdr:to>
    <xdr:pic>
      <xdr:nvPicPr>
        <xdr:cNvPr id="139" name="Picture 138" descr="Ukraine">
          <a:extLst>
            <a:ext uri="{FF2B5EF4-FFF2-40B4-BE49-F238E27FC236}">
              <a16:creationId xmlns:a16="http://schemas.microsoft.com/office/drawing/2014/main" id="{E72FCD9E-9A60-A480-0284-5D1BD697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746846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41</xdr:row>
      <xdr:rowOff>39832</xdr:rowOff>
    </xdr:from>
    <xdr:to>
      <xdr:col>5</xdr:col>
      <xdr:colOff>178580</xdr:colOff>
      <xdr:row>41</xdr:row>
      <xdr:rowOff>147832</xdr:rowOff>
    </xdr:to>
    <xdr:pic>
      <xdr:nvPicPr>
        <xdr:cNvPr id="140" name="Picture 139" descr="Ukraine">
          <a:extLst>
            <a:ext uri="{FF2B5EF4-FFF2-40B4-BE49-F238E27FC236}">
              <a16:creationId xmlns:a16="http://schemas.microsoft.com/office/drawing/2014/main" id="{86EEC6A1-FEB7-4A50-A7D2-2338C6CD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785033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44</xdr:row>
      <xdr:rowOff>40698</xdr:rowOff>
    </xdr:from>
    <xdr:to>
      <xdr:col>3</xdr:col>
      <xdr:colOff>197452</xdr:colOff>
      <xdr:row>44</xdr:row>
      <xdr:rowOff>148698</xdr:rowOff>
    </xdr:to>
    <xdr:pic>
      <xdr:nvPicPr>
        <xdr:cNvPr id="141" name="Picture 140" descr="Ukraine">
          <a:extLst>
            <a:ext uri="{FF2B5EF4-FFF2-40B4-BE49-F238E27FC236}">
              <a16:creationId xmlns:a16="http://schemas.microsoft.com/office/drawing/2014/main" id="{51E04491-63EE-4B7E-92BD-3316EFBCF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8422698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40</xdr:row>
      <xdr:rowOff>38965</xdr:rowOff>
    </xdr:from>
    <xdr:to>
      <xdr:col>3</xdr:col>
      <xdr:colOff>197452</xdr:colOff>
      <xdr:row>40</xdr:row>
      <xdr:rowOff>146965</xdr:rowOff>
    </xdr:to>
    <xdr:pic>
      <xdr:nvPicPr>
        <xdr:cNvPr id="142" name="Picture 141" descr="Belgium">
          <a:extLst>
            <a:ext uri="{FF2B5EF4-FFF2-40B4-BE49-F238E27FC236}">
              <a16:creationId xmlns:a16="http://schemas.microsoft.com/office/drawing/2014/main" id="{FB0F9F20-C321-6009-C04B-73ECE85EF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765896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42</xdr:row>
      <xdr:rowOff>44161</xdr:rowOff>
    </xdr:from>
    <xdr:to>
      <xdr:col>3</xdr:col>
      <xdr:colOff>197452</xdr:colOff>
      <xdr:row>42</xdr:row>
      <xdr:rowOff>152161</xdr:rowOff>
    </xdr:to>
    <xdr:pic>
      <xdr:nvPicPr>
        <xdr:cNvPr id="143" name="Picture 142" descr="Belgium">
          <a:extLst>
            <a:ext uri="{FF2B5EF4-FFF2-40B4-BE49-F238E27FC236}">
              <a16:creationId xmlns:a16="http://schemas.microsoft.com/office/drawing/2014/main" id="{1A79D557-5219-4800-8049-24FA88976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804516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44</xdr:row>
      <xdr:rowOff>45026</xdr:rowOff>
    </xdr:from>
    <xdr:to>
      <xdr:col>5</xdr:col>
      <xdr:colOff>178580</xdr:colOff>
      <xdr:row>44</xdr:row>
      <xdr:rowOff>153026</xdr:rowOff>
    </xdr:to>
    <xdr:pic>
      <xdr:nvPicPr>
        <xdr:cNvPr id="144" name="Picture 143" descr="Belgium">
          <a:extLst>
            <a:ext uri="{FF2B5EF4-FFF2-40B4-BE49-F238E27FC236}">
              <a16:creationId xmlns:a16="http://schemas.microsoft.com/office/drawing/2014/main" id="{FEB1E866-D52A-4918-9DEC-4B84132D8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842702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43</xdr:row>
      <xdr:rowOff>43295</xdr:rowOff>
    </xdr:from>
    <xdr:to>
      <xdr:col>3</xdr:col>
      <xdr:colOff>197452</xdr:colOff>
      <xdr:row>43</xdr:row>
      <xdr:rowOff>151295</xdr:rowOff>
    </xdr:to>
    <xdr:pic>
      <xdr:nvPicPr>
        <xdr:cNvPr id="145" name="Picture 144" descr="Slovakia">
          <a:extLst>
            <a:ext uri="{FF2B5EF4-FFF2-40B4-BE49-F238E27FC236}">
              <a16:creationId xmlns:a16="http://schemas.microsoft.com/office/drawing/2014/main" id="{02A44A6B-E265-6C2E-B5AE-BB2E815B5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823479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41</xdr:row>
      <xdr:rowOff>44162</xdr:rowOff>
    </xdr:from>
    <xdr:to>
      <xdr:col>3</xdr:col>
      <xdr:colOff>197452</xdr:colOff>
      <xdr:row>41</xdr:row>
      <xdr:rowOff>152162</xdr:rowOff>
    </xdr:to>
    <xdr:pic>
      <xdr:nvPicPr>
        <xdr:cNvPr id="146" name="Picture 145" descr="Slovakia">
          <a:extLst>
            <a:ext uri="{FF2B5EF4-FFF2-40B4-BE49-F238E27FC236}">
              <a16:creationId xmlns:a16="http://schemas.microsoft.com/office/drawing/2014/main" id="{7EA5F2D9-D0A5-4F6E-9B98-976C0F75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785466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40</xdr:row>
      <xdr:rowOff>45027</xdr:rowOff>
    </xdr:from>
    <xdr:to>
      <xdr:col>5</xdr:col>
      <xdr:colOff>178580</xdr:colOff>
      <xdr:row>40</xdr:row>
      <xdr:rowOff>153027</xdr:rowOff>
    </xdr:to>
    <xdr:pic>
      <xdr:nvPicPr>
        <xdr:cNvPr id="147" name="Picture 146" descr="Slovakia">
          <a:extLst>
            <a:ext uri="{FF2B5EF4-FFF2-40B4-BE49-F238E27FC236}">
              <a16:creationId xmlns:a16="http://schemas.microsoft.com/office/drawing/2014/main" id="{F3C55470-941E-4CA2-9D04-C800783A8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7665027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48</xdr:row>
      <xdr:rowOff>45720</xdr:rowOff>
    </xdr:from>
    <xdr:to>
      <xdr:col>3</xdr:col>
      <xdr:colOff>197452</xdr:colOff>
      <xdr:row>48</xdr:row>
      <xdr:rowOff>153720</xdr:rowOff>
    </xdr:to>
    <xdr:pic>
      <xdr:nvPicPr>
        <xdr:cNvPr id="148" name="Picture 147" descr="Türkiye">
          <a:extLst>
            <a:ext uri="{FF2B5EF4-FFF2-40B4-BE49-F238E27FC236}">
              <a16:creationId xmlns:a16="http://schemas.microsoft.com/office/drawing/2014/main" id="{5D15EF39-222E-571F-1FB0-A0DC7719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9189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53</xdr:row>
      <xdr:rowOff>45720</xdr:rowOff>
    </xdr:from>
    <xdr:to>
      <xdr:col>5</xdr:col>
      <xdr:colOff>178580</xdr:colOff>
      <xdr:row>53</xdr:row>
      <xdr:rowOff>153720</xdr:rowOff>
    </xdr:to>
    <xdr:pic>
      <xdr:nvPicPr>
        <xdr:cNvPr id="149" name="Picture 148" descr="Türkiye">
          <a:extLst>
            <a:ext uri="{FF2B5EF4-FFF2-40B4-BE49-F238E27FC236}">
              <a16:creationId xmlns:a16="http://schemas.microsoft.com/office/drawing/2014/main" id="{2B0B842D-595F-4263-B625-D439459CE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101422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51</xdr:row>
      <xdr:rowOff>41910</xdr:rowOff>
    </xdr:from>
    <xdr:to>
      <xdr:col>3</xdr:col>
      <xdr:colOff>197452</xdr:colOff>
      <xdr:row>51</xdr:row>
      <xdr:rowOff>149910</xdr:rowOff>
    </xdr:to>
    <xdr:pic>
      <xdr:nvPicPr>
        <xdr:cNvPr id="150" name="Picture 149" descr="Türkiye">
          <a:extLst>
            <a:ext uri="{FF2B5EF4-FFF2-40B4-BE49-F238E27FC236}">
              <a16:creationId xmlns:a16="http://schemas.microsoft.com/office/drawing/2014/main" id="{C4987159-5FAC-46DC-B141-DD948E74F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97574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52</xdr:row>
      <xdr:rowOff>41910</xdr:rowOff>
    </xdr:from>
    <xdr:to>
      <xdr:col>3</xdr:col>
      <xdr:colOff>197452</xdr:colOff>
      <xdr:row>52</xdr:row>
      <xdr:rowOff>149910</xdr:rowOff>
    </xdr:to>
    <xdr:pic>
      <xdr:nvPicPr>
        <xdr:cNvPr id="151" name="Picture 150" descr="Georgia">
          <a:extLst>
            <a:ext uri="{FF2B5EF4-FFF2-40B4-BE49-F238E27FC236}">
              <a16:creationId xmlns:a16="http://schemas.microsoft.com/office/drawing/2014/main" id="{C2892B1E-9C7B-3ABC-9D31-6E16BE9C3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99479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48</xdr:row>
      <xdr:rowOff>45720</xdr:rowOff>
    </xdr:from>
    <xdr:to>
      <xdr:col>5</xdr:col>
      <xdr:colOff>178580</xdr:colOff>
      <xdr:row>48</xdr:row>
      <xdr:rowOff>153720</xdr:rowOff>
    </xdr:to>
    <xdr:pic>
      <xdr:nvPicPr>
        <xdr:cNvPr id="152" name="Picture 151" descr="Georgia">
          <a:extLst>
            <a:ext uri="{FF2B5EF4-FFF2-40B4-BE49-F238E27FC236}">
              <a16:creationId xmlns:a16="http://schemas.microsoft.com/office/drawing/2014/main" id="{7DABB3D9-343E-40A4-9E2B-A864BC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9189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50</xdr:row>
      <xdr:rowOff>41910</xdr:rowOff>
    </xdr:from>
    <xdr:to>
      <xdr:col>3</xdr:col>
      <xdr:colOff>197452</xdr:colOff>
      <xdr:row>50</xdr:row>
      <xdr:rowOff>149910</xdr:rowOff>
    </xdr:to>
    <xdr:pic>
      <xdr:nvPicPr>
        <xdr:cNvPr id="153" name="Picture 152" descr="Georgia">
          <a:extLst>
            <a:ext uri="{FF2B5EF4-FFF2-40B4-BE49-F238E27FC236}">
              <a16:creationId xmlns:a16="http://schemas.microsoft.com/office/drawing/2014/main" id="{0F802CDE-C3EE-484B-AFBD-DB92D996A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95669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49</xdr:row>
      <xdr:rowOff>41910</xdr:rowOff>
    </xdr:from>
    <xdr:to>
      <xdr:col>3</xdr:col>
      <xdr:colOff>197452</xdr:colOff>
      <xdr:row>49</xdr:row>
      <xdr:rowOff>149910</xdr:rowOff>
    </xdr:to>
    <xdr:pic>
      <xdr:nvPicPr>
        <xdr:cNvPr id="154" name="Picture 153" descr="Portugal">
          <a:extLst>
            <a:ext uri="{FF2B5EF4-FFF2-40B4-BE49-F238E27FC236}">
              <a16:creationId xmlns:a16="http://schemas.microsoft.com/office/drawing/2014/main" id="{12C88621-8E69-E259-EB19-A9C27EB5A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93764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52</xdr:row>
      <xdr:rowOff>45720</xdr:rowOff>
    </xdr:from>
    <xdr:to>
      <xdr:col>5</xdr:col>
      <xdr:colOff>178580</xdr:colOff>
      <xdr:row>52</xdr:row>
      <xdr:rowOff>153720</xdr:rowOff>
    </xdr:to>
    <xdr:pic>
      <xdr:nvPicPr>
        <xdr:cNvPr id="155" name="Picture 154" descr="Portugal">
          <a:extLst>
            <a:ext uri="{FF2B5EF4-FFF2-40B4-BE49-F238E27FC236}">
              <a16:creationId xmlns:a16="http://schemas.microsoft.com/office/drawing/2014/main" id="{84C22F11-F1E3-4CA0-9300-9B81A398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9951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51</xdr:row>
      <xdr:rowOff>45720</xdr:rowOff>
    </xdr:from>
    <xdr:to>
      <xdr:col>5</xdr:col>
      <xdr:colOff>178580</xdr:colOff>
      <xdr:row>51</xdr:row>
      <xdr:rowOff>153720</xdr:rowOff>
    </xdr:to>
    <xdr:pic>
      <xdr:nvPicPr>
        <xdr:cNvPr id="156" name="Picture 155" descr="Portugal">
          <a:extLst>
            <a:ext uri="{FF2B5EF4-FFF2-40B4-BE49-F238E27FC236}">
              <a16:creationId xmlns:a16="http://schemas.microsoft.com/office/drawing/2014/main" id="{B60979A5-A935-4C9B-B43C-A29C912C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97612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53</xdr:row>
      <xdr:rowOff>49530</xdr:rowOff>
    </xdr:from>
    <xdr:to>
      <xdr:col>3</xdr:col>
      <xdr:colOff>197452</xdr:colOff>
      <xdr:row>53</xdr:row>
      <xdr:rowOff>157530</xdr:rowOff>
    </xdr:to>
    <xdr:pic>
      <xdr:nvPicPr>
        <xdr:cNvPr id="157" name="Picture 156" descr="Czechia">
          <a:extLst>
            <a:ext uri="{FF2B5EF4-FFF2-40B4-BE49-F238E27FC236}">
              <a16:creationId xmlns:a16="http://schemas.microsoft.com/office/drawing/2014/main" id="{D19DC333-0644-7B0A-5530-B2836BEEA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8" y="1014603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50</xdr:row>
      <xdr:rowOff>45720</xdr:rowOff>
    </xdr:from>
    <xdr:to>
      <xdr:col>5</xdr:col>
      <xdr:colOff>178580</xdr:colOff>
      <xdr:row>50</xdr:row>
      <xdr:rowOff>153720</xdr:rowOff>
    </xdr:to>
    <xdr:pic>
      <xdr:nvPicPr>
        <xdr:cNvPr id="158" name="Picture 157" descr="Czechia">
          <a:extLst>
            <a:ext uri="{FF2B5EF4-FFF2-40B4-BE49-F238E27FC236}">
              <a16:creationId xmlns:a16="http://schemas.microsoft.com/office/drawing/2014/main" id="{5D5C6BA1-CFC9-4E24-8E3B-98ACD8108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9570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49</xdr:row>
      <xdr:rowOff>45720</xdr:rowOff>
    </xdr:from>
    <xdr:to>
      <xdr:col>5</xdr:col>
      <xdr:colOff>178580</xdr:colOff>
      <xdr:row>49</xdr:row>
      <xdr:rowOff>153720</xdr:rowOff>
    </xdr:to>
    <xdr:pic>
      <xdr:nvPicPr>
        <xdr:cNvPr id="159" name="Picture 158" descr="Czechia">
          <a:extLst>
            <a:ext uri="{FF2B5EF4-FFF2-40B4-BE49-F238E27FC236}">
              <a16:creationId xmlns:a16="http://schemas.microsoft.com/office/drawing/2014/main" id="{43DB1DEC-F8DE-4DB4-B236-1D1DAEA2D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2562" y="93802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193</xdr:col>
      <xdr:colOff>336176</xdr:colOff>
      <xdr:row>0</xdr:row>
      <xdr:rowOff>56031</xdr:rowOff>
    </xdr:from>
    <xdr:to>
      <xdr:col>196</xdr:col>
      <xdr:colOff>56029</xdr:colOff>
      <xdr:row>2</xdr:row>
      <xdr:rowOff>112059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E22361D-C7FE-CB8F-3C5B-EA65380BF0CB}"/>
            </a:ext>
          </a:extLst>
        </xdr:cNvPr>
        <xdr:cNvSpPr/>
      </xdr:nvSpPr>
      <xdr:spPr>
        <a:xfrm>
          <a:off x="19307735" y="56031"/>
          <a:ext cx="1535206" cy="437028"/>
        </a:xfrm>
        <a:prstGeom prst="rect">
          <a:avLst/>
        </a:prstGeom>
        <a:solidFill>
          <a:srgbClr val="00B0F0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Skriv in spelarens namn</a:t>
          </a:r>
        </a:p>
        <a:p>
          <a:pPr algn="l"/>
          <a:r>
            <a:rPr lang="en-US" sz="1100"/>
            <a:t>på en rad i kolumnen</a:t>
          </a:r>
        </a:p>
      </xdr:txBody>
    </xdr:sp>
    <xdr:clientData/>
  </xdr:twoCellAnchor>
  <xdr:twoCellAnchor>
    <xdr:from>
      <xdr:col>193</xdr:col>
      <xdr:colOff>309281</xdr:colOff>
      <xdr:row>3</xdr:row>
      <xdr:rowOff>163608</xdr:rowOff>
    </xdr:from>
    <xdr:to>
      <xdr:col>196</xdr:col>
      <xdr:colOff>29134</xdr:colOff>
      <xdr:row>9</xdr:row>
      <xdr:rowOff>11206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9D31DDF9-F410-4758-B6F0-55885E481B22}"/>
            </a:ext>
          </a:extLst>
        </xdr:cNvPr>
        <xdr:cNvSpPr/>
      </xdr:nvSpPr>
      <xdr:spPr>
        <a:xfrm>
          <a:off x="19280840" y="735108"/>
          <a:ext cx="1535206" cy="990598"/>
        </a:xfrm>
        <a:prstGeom prst="rect">
          <a:avLst/>
        </a:prstGeom>
        <a:solidFill>
          <a:srgbClr val="00B0F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Skriv = </a:t>
          </a:r>
          <a:endParaRPr lang="en-US">
            <a:effectLst/>
          </a:endParaRPr>
        </a:p>
        <a:p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Välj den flik med spelarens namn, klicka en gång i cell AA19 och tryck Enter</a:t>
          </a:r>
          <a:endParaRPr lang="en-US">
            <a:effectLst/>
          </a:endParaRPr>
        </a:p>
      </xdr:txBody>
    </xdr:sp>
    <xdr:clientData/>
  </xdr:twoCellAnchor>
  <xdr:twoCellAnchor>
    <xdr:from>
      <xdr:col>191</xdr:col>
      <xdr:colOff>1322294</xdr:colOff>
      <xdr:row>1</xdr:row>
      <xdr:rowOff>84045</xdr:rowOff>
    </xdr:from>
    <xdr:to>
      <xdr:col>193</xdr:col>
      <xdr:colOff>336176</xdr:colOff>
      <xdr:row>1</xdr:row>
      <xdr:rowOff>168088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C52E923F-292E-7FC1-FC1B-ABC7AD42A1A3}"/>
            </a:ext>
          </a:extLst>
        </xdr:cNvPr>
        <xdr:cNvCxnSpPr>
          <a:stCxn id="5" idx="1"/>
        </xdr:cNvCxnSpPr>
      </xdr:nvCxnSpPr>
      <xdr:spPr>
        <a:xfrm flipH="1">
          <a:off x="17727706" y="274545"/>
          <a:ext cx="1580029" cy="8404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193</xdr:col>
      <xdr:colOff>33617</xdr:colOff>
      <xdr:row>3</xdr:row>
      <xdr:rowOff>100853</xdr:rowOff>
    </xdr:from>
    <xdr:to>
      <xdr:col>193</xdr:col>
      <xdr:colOff>309281</xdr:colOff>
      <xdr:row>6</xdr:row>
      <xdr:rowOff>87407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F372D929-8858-46D7-9277-BE6792037DCF}"/>
            </a:ext>
          </a:extLst>
        </xdr:cNvPr>
        <xdr:cNvCxnSpPr>
          <a:stCxn id="6" idx="1"/>
        </xdr:cNvCxnSpPr>
      </xdr:nvCxnSpPr>
      <xdr:spPr>
        <a:xfrm flipH="1" flipV="1">
          <a:off x="19005176" y="672353"/>
          <a:ext cx="275664" cy="55805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9659</xdr:colOff>
      <xdr:row>11</xdr:row>
      <xdr:rowOff>10584</xdr:rowOff>
    </xdr:from>
    <xdr:to>
      <xdr:col>25</xdr:col>
      <xdr:colOff>612945</xdr:colOff>
      <xdr:row>43</xdr:row>
      <xdr:rowOff>179917</xdr:rowOff>
    </xdr:to>
    <xdr:pic>
      <xdr:nvPicPr>
        <xdr:cNvPr id="10" name="Picture 9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99831898-1497-B92B-9212-C72DBCBC8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3826" y="2106084"/>
          <a:ext cx="5027119" cy="6265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89452</xdr:colOff>
      <xdr:row>3</xdr:row>
      <xdr:rowOff>48815</xdr:rowOff>
    </xdr:from>
    <xdr:to>
      <xdr:col>3</xdr:col>
      <xdr:colOff>197452</xdr:colOff>
      <xdr:row>3</xdr:row>
      <xdr:rowOff>156815</xdr:rowOff>
    </xdr:to>
    <xdr:pic>
      <xdr:nvPicPr>
        <xdr:cNvPr id="150" name="Picture 149" descr="Germany">
          <a:extLst>
            <a:ext uri="{FF2B5EF4-FFF2-40B4-BE49-F238E27FC236}">
              <a16:creationId xmlns:a16="http://schemas.microsoft.com/office/drawing/2014/main" id="{AC59667A-6226-4756-9A3F-3B1D595A4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62031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</xdr:row>
      <xdr:rowOff>48815</xdr:rowOff>
    </xdr:from>
    <xdr:to>
      <xdr:col>5</xdr:col>
      <xdr:colOff>178580</xdr:colOff>
      <xdr:row>3</xdr:row>
      <xdr:rowOff>156815</xdr:rowOff>
    </xdr:to>
    <xdr:pic>
      <xdr:nvPicPr>
        <xdr:cNvPr id="151" name="Picture 150" descr="Scotland">
          <a:extLst>
            <a:ext uri="{FF2B5EF4-FFF2-40B4-BE49-F238E27FC236}">
              <a16:creationId xmlns:a16="http://schemas.microsoft.com/office/drawing/2014/main" id="{D99FDF3B-83FB-438D-BD33-CDCDD2BA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62031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</xdr:row>
      <xdr:rowOff>44053</xdr:rowOff>
    </xdr:from>
    <xdr:to>
      <xdr:col>5</xdr:col>
      <xdr:colOff>178580</xdr:colOff>
      <xdr:row>5</xdr:row>
      <xdr:rowOff>152053</xdr:rowOff>
    </xdr:to>
    <xdr:pic>
      <xdr:nvPicPr>
        <xdr:cNvPr id="152" name="Picture 151" descr="Hungary">
          <a:extLst>
            <a:ext uri="{FF2B5EF4-FFF2-40B4-BE49-F238E27FC236}">
              <a16:creationId xmlns:a16="http://schemas.microsoft.com/office/drawing/2014/main" id="{36E62BD0-8770-41AB-95D6-06B16E11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9965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7</xdr:row>
      <xdr:rowOff>41672</xdr:rowOff>
    </xdr:from>
    <xdr:to>
      <xdr:col>3</xdr:col>
      <xdr:colOff>197452</xdr:colOff>
      <xdr:row>7</xdr:row>
      <xdr:rowOff>149672</xdr:rowOff>
    </xdr:to>
    <xdr:pic>
      <xdr:nvPicPr>
        <xdr:cNvPr id="153" name="Picture 152" descr="Switzerland">
          <a:extLst>
            <a:ext uri="{FF2B5EF4-FFF2-40B4-BE49-F238E27FC236}">
              <a16:creationId xmlns:a16="http://schemas.microsoft.com/office/drawing/2014/main" id="{01EE06D4-5ED0-444D-ADA9-5786C305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13751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</xdr:row>
      <xdr:rowOff>44053</xdr:rowOff>
    </xdr:from>
    <xdr:to>
      <xdr:col>3</xdr:col>
      <xdr:colOff>197452</xdr:colOff>
      <xdr:row>4</xdr:row>
      <xdr:rowOff>152053</xdr:rowOff>
    </xdr:to>
    <xdr:pic>
      <xdr:nvPicPr>
        <xdr:cNvPr id="154" name="Picture 153" descr="Hungary">
          <a:extLst>
            <a:ext uri="{FF2B5EF4-FFF2-40B4-BE49-F238E27FC236}">
              <a16:creationId xmlns:a16="http://schemas.microsoft.com/office/drawing/2014/main" id="{BEA24C26-4558-4349-877E-DE4322C3B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8060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8</xdr:row>
      <xdr:rowOff>41671</xdr:rowOff>
    </xdr:from>
    <xdr:to>
      <xdr:col>5</xdr:col>
      <xdr:colOff>178580</xdr:colOff>
      <xdr:row>8</xdr:row>
      <xdr:rowOff>149671</xdr:rowOff>
    </xdr:to>
    <xdr:pic>
      <xdr:nvPicPr>
        <xdr:cNvPr id="155" name="Picture 154" descr="Hungary">
          <a:extLst>
            <a:ext uri="{FF2B5EF4-FFF2-40B4-BE49-F238E27FC236}">
              <a16:creationId xmlns:a16="http://schemas.microsoft.com/office/drawing/2014/main" id="{7AD2E6F2-B35B-4188-8AF7-FD382EE59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156567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</xdr:row>
      <xdr:rowOff>44053</xdr:rowOff>
    </xdr:from>
    <xdr:to>
      <xdr:col>5</xdr:col>
      <xdr:colOff>178580</xdr:colOff>
      <xdr:row>4</xdr:row>
      <xdr:rowOff>152053</xdr:rowOff>
    </xdr:to>
    <xdr:pic>
      <xdr:nvPicPr>
        <xdr:cNvPr id="156" name="Picture 155" descr="Switzerland">
          <a:extLst>
            <a:ext uri="{FF2B5EF4-FFF2-40B4-BE49-F238E27FC236}">
              <a16:creationId xmlns:a16="http://schemas.microsoft.com/office/drawing/2014/main" id="{BE0A4923-2500-4848-9097-A7612D90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8060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6</xdr:row>
      <xdr:rowOff>40481</xdr:rowOff>
    </xdr:from>
    <xdr:to>
      <xdr:col>5</xdr:col>
      <xdr:colOff>178580</xdr:colOff>
      <xdr:row>6</xdr:row>
      <xdr:rowOff>148481</xdr:rowOff>
    </xdr:to>
    <xdr:pic>
      <xdr:nvPicPr>
        <xdr:cNvPr id="157" name="Picture 156" descr="Switzerland">
          <a:extLst>
            <a:ext uri="{FF2B5EF4-FFF2-40B4-BE49-F238E27FC236}">
              <a16:creationId xmlns:a16="http://schemas.microsoft.com/office/drawing/2014/main" id="{7DA942E7-5288-423B-833F-68444E5E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118348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6</xdr:row>
      <xdr:rowOff>40481</xdr:rowOff>
    </xdr:from>
    <xdr:to>
      <xdr:col>3</xdr:col>
      <xdr:colOff>197452</xdr:colOff>
      <xdr:row>6</xdr:row>
      <xdr:rowOff>148481</xdr:rowOff>
    </xdr:to>
    <xdr:pic>
      <xdr:nvPicPr>
        <xdr:cNvPr id="158" name="Picture 157" descr="Scotland">
          <a:extLst>
            <a:ext uri="{FF2B5EF4-FFF2-40B4-BE49-F238E27FC236}">
              <a16:creationId xmlns:a16="http://schemas.microsoft.com/office/drawing/2014/main" id="{16368E3F-CA8D-47A2-B964-58AFB775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118348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8</xdr:row>
      <xdr:rowOff>41671</xdr:rowOff>
    </xdr:from>
    <xdr:to>
      <xdr:col>3</xdr:col>
      <xdr:colOff>197452</xdr:colOff>
      <xdr:row>8</xdr:row>
      <xdr:rowOff>149671</xdr:rowOff>
    </xdr:to>
    <xdr:pic>
      <xdr:nvPicPr>
        <xdr:cNvPr id="159" name="Picture 158" descr="Scotland">
          <a:extLst>
            <a:ext uri="{FF2B5EF4-FFF2-40B4-BE49-F238E27FC236}">
              <a16:creationId xmlns:a16="http://schemas.microsoft.com/office/drawing/2014/main" id="{76E6DFAA-21D6-4670-B712-0CA189D56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156567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</xdr:row>
      <xdr:rowOff>44053</xdr:rowOff>
    </xdr:from>
    <xdr:to>
      <xdr:col>3</xdr:col>
      <xdr:colOff>197452</xdr:colOff>
      <xdr:row>5</xdr:row>
      <xdr:rowOff>152053</xdr:rowOff>
    </xdr:to>
    <xdr:pic>
      <xdr:nvPicPr>
        <xdr:cNvPr id="160" name="Picture 159" descr="Germany">
          <a:extLst>
            <a:ext uri="{FF2B5EF4-FFF2-40B4-BE49-F238E27FC236}">
              <a16:creationId xmlns:a16="http://schemas.microsoft.com/office/drawing/2014/main" id="{8A1716F6-C056-488A-ADFA-776DFB13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99655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7</xdr:row>
      <xdr:rowOff>41672</xdr:rowOff>
    </xdr:from>
    <xdr:to>
      <xdr:col>5</xdr:col>
      <xdr:colOff>178580</xdr:colOff>
      <xdr:row>7</xdr:row>
      <xdr:rowOff>149672</xdr:rowOff>
    </xdr:to>
    <xdr:pic>
      <xdr:nvPicPr>
        <xdr:cNvPr id="161" name="Picture 160" descr="Germany">
          <a:extLst>
            <a:ext uri="{FF2B5EF4-FFF2-40B4-BE49-F238E27FC236}">
              <a16:creationId xmlns:a16="http://schemas.microsoft.com/office/drawing/2014/main" id="{2DA0E0D5-102F-4204-B943-F29027F9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13751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12</xdr:row>
      <xdr:rowOff>41672</xdr:rowOff>
    </xdr:from>
    <xdr:to>
      <xdr:col>3</xdr:col>
      <xdr:colOff>197452</xdr:colOff>
      <xdr:row>12</xdr:row>
      <xdr:rowOff>149672</xdr:rowOff>
    </xdr:to>
    <xdr:pic>
      <xdr:nvPicPr>
        <xdr:cNvPr id="162" name="Picture 161" descr="Spain">
          <a:extLst>
            <a:ext uri="{FF2B5EF4-FFF2-40B4-BE49-F238E27FC236}">
              <a16:creationId xmlns:a16="http://schemas.microsoft.com/office/drawing/2014/main" id="{2C5E4868-7E4B-4F44-A350-F0E55DC73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23276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12</xdr:row>
      <xdr:rowOff>41672</xdr:rowOff>
    </xdr:from>
    <xdr:to>
      <xdr:col>5</xdr:col>
      <xdr:colOff>178580</xdr:colOff>
      <xdr:row>12</xdr:row>
      <xdr:rowOff>149672</xdr:rowOff>
    </xdr:to>
    <xdr:pic>
      <xdr:nvPicPr>
        <xdr:cNvPr id="163" name="Picture 162" descr="Croatia">
          <a:extLst>
            <a:ext uri="{FF2B5EF4-FFF2-40B4-BE49-F238E27FC236}">
              <a16:creationId xmlns:a16="http://schemas.microsoft.com/office/drawing/2014/main" id="{E84B6C4F-D3B8-4FEC-9F3E-C5DCBDBA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232767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13</xdr:row>
      <xdr:rowOff>40482</xdr:rowOff>
    </xdr:from>
    <xdr:to>
      <xdr:col>3</xdr:col>
      <xdr:colOff>197452</xdr:colOff>
      <xdr:row>13</xdr:row>
      <xdr:rowOff>148482</xdr:rowOff>
    </xdr:to>
    <xdr:pic>
      <xdr:nvPicPr>
        <xdr:cNvPr id="164" name="Picture 163" descr="Italy">
          <a:extLst>
            <a:ext uri="{FF2B5EF4-FFF2-40B4-BE49-F238E27FC236}">
              <a16:creationId xmlns:a16="http://schemas.microsoft.com/office/drawing/2014/main" id="{C821E81B-2FE4-4DAA-B565-07890486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251698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13</xdr:row>
      <xdr:rowOff>40482</xdr:rowOff>
    </xdr:from>
    <xdr:to>
      <xdr:col>5</xdr:col>
      <xdr:colOff>178580</xdr:colOff>
      <xdr:row>13</xdr:row>
      <xdr:rowOff>148482</xdr:rowOff>
    </xdr:to>
    <xdr:pic>
      <xdr:nvPicPr>
        <xdr:cNvPr id="165" name="Picture 164" descr="Albania">
          <a:extLst>
            <a:ext uri="{FF2B5EF4-FFF2-40B4-BE49-F238E27FC236}">
              <a16:creationId xmlns:a16="http://schemas.microsoft.com/office/drawing/2014/main" id="{55DC3B93-DCC6-4426-B046-A72894E2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251698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14</xdr:row>
      <xdr:rowOff>39291</xdr:rowOff>
    </xdr:from>
    <xdr:to>
      <xdr:col>5</xdr:col>
      <xdr:colOff>178580</xdr:colOff>
      <xdr:row>14</xdr:row>
      <xdr:rowOff>147291</xdr:rowOff>
    </xdr:to>
    <xdr:pic>
      <xdr:nvPicPr>
        <xdr:cNvPr id="166" name="Picture 165" descr="Albania">
          <a:extLst>
            <a:ext uri="{FF2B5EF4-FFF2-40B4-BE49-F238E27FC236}">
              <a16:creationId xmlns:a16="http://schemas.microsoft.com/office/drawing/2014/main" id="{D14DC200-100E-45BC-A13A-8359278E3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270629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16</xdr:row>
      <xdr:rowOff>42863</xdr:rowOff>
    </xdr:from>
    <xdr:to>
      <xdr:col>3</xdr:col>
      <xdr:colOff>197452</xdr:colOff>
      <xdr:row>16</xdr:row>
      <xdr:rowOff>150863</xdr:rowOff>
    </xdr:to>
    <xdr:pic>
      <xdr:nvPicPr>
        <xdr:cNvPr id="167" name="Picture 166" descr="Albania">
          <a:extLst>
            <a:ext uri="{FF2B5EF4-FFF2-40B4-BE49-F238E27FC236}">
              <a16:creationId xmlns:a16="http://schemas.microsoft.com/office/drawing/2014/main" id="{51C3DA98-B35E-421D-892C-003FBCE0F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30908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16</xdr:row>
      <xdr:rowOff>42863</xdr:rowOff>
    </xdr:from>
    <xdr:to>
      <xdr:col>5</xdr:col>
      <xdr:colOff>178580</xdr:colOff>
      <xdr:row>16</xdr:row>
      <xdr:rowOff>150863</xdr:rowOff>
    </xdr:to>
    <xdr:pic>
      <xdr:nvPicPr>
        <xdr:cNvPr id="168" name="Picture 167" descr="Spain">
          <a:extLst>
            <a:ext uri="{FF2B5EF4-FFF2-40B4-BE49-F238E27FC236}">
              <a16:creationId xmlns:a16="http://schemas.microsoft.com/office/drawing/2014/main" id="{7219B8E7-DAF9-4390-A306-D29719F0B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30908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15</xdr:row>
      <xdr:rowOff>38100</xdr:rowOff>
    </xdr:from>
    <xdr:to>
      <xdr:col>3</xdr:col>
      <xdr:colOff>197452</xdr:colOff>
      <xdr:row>15</xdr:row>
      <xdr:rowOff>146100</xdr:rowOff>
    </xdr:to>
    <xdr:pic>
      <xdr:nvPicPr>
        <xdr:cNvPr id="169" name="Picture 168" descr="Spain">
          <a:extLst>
            <a:ext uri="{FF2B5EF4-FFF2-40B4-BE49-F238E27FC236}">
              <a16:creationId xmlns:a16="http://schemas.microsoft.com/office/drawing/2014/main" id="{4C01F33F-2E68-4A9C-81BB-61D87522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289560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15</xdr:row>
      <xdr:rowOff>40482</xdr:rowOff>
    </xdr:from>
    <xdr:to>
      <xdr:col>5</xdr:col>
      <xdr:colOff>178580</xdr:colOff>
      <xdr:row>15</xdr:row>
      <xdr:rowOff>148482</xdr:rowOff>
    </xdr:to>
    <xdr:pic>
      <xdr:nvPicPr>
        <xdr:cNvPr id="170" name="Picture 169" descr="Italy">
          <a:extLst>
            <a:ext uri="{FF2B5EF4-FFF2-40B4-BE49-F238E27FC236}">
              <a16:creationId xmlns:a16="http://schemas.microsoft.com/office/drawing/2014/main" id="{157440F5-5A4B-46ED-83BC-C49B803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289798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17</xdr:row>
      <xdr:rowOff>42863</xdr:rowOff>
    </xdr:from>
    <xdr:to>
      <xdr:col>5</xdr:col>
      <xdr:colOff>178580</xdr:colOff>
      <xdr:row>17</xdr:row>
      <xdr:rowOff>150863</xdr:rowOff>
    </xdr:to>
    <xdr:pic>
      <xdr:nvPicPr>
        <xdr:cNvPr id="171" name="Picture 170" descr="Italy">
          <a:extLst>
            <a:ext uri="{FF2B5EF4-FFF2-40B4-BE49-F238E27FC236}">
              <a16:creationId xmlns:a16="http://schemas.microsoft.com/office/drawing/2014/main" id="{35F76F1D-56D2-4C52-93EE-CD153C570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32813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17</xdr:row>
      <xdr:rowOff>42863</xdr:rowOff>
    </xdr:from>
    <xdr:to>
      <xdr:col>3</xdr:col>
      <xdr:colOff>197452</xdr:colOff>
      <xdr:row>17</xdr:row>
      <xdr:rowOff>150863</xdr:rowOff>
    </xdr:to>
    <xdr:pic>
      <xdr:nvPicPr>
        <xdr:cNvPr id="172" name="Picture 171" descr="Croatia">
          <a:extLst>
            <a:ext uri="{FF2B5EF4-FFF2-40B4-BE49-F238E27FC236}">
              <a16:creationId xmlns:a16="http://schemas.microsoft.com/office/drawing/2014/main" id="{37FD3C11-3265-4AB7-9328-C9D03591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32813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14</xdr:row>
      <xdr:rowOff>39291</xdr:rowOff>
    </xdr:from>
    <xdr:to>
      <xdr:col>3</xdr:col>
      <xdr:colOff>197452</xdr:colOff>
      <xdr:row>14</xdr:row>
      <xdr:rowOff>147291</xdr:rowOff>
    </xdr:to>
    <xdr:pic>
      <xdr:nvPicPr>
        <xdr:cNvPr id="173" name="Picture 172" descr="Croatia">
          <a:extLst>
            <a:ext uri="{FF2B5EF4-FFF2-40B4-BE49-F238E27FC236}">
              <a16:creationId xmlns:a16="http://schemas.microsoft.com/office/drawing/2014/main" id="{9F104AFB-14ED-40E5-B2CD-5B7DC1662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270629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21</xdr:row>
      <xdr:rowOff>47625</xdr:rowOff>
    </xdr:from>
    <xdr:to>
      <xdr:col>3</xdr:col>
      <xdr:colOff>197452</xdr:colOff>
      <xdr:row>21</xdr:row>
      <xdr:rowOff>155625</xdr:rowOff>
    </xdr:to>
    <xdr:pic>
      <xdr:nvPicPr>
        <xdr:cNvPr id="174" name="Picture 173" descr="Slovenia">
          <a:extLst>
            <a:ext uri="{FF2B5EF4-FFF2-40B4-BE49-F238E27FC236}">
              <a16:creationId xmlns:a16="http://schemas.microsoft.com/office/drawing/2014/main" id="{70708A1A-F9FB-4EE7-8293-3BE59A0C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404812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66675</xdr:colOff>
      <xdr:row>21</xdr:row>
      <xdr:rowOff>57150</xdr:rowOff>
    </xdr:from>
    <xdr:to>
      <xdr:col>5</xdr:col>
      <xdr:colOff>174675</xdr:colOff>
      <xdr:row>21</xdr:row>
      <xdr:rowOff>165150</xdr:rowOff>
    </xdr:to>
    <xdr:pic>
      <xdr:nvPicPr>
        <xdr:cNvPr id="175" name="Picture 174" descr="Denmark">
          <a:extLst>
            <a:ext uri="{FF2B5EF4-FFF2-40B4-BE49-F238E27FC236}">
              <a16:creationId xmlns:a16="http://schemas.microsoft.com/office/drawing/2014/main" id="{0DDCBB64-97AD-45E2-8247-8784DE792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40576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66675</xdr:colOff>
      <xdr:row>26</xdr:row>
      <xdr:rowOff>47625</xdr:rowOff>
    </xdr:from>
    <xdr:to>
      <xdr:col>5</xdr:col>
      <xdr:colOff>174675</xdr:colOff>
      <xdr:row>26</xdr:row>
      <xdr:rowOff>155625</xdr:rowOff>
    </xdr:to>
    <xdr:pic>
      <xdr:nvPicPr>
        <xdr:cNvPr id="176" name="Picture 175" descr="Serbia">
          <a:extLst>
            <a:ext uri="{FF2B5EF4-FFF2-40B4-BE49-F238E27FC236}">
              <a16:creationId xmlns:a16="http://schemas.microsoft.com/office/drawing/2014/main" id="{06B2F07C-D73C-4DBC-B190-44C7B0E4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500062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22</xdr:row>
      <xdr:rowOff>50462</xdr:rowOff>
    </xdr:from>
    <xdr:to>
      <xdr:col>5</xdr:col>
      <xdr:colOff>178580</xdr:colOff>
      <xdr:row>22</xdr:row>
      <xdr:rowOff>158462</xdr:rowOff>
    </xdr:to>
    <xdr:pic>
      <xdr:nvPicPr>
        <xdr:cNvPr id="177" name="Picture 176" descr="England">
          <a:extLst>
            <a:ext uri="{FF2B5EF4-FFF2-40B4-BE49-F238E27FC236}">
              <a16:creationId xmlns:a16="http://schemas.microsoft.com/office/drawing/2014/main" id="{5A94350E-277E-4460-A49B-4282303A8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424146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25</xdr:row>
      <xdr:rowOff>41950</xdr:rowOff>
    </xdr:from>
    <xdr:to>
      <xdr:col>5</xdr:col>
      <xdr:colOff>178580</xdr:colOff>
      <xdr:row>25</xdr:row>
      <xdr:rowOff>149950</xdr:rowOff>
    </xdr:to>
    <xdr:pic>
      <xdr:nvPicPr>
        <xdr:cNvPr id="178" name="Picture 177" descr="Slovenia">
          <a:extLst>
            <a:ext uri="{FF2B5EF4-FFF2-40B4-BE49-F238E27FC236}">
              <a16:creationId xmlns:a16="http://schemas.microsoft.com/office/drawing/2014/main" id="{96BBCA5B-A8A3-44AD-BCB2-795E33B4C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48044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23</xdr:row>
      <xdr:rowOff>36276</xdr:rowOff>
    </xdr:from>
    <xdr:to>
      <xdr:col>3</xdr:col>
      <xdr:colOff>197452</xdr:colOff>
      <xdr:row>23</xdr:row>
      <xdr:rowOff>144276</xdr:rowOff>
    </xdr:to>
    <xdr:pic>
      <xdr:nvPicPr>
        <xdr:cNvPr id="179" name="Picture 178" descr="Slovenia">
          <a:extLst>
            <a:ext uri="{FF2B5EF4-FFF2-40B4-BE49-F238E27FC236}">
              <a16:creationId xmlns:a16="http://schemas.microsoft.com/office/drawing/2014/main" id="{9EC64DAC-B691-4DF8-B6EF-6CAE4C2A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441777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21</xdr:row>
      <xdr:rowOff>57150</xdr:rowOff>
    </xdr:from>
    <xdr:to>
      <xdr:col>5</xdr:col>
      <xdr:colOff>178580</xdr:colOff>
      <xdr:row>21</xdr:row>
      <xdr:rowOff>165150</xdr:rowOff>
    </xdr:to>
    <xdr:pic>
      <xdr:nvPicPr>
        <xdr:cNvPr id="180" name="Picture 179" descr="Denmark">
          <a:extLst>
            <a:ext uri="{FF2B5EF4-FFF2-40B4-BE49-F238E27FC236}">
              <a16:creationId xmlns:a16="http://schemas.microsoft.com/office/drawing/2014/main" id="{430C8A69-7E18-4828-A911-C6F0D352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40576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26</xdr:row>
      <xdr:rowOff>35263</xdr:rowOff>
    </xdr:from>
    <xdr:to>
      <xdr:col>3</xdr:col>
      <xdr:colOff>197452</xdr:colOff>
      <xdr:row>26</xdr:row>
      <xdr:rowOff>143263</xdr:rowOff>
    </xdr:to>
    <xdr:pic>
      <xdr:nvPicPr>
        <xdr:cNvPr id="181" name="Picture 180" descr="Denmark">
          <a:extLst>
            <a:ext uri="{FF2B5EF4-FFF2-40B4-BE49-F238E27FC236}">
              <a16:creationId xmlns:a16="http://schemas.microsoft.com/office/drawing/2014/main" id="{377F904A-09B1-459B-900F-33367AAE9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498826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24</xdr:row>
      <xdr:rowOff>37694</xdr:rowOff>
    </xdr:from>
    <xdr:to>
      <xdr:col>3</xdr:col>
      <xdr:colOff>197452</xdr:colOff>
      <xdr:row>24</xdr:row>
      <xdr:rowOff>145694</xdr:rowOff>
    </xdr:to>
    <xdr:pic>
      <xdr:nvPicPr>
        <xdr:cNvPr id="182" name="Picture 181" descr="Denmark">
          <a:extLst>
            <a:ext uri="{FF2B5EF4-FFF2-40B4-BE49-F238E27FC236}">
              <a16:creationId xmlns:a16="http://schemas.microsoft.com/office/drawing/2014/main" id="{A07F8CC5-8591-4552-948C-7CDA8409D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4609694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26</xdr:row>
      <xdr:rowOff>47625</xdr:rowOff>
    </xdr:from>
    <xdr:to>
      <xdr:col>5</xdr:col>
      <xdr:colOff>178580</xdr:colOff>
      <xdr:row>26</xdr:row>
      <xdr:rowOff>155625</xdr:rowOff>
    </xdr:to>
    <xdr:pic>
      <xdr:nvPicPr>
        <xdr:cNvPr id="183" name="Picture 182" descr="Serbia">
          <a:extLst>
            <a:ext uri="{FF2B5EF4-FFF2-40B4-BE49-F238E27FC236}">
              <a16:creationId xmlns:a16="http://schemas.microsoft.com/office/drawing/2014/main" id="{03E20057-492A-4DAA-8172-A26721A25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500062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22</xdr:row>
      <xdr:rowOff>37897</xdr:rowOff>
    </xdr:from>
    <xdr:to>
      <xdr:col>3</xdr:col>
      <xdr:colOff>197452</xdr:colOff>
      <xdr:row>22</xdr:row>
      <xdr:rowOff>145897</xdr:rowOff>
    </xdr:to>
    <xdr:pic>
      <xdr:nvPicPr>
        <xdr:cNvPr id="184" name="Picture 183" descr="Serbia">
          <a:extLst>
            <a:ext uri="{FF2B5EF4-FFF2-40B4-BE49-F238E27FC236}">
              <a16:creationId xmlns:a16="http://schemas.microsoft.com/office/drawing/2014/main" id="{AE0703E1-C009-42E3-B5C4-CF5A7C037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4228897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23</xdr:row>
      <xdr:rowOff>40330</xdr:rowOff>
    </xdr:from>
    <xdr:to>
      <xdr:col>5</xdr:col>
      <xdr:colOff>178580</xdr:colOff>
      <xdr:row>23</xdr:row>
      <xdr:rowOff>148330</xdr:rowOff>
    </xdr:to>
    <xdr:pic>
      <xdr:nvPicPr>
        <xdr:cNvPr id="185" name="Picture 184" descr="Serbia">
          <a:extLst>
            <a:ext uri="{FF2B5EF4-FFF2-40B4-BE49-F238E27FC236}">
              <a16:creationId xmlns:a16="http://schemas.microsoft.com/office/drawing/2014/main" id="{F0C5652D-AE3E-45CB-829E-16534D8A5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442183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24</xdr:row>
      <xdr:rowOff>44788</xdr:rowOff>
    </xdr:from>
    <xdr:to>
      <xdr:col>5</xdr:col>
      <xdr:colOff>178580</xdr:colOff>
      <xdr:row>24</xdr:row>
      <xdr:rowOff>152788</xdr:rowOff>
    </xdr:to>
    <xdr:pic>
      <xdr:nvPicPr>
        <xdr:cNvPr id="186" name="Picture 185" descr="England">
          <a:extLst>
            <a:ext uri="{FF2B5EF4-FFF2-40B4-BE49-F238E27FC236}">
              <a16:creationId xmlns:a16="http://schemas.microsoft.com/office/drawing/2014/main" id="{860F7F27-FE0E-4DD6-B22B-DE0E43D9C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4616788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25</xdr:row>
      <xdr:rowOff>35060</xdr:rowOff>
    </xdr:from>
    <xdr:to>
      <xdr:col>3</xdr:col>
      <xdr:colOff>197452</xdr:colOff>
      <xdr:row>25</xdr:row>
      <xdr:rowOff>143060</xdr:rowOff>
    </xdr:to>
    <xdr:pic>
      <xdr:nvPicPr>
        <xdr:cNvPr id="187" name="Picture 186" descr="England">
          <a:extLst>
            <a:ext uri="{FF2B5EF4-FFF2-40B4-BE49-F238E27FC236}">
              <a16:creationId xmlns:a16="http://schemas.microsoft.com/office/drawing/2014/main" id="{A58CBE0C-16EE-4C65-9765-731AEE39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479756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30</xdr:row>
      <xdr:rowOff>41413</xdr:rowOff>
    </xdr:from>
    <xdr:to>
      <xdr:col>3</xdr:col>
      <xdr:colOff>197452</xdr:colOff>
      <xdr:row>30</xdr:row>
      <xdr:rowOff>149413</xdr:rowOff>
    </xdr:to>
    <xdr:pic>
      <xdr:nvPicPr>
        <xdr:cNvPr id="188" name="Picture 187" descr="Poland">
          <a:extLst>
            <a:ext uri="{FF2B5EF4-FFF2-40B4-BE49-F238E27FC236}">
              <a16:creationId xmlns:a16="http://schemas.microsoft.com/office/drawing/2014/main" id="{992FAD38-FB9D-4948-B91F-EF044B9B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575641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32</xdr:row>
      <xdr:rowOff>45643</xdr:rowOff>
    </xdr:from>
    <xdr:to>
      <xdr:col>3</xdr:col>
      <xdr:colOff>197452</xdr:colOff>
      <xdr:row>32</xdr:row>
      <xdr:rowOff>153643</xdr:rowOff>
    </xdr:to>
    <xdr:pic>
      <xdr:nvPicPr>
        <xdr:cNvPr id="189" name="Picture 188" descr="Poland">
          <a:extLst>
            <a:ext uri="{FF2B5EF4-FFF2-40B4-BE49-F238E27FC236}">
              <a16:creationId xmlns:a16="http://schemas.microsoft.com/office/drawing/2014/main" id="{287437AB-2DC5-429B-8B1A-71D23F25D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614164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35</xdr:row>
      <xdr:rowOff>40673</xdr:rowOff>
    </xdr:from>
    <xdr:to>
      <xdr:col>5</xdr:col>
      <xdr:colOff>178580</xdr:colOff>
      <xdr:row>35</xdr:row>
      <xdr:rowOff>148673</xdr:rowOff>
    </xdr:to>
    <xdr:pic>
      <xdr:nvPicPr>
        <xdr:cNvPr id="190" name="Picture 189" descr="Poland">
          <a:extLst>
            <a:ext uri="{FF2B5EF4-FFF2-40B4-BE49-F238E27FC236}">
              <a16:creationId xmlns:a16="http://schemas.microsoft.com/office/drawing/2014/main" id="{43240FB8-5DC4-4FEC-B867-83EB1A4A2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670817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30</xdr:row>
      <xdr:rowOff>41413</xdr:rowOff>
    </xdr:from>
    <xdr:to>
      <xdr:col>5</xdr:col>
      <xdr:colOff>178580</xdr:colOff>
      <xdr:row>30</xdr:row>
      <xdr:rowOff>149413</xdr:rowOff>
    </xdr:to>
    <xdr:pic>
      <xdr:nvPicPr>
        <xdr:cNvPr id="191" name="Picture 190" descr="Netherlands">
          <a:extLst>
            <a:ext uri="{FF2B5EF4-FFF2-40B4-BE49-F238E27FC236}">
              <a16:creationId xmlns:a16="http://schemas.microsoft.com/office/drawing/2014/main" id="{246CF230-B03D-4126-AD26-CAD97388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575641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33</xdr:row>
      <xdr:rowOff>40849</xdr:rowOff>
    </xdr:from>
    <xdr:to>
      <xdr:col>3</xdr:col>
      <xdr:colOff>197452</xdr:colOff>
      <xdr:row>33</xdr:row>
      <xdr:rowOff>148849</xdr:rowOff>
    </xdr:to>
    <xdr:pic>
      <xdr:nvPicPr>
        <xdr:cNvPr id="192" name="Picture 191" descr="Netherlands">
          <a:extLst>
            <a:ext uri="{FF2B5EF4-FFF2-40B4-BE49-F238E27FC236}">
              <a16:creationId xmlns:a16="http://schemas.microsoft.com/office/drawing/2014/main" id="{DAD529CC-3711-4D57-893F-CF13CE74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6327349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34</xdr:row>
      <xdr:rowOff>39756</xdr:rowOff>
    </xdr:from>
    <xdr:to>
      <xdr:col>3</xdr:col>
      <xdr:colOff>197452</xdr:colOff>
      <xdr:row>34</xdr:row>
      <xdr:rowOff>147756</xdr:rowOff>
    </xdr:to>
    <xdr:pic>
      <xdr:nvPicPr>
        <xdr:cNvPr id="193" name="Picture 192" descr="Netherlands">
          <a:extLst>
            <a:ext uri="{FF2B5EF4-FFF2-40B4-BE49-F238E27FC236}">
              <a16:creationId xmlns:a16="http://schemas.microsoft.com/office/drawing/2014/main" id="{7DC9D4F3-D6D0-48ED-8C32-4F60EC3B7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651675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31</xdr:row>
      <xdr:rowOff>41413</xdr:rowOff>
    </xdr:from>
    <xdr:to>
      <xdr:col>3</xdr:col>
      <xdr:colOff>197452</xdr:colOff>
      <xdr:row>31</xdr:row>
      <xdr:rowOff>149413</xdr:rowOff>
    </xdr:to>
    <xdr:pic>
      <xdr:nvPicPr>
        <xdr:cNvPr id="194" name="Picture 193" descr="Austria">
          <a:extLst>
            <a:ext uri="{FF2B5EF4-FFF2-40B4-BE49-F238E27FC236}">
              <a16:creationId xmlns:a16="http://schemas.microsoft.com/office/drawing/2014/main" id="{BFDCFD13-397A-4BD6-8E27-B21BC22D9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5946913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32</xdr:row>
      <xdr:rowOff>40850</xdr:rowOff>
    </xdr:from>
    <xdr:to>
      <xdr:col>5</xdr:col>
      <xdr:colOff>178580</xdr:colOff>
      <xdr:row>32</xdr:row>
      <xdr:rowOff>148850</xdr:rowOff>
    </xdr:to>
    <xdr:pic>
      <xdr:nvPicPr>
        <xdr:cNvPr id="195" name="Picture 194" descr="Austria">
          <a:extLst>
            <a:ext uri="{FF2B5EF4-FFF2-40B4-BE49-F238E27FC236}">
              <a16:creationId xmlns:a16="http://schemas.microsoft.com/office/drawing/2014/main" id="{38256D71-51A7-4BA1-83F1-C889EA73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613685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34</xdr:row>
      <xdr:rowOff>43634</xdr:rowOff>
    </xdr:from>
    <xdr:to>
      <xdr:col>5</xdr:col>
      <xdr:colOff>178580</xdr:colOff>
      <xdr:row>34</xdr:row>
      <xdr:rowOff>151634</xdr:rowOff>
    </xdr:to>
    <xdr:pic>
      <xdr:nvPicPr>
        <xdr:cNvPr id="196" name="Picture 195" descr="Austria">
          <a:extLst>
            <a:ext uri="{FF2B5EF4-FFF2-40B4-BE49-F238E27FC236}">
              <a16:creationId xmlns:a16="http://schemas.microsoft.com/office/drawing/2014/main" id="{4BDCBF20-09C9-43E1-B0AE-145140AA9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6520634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33</xdr:row>
      <xdr:rowOff>37184</xdr:rowOff>
    </xdr:from>
    <xdr:to>
      <xdr:col>5</xdr:col>
      <xdr:colOff>178580</xdr:colOff>
      <xdr:row>33</xdr:row>
      <xdr:rowOff>145184</xdr:rowOff>
    </xdr:to>
    <xdr:pic>
      <xdr:nvPicPr>
        <xdr:cNvPr id="197" name="Picture 196" descr="France">
          <a:extLst>
            <a:ext uri="{FF2B5EF4-FFF2-40B4-BE49-F238E27FC236}">
              <a16:creationId xmlns:a16="http://schemas.microsoft.com/office/drawing/2014/main" id="{2A4B8FD9-DE77-4B78-882B-B3C9E18DD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6323684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31</xdr:row>
      <xdr:rowOff>44726</xdr:rowOff>
    </xdr:from>
    <xdr:to>
      <xdr:col>5</xdr:col>
      <xdr:colOff>178580</xdr:colOff>
      <xdr:row>31</xdr:row>
      <xdr:rowOff>152726</xdr:rowOff>
    </xdr:to>
    <xdr:pic>
      <xdr:nvPicPr>
        <xdr:cNvPr id="198" name="Picture 197" descr="France">
          <a:extLst>
            <a:ext uri="{FF2B5EF4-FFF2-40B4-BE49-F238E27FC236}">
              <a16:creationId xmlns:a16="http://schemas.microsoft.com/office/drawing/2014/main" id="{0BEE3B6A-CB3B-4115-A5F5-D9069EE05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595022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35</xdr:row>
      <xdr:rowOff>43986</xdr:rowOff>
    </xdr:from>
    <xdr:to>
      <xdr:col>3</xdr:col>
      <xdr:colOff>197452</xdr:colOff>
      <xdr:row>35</xdr:row>
      <xdr:rowOff>151986</xdr:rowOff>
    </xdr:to>
    <xdr:pic>
      <xdr:nvPicPr>
        <xdr:cNvPr id="199" name="Picture 198" descr="France">
          <a:extLst>
            <a:ext uri="{FF2B5EF4-FFF2-40B4-BE49-F238E27FC236}">
              <a16:creationId xmlns:a16="http://schemas.microsoft.com/office/drawing/2014/main" id="{A8C665F7-B894-4A5E-AC79-89267EEA9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671148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39</xdr:row>
      <xdr:rowOff>43295</xdr:rowOff>
    </xdr:from>
    <xdr:to>
      <xdr:col>3</xdr:col>
      <xdr:colOff>197452</xdr:colOff>
      <xdr:row>39</xdr:row>
      <xdr:rowOff>151295</xdr:rowOff>
    </xdr:to>
    <xdr:pic>
      <xdr:nvPicPr>
        <xdr:cNvPr id="200" name="Picture 199" descr="Romania">
          <a:extLst>
            <a:ext uri="{FF2B5EF4-FFF2-40B4-BE49-F238E27FC236}">
              <a16:creationId xmlns:a16="http://schemas.microsoft.com/office/drawing/2014/main" id="{0DFCAEB7-06F2-412E-A971-40BC2F319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747279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42</xdr:row>
      <xdr:rowOff>39832</xdr:rowOff>
    </xdr:from>
    <xdr:to>
      <xdr:col>5</xdr:col>
      <xdr:colOff>178580</xdr:colOff>
      <xdr:row>42</xdr:row>
      <xdr:rowOff>147832</xdr:rowOff>
    </xdr:to>
    <xdr:pic>
      <xdr:nvPicPr>
        <xdr:cNvPr id="201" name="Picture 200" descr="Romania">
          <a:extLst>
            <a:ext uri="{FF2B5EF4-FFF2-40B4-BE49-F238E27FC236}">
              <a16:creationId xmlns:a16="http://schemas.microsoft.com/office/drawing/2014/main" id="{87630791-55E5-4E19-A61C-D89F8134A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804083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43</xdr:row>
      <xdr:rowOff>45027</xdr:rowOff>
    </xdr:from>
    <xdr:to>
      <xdr:col>5</xdr:col>
      <xdr:colOff>178580</xdr:colOff>
      <xdr:row>43</xdr:row>
      <xdr:rowOff>153027</xdr:rowOff>
    </xdr:to>
    <xdr:pic>
      <xdr:nvPicPr>
        <xdr:cNvPr id="202" name="Picture 201" descr="Romania">
          <a:extLst>
            <a:ext uri="{FF2B5EF4-FFF2-40B4-BE49-F238E27FC236}">
              <a16:creationId xmlns:a16="http://schemas.microsoft.com/office/drawing/2014/main" id="{B5CE31B0-6DE0-44FE-875A-2B1DA0AE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8236527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39</xdr:row>
      <xdr:rowOff>38966</xdr:rowOff>
    </xdr:from>
    <xdr:to>
      <xdr:col>5</xdr:col>
      <xdr:colOff>178580</xdr:colOff>
      <xdr:row>39</xdr:row>
      <xdr:rowOff>146966</xdr:rowOff>
    </xdr:to>
    <xdr:pic>
      <xdr:nvPicPr>
        <xdr:cNvPr id="203" name="Picture 202" descr="Ukraine">
          <a:extLst>
            <a:ext uri="{FF2B5EF4-FFF2-40B4-BE49-F238E27FC236}">
              <a16:creationId xmlns:a16="http://schemas.microsoft.com/office/drawing/2014/main" id="{3FE6629C-E2F8-4351-8DDF-35A6EDB7B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746846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41</xdr:row>
      <xdr:rowOff>39832</xdr:rowOff>
    </xdr:from>
    <xdr:to>
      <xdr:col>5</xdr:col>
      <xdr:colOff>178580</xdr:colOff>
      <xdr:row>41</xdr:row>
      <xdr:rowOff>147832</xdr:rowOff>
    </xdr:to>
    <xdr:pic>
      <xdr:nvPicPr>
        <xdr:cNvPr id="204" name="Picture 203" descr="Ukraine">
          <a:extLst>
            <a:ext uri="{FF2B5EF4-FFF2-40B4-BE49-F238E27FC236}">
              <a16:creationId xmlns:a16="http://schemas.microsoft.com/office/drawing/2014/main" id="{5D43D976-9CA4-4100-AFC9-A8275B696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785033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44</xdr:row>
      <xdr:rowOff>40698</xdr:rowOff>
    </xdr:from>
    <xdr:to>
      <xdr:col>3</xdr:col>
      <xdr:colOff>197452</xdr:colOff>
      <xdr:row>44</xdr:row>
      <xdr:rowOff>148698</xdr:rowOff>
    </xdr:to>
    <xdr:pic>
      <xdr:nvPicPr>
        <xdr:cNvPr id="205" name="Picture 204" descr="Ukraine">
          <a:extLst>
            <a:ext uri="{FF2B5EF4-FFF2-40B4-BE49-F238E27FC236}">
              <a16:creationId xmlns:a16="http://schemas.microsoft.com/office/drawing/2014/main" id="{7DBBAC75-BD79-4CDC-A6D7-07FC2583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8422698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40</xdr:row>
      <xdr:rowOff>38965</xdr:rowOff>
    </xdr:from>
    <xdr:to>
      <xdr:col>3</xdr:col>
      <xdr:colOff>197452</xdr:colOff>
      <xdr:row>40</xdr:row>
      <xdr:rowOff>146965</xdr:rowOff>
    </xdr:to>
    <xdr:pic>
      <xdr:nvPicPr>
        <xdr:cNvPr id="206" name="Picture 205" descr="Belgium">
          <a:extLst>
            <a:ext uri="{FF2B5EF4-FFF2-40B4-BE49-F238E27FC236}">
              <a16:creationId xmlns:a16="http://schemas.microsoft.com/office/drawing/2014/main" id="{4DEE5312-DBD7-4EEB-A051-90EA0C292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765896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42</xdr:row>
      <xdr:rowOff>44161</xdr:rowOff>
    </xdr:from>
    <xdr:to>
      <xdr:col>3</xdr:col>
      <xdr:colOff>197452</xdr:colOff>
      <xdr:row>42</xdr:row>
      <xdr:rowOff>152161</xdr:rowOff>
    </xdr:to>
    <xdr:pic>
      <xdr:nvPicPr>
        <xdr:cNvPr id="207" name="Picture 206" descr="Belgium">
          <a:extLst>
            <a:ext uri="{FF2B5EF4-FFF2-40B4-BE49-F238E27FC236}">
              <a16:creationId xmlns:a16="http://schemas.microsoft.com/office/drawing/2014/main" id="{D590528E-365E-40DF-B196-047C95189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8045161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44</xdr:row>
      <xdr:rowOff>45026</xdr:rowOff>
    </xdr:from>
    <xdr:to>
      <xdr:col>5</xdr:col>
      <xdr:colOff>178580</xdr:colOff>
      <xdr:row>44</xdr:row>
      <xdr:rowOff>153026</xdr:rowOff>
    </xdr:to>
    <xdr:pic>
      <xdr:nvPicPr>
        <xdr:cNvPr id="208" name="Picture 207" descr="Belgium">
          <a:extLst>
            <a:ext uri="{FF2B5EF4-FFF2-40B4-BE49-F238E27FC236}">
              <a16:creationId xmlns:a16="http://schemas.microsoft.com/office/drawing/2014/main" id="{847A8AC0-CABD-413F-9D52-6092038A3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8427026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43</xdr:row>
      <xdr:rowOff>43295</xdr:rowOff>
    </xdr:from>
    <xdr:to>
      <xdr:col>3</xdr:col>
      <xdr:colOff>197452</xdr:colOff>
      <xdr:row>43</xdr:row>
      <xdr:rowOff>151295</xdr:rowOff>
    </xdr:to>
    <xdr:pic>
      <xdr:nvPicPr>
        <xdr:cNvPr id="209" name="Picture 208" descr="Slovakia">
          <a:extLst>
            <a:ext uri="{FF2B5EF4-FFF2-40B4-BE49-F238E27FC236}">
              <a16:creationId xmlns:a16="http://schemas.microsoft.com/office/drawing/2014/main" id="{C5452DB6-3339-4CA8-AAA5-05DAAA162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8234795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41</xdr:row>
      <xdr:rowOff>44162</xdr:rowOff>
    </xdr:from>
    <xdr:to>
      <xdr:col>3</xdr:col>
      <xdr:colOff>197452</xdr:colOff>
      <xdr:row>41</xdr:row>
      <xdr:rowOff>152162</xdr:rowOff>
    </xdr:to>
    <xdr:pic>
      <xdr:nvPicPr>
        <xdr:cNvPr id="210" name="Picture 209" descr="Slovakia">
          <a:extLst>
            <a:ext uri="{FF2B5EF4-FFF2-40B4-BE49-F238E27FC236}">
              <a16:creationId xmlns:a16="http://schemas.microsoft.com/office/drawing/2014/main" id="{142722C8-0D37-4F91-BA6C-437A19B46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7854662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40</xdr:row>
      <xdr:rowOff>45027</xdr:rowOff>
    </xdr:from>
    <xdr:to>
      <xdr:col>5</xdr:col>
      <xdr:colOff>178580</xdr:colOff>
      <xdr:row>40</xdr:row>
      <xdr:rowOff>153027</xdr:rowOff>
    </xdr:to>
    <xdr:pic>
      <xdr:nvPicPr>
        <xdr:cNvPr id="211" name="Picture 210" descr="Slovakia">
          <a:extLst>
            <a:ext uri="{FF2B5EF4-FFF2-40B4-BE49-F238E27FC236}">
              <a16:creationId xmlns:a16="http://schemas.microsoft.com/office/drawing/2014/main" id="{C268B380-0D43-4E16-999D-843D9FAF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7665027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48</xdr:row>
      <xdr:rowOff>45720</xdr:rowOff>
    </xdr:from>
    <xdr:to>
      <xdr:col>3</xdr:col>
      <xdr:colOff>197452</xdr:colOff>
      <xdr:row>48</xdr:row>
      <xdr:rowOff>153720</xdr:rowOff>
    </xdr:to>
    <xdr:pic>
      <xdr:nvPicPr>
        <xdr:cNvPr id="212" name="Picture 211" descr="Türkiye">
          <a:extLst>
            <a:ext uri="{FF2B5EF4-FFF2-40B4-BE49-F238E27FC236}">
              <a16:creationId xmlns:a16="http://schemas.microsoft.com/office/drawing/2014/main" id="{22FCD35A-7A88-43DE-93A1-4B597F27F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9189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53</xdr:row>
      <xdr:rowOff>45720</xdr:rowOff>
    </xdr:from>
    <xdr:to>
      <xdr:col>5</xdr:col>
      <xdr:colOff>178580</xdr:colOff>
      <xdr:row>53</xdr:row>
      <xdr:rowOff>153720</xdr:rowOff>
    </xdr:to>
    <xdr:pic>
      <xdr:nvPicPr>
        <xdr:cNvPr id="213" name="Picture 212" descr="Türkiye">
          <a:extLst>
            <a:ext uri="{FF2B5EF4-FFF2-40B4-BE49-F238E27FC236}">
              <a16:creationId xmlns:a16="http://schemas.microsoft.com/office/drawing/2014/main" id="{44060D5C-3A47-4CA1-BC42-5F2889B2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101422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51</xdr:row>
      <xdr:rowOff>41910</xdr:rowOff>
    </xdr:from>
    <xdr:to>
      <xdr:col>3</xdr:col>
      <xdr:colOff>197452</xdr:colOff>
      <xdr:row>51</xdr:row>
      <xdr:rowOff>149910</xdr:rowOff>
    </xdr:to>
    <xdr:pic>
      <xdr:nvPicPr>
        <xdr:cNvPr id="214" name="Picture 213" descr="Türkiye">
          <a:extLst>
            <a:ext uri="{FF2B5EF4-FFF2-40B4-BE49-F238E27FC236}">
              <a16:creationId xmlns:a16="http://schemas.microsoft.com/office/drawing/2014/main" id="{388BB4F3-CCBC-4257-8A82-EFCB30480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97574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52</xdr:row>
      <xdr:rowOff>41910</xdr:rowOff>
    </xdr:from>
    <xdr:to>
      <xdr:col>3</xdr:col>
      <xdr:colOff>197452</xdr:colOff>
      <xdr:row>52</xdr:row>
      <xdr:rowOff>149910</xdr:rowOff>
    </xdr:to>
    <xdr:pic>
      <xdr:nvPicPr>
        <xdr:cNvPr id="215" name="Picture 214" descr="Georgia">
          <a:extLst>
            <a:ext uri="{FF2B5EF4-FFF2-40B4-BE49-F238E27FC236}">
              <a16:creationId xmlns:a16="http://schemas.microsoft.com/office/drawing/2014/main" id="{BA4F4180-8FF6-4FFD-A789-BC202124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99479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48</xdr:row>
      <xdr:rowOff>45720</xdr:rowOff>
    </xdr:from>
    <xdr:to>
      <xdr:col>5</xdr:col>
      <xdr:colOff>178580</xdr:colOff>
      <xdr:row>48</xdr:row>
      <xdr:rowOff>153720</xdr:rowOff>
    </xdr:to>
    <xdr:pic>
      <xdr:nvPicPr>
        <xdr:cNvPr id="216" name="Picture 215" descr="Georgia">
          <a:extLst>
            <a:ext uri="{FF2B5EF4-FFF2-40B4-BE49-F238E27FC236}">
              <a16:creationId xmlns:a16="http://schemas.microsoft.com/office/drawing/2014/main" id="{B342D01E-EA72-4A84-BCD0-E6BF2CD8F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9189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50</xdr:row>
      <xdr:rowOff>41910</xdr:rowOff>
    </xdr:from>
    <xdr:to>
      <xdr:col>3</xdr:col>
      <xdr:colOff>197452</xdr:colOff>
      <xdr:row>50</xdr:row>
      <xdr:rowOff>149910</xdr:rowOff>
    </xdr:to>
    <xdr:pic>
      <xdr:nvPicPr>
        <xdr:cNvPr id="217" name="Picture 216" descr="Georgia">
          <a:extLst>
            <a:ext uri="{FF2B5EF4-FFF2-40B4-BE49-F238E27FC236}">
              <a16:creationId xmlns:a16="http://schemas.microsoft.com/office/drawing/2014/main" id="{45269219-6A62-4A7C-8FFB-820D87AB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95669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49</xdr:row>
      <xdr:rowOff>41910</xdr:rowOff>
    </xdr:from>
    <xdr:to>
      <xdr:col>3</xdr:col>
      <xdr:colOff>197452</xdr:colOff>
      <xdr:row>49</xdr:row>
      <xdr:rowOff>149910</xdr:rowOff>
    </xdr:to>
    <xdr:pic>
      <xdr:nvPicPr>
        <xdr:cNvPr id="218" name="Picture 217" descr="Portugal">
          <a:extLst>
            <a:ext uri="{FF2B5EF4-FFF2-40B4-BE49-F238E27FC236}">
              <a16:creationId xmlns:a16="http://schemas.microsoft.com/office/drawing/2014/main" id="{F018E37B-5BAD-4F98-ABEE-5F8B7018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937641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52</xdr:row>
      <xdr:rowOff>45720</xdr:rowOff>
    </xdr:from>
    <xdr:to>
      <xdr:col>5</xdr:col>
      <xdr:colOff>178580</xdr:colOff>
      <xdr:row>52</xdr:row>
      <xdr:rowOff>153720</xdr:rowOff>
    </xdr:to>
    <xdr:pic>
      <xdr:nvPicPr>
        <xdr:cNvPr id="219" name="Picture 218" descr="Portugal">
          <a:extLst>
            <a:ext uri="{FF2B5EF4-FFF2-40B4-BE49-F238E27FC236}">
              <a16:creationId xmlns:a16="http://schemas.microsoft.com/office/drawing/2014/main" id="{EE156680-AAEF-42AB-AEBB-5995BBC88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9951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51</xdr:row>
      <xdr:rowOff>45720</xdr:rowOff>
    </xdr:from>
    <xdr:to>
      <xdr:col>5</xdr:col>
      <xdr:colOff>178580</xdr:colOff>
      <xdr:row>51</xdr:row>
      <xdr:rowOff>153720</xdr:rowOff>
    </xdr:to>
    <xdr:pic>
      <xdr:nvPicPr>
        <xdr:cNvPr id="220" name="Picture 219" descr="Portugal">
          <a:extLst>
            <a:ext uri="{FF2B5EF4-FFF2-40B4-BE49-F238E27FC236}">
              <a16:creationId xmlns:a16="http://schemas.microsoft.com/office/drawing/2014/main" id="{4C48746F-4782-4A9C-B828-904FB2FC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97612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89452</xdr:colOff>
      <xdr:row>53</xdr:row>
      <xdr:rowOff>49530</xdr:rowOff>
    </xdr:from>
    <xdr:to>
      <xdr:col>3</xdr:col>
      <xdr:colOff>197452</xdr:colOff>
      <xdr:row>53</xdr:row>
      <xdr:rowOff>157530</xdr:rowOff>
    </xdr:to>
    <xdr:pic>
      <xdr:nvPicPr>
        <xdr:cNvPr id="221" name="Picture 220" descr="Czechia">
          <a:extLst>
            <a:ext uri="{FF2B5EF4-FFF2-40B4-BE49-F238E27FC236}">
              <a16:creationId xmlns:a16="http://schemas.microsoft.com/office/drawing/2014/main" id="{98F9CC8C-58AB-4537-AB66-DF3FBC106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452" y="1014603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50</xdr:row>
      <xdr:rowOff>45720</xdr:rowOff>
    </xdr:from>
    <xdr:to>
      <xdr:col>5</xdr:col>
      <xdr:colOff>178580</xdr:colOff>
      <xdr:row>50</xdr:row>
      <xdr:rowOff>153720</xdr:rowOff>
    </xdr:to>
    <xdr:pic>
      <xdr:nvPicPr>
        <xdr:cNvPr id="222" name="Picture 221" descr="Czechia">
          <a:extLst>
            <a:ext uri="{FF2B5EF4-FFF2-40B4-BE49-F238E27FC236}">
              <a16:creationId xmlns:a16="http://schemas.microsoft.com/office/drawing/2014/main" id="{63DBB8DD-3762-4BBC-AC63-2F75AB2D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95707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70580</xdr:colOff>
      <xdr:row>49</xdr:row>
      <xdr:rowOff>45720</xdr:rowOff>
    </xdr:from>
    <xdr:to>
      <xdr:col>5</xdr:col>
      <xdr:colOff>178580</xdr:colOff>
      <xdr:row>49</xdr:row>
      <xdr:rowOff>153720</xdr:rowOff>
    </xdr:to>
    <xdr:pic>
      <xdr:nvPicPr>
        <xdr:cNvPr id="223" name="Picture 222" descr="Czechia">
          <a:extLst>
            <a:ext uri="{FF2B5EF4-FFF2-40B4-BE49-F238E27FC236}">
              <a16:creationId xmlns:a16="http://schemas.microsoft.com/office/drawing/2014/main" id="{F7337058-1503-4F15-8506-DCDD0AE00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255" y="9380220"/>
          <a:ext cx="108000" cy="1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fotbollsvmem.s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2:U43"/>
  <sheetViews>
    <sheetView zoomScaleNormal="100" workbookViewId="0">
      <selection activeCell="A19" sqref="A19"/>
    </sheetView>
  </sheetViews>
  <sheetFormatPr defaultColWidth="9.1796875" defaultRowHeight="14.5" x14ac:dyDescent="0.35"/>
  <cols>
    <col min="1" max="1" width="39.1796875" style="6" customWidth="1"/>
    <col min="2" max="2" width="14.453125" style="6" bestFit="1" customWidth="1"/>
    <col min="3" max="3" width="9.1796875" style="6"/>
    <col min="4" max="4" width="11.1796875" style="6" bestFit="1" customWidth="1"/>
    <col min="5" max="16384" width="9.1796875" style="6"/>
  </cols>
  <sheetData>
    <row r="2" spans="1:16" ht="21" x14ac:dyDescent="0.5">
      <c r="A2" s="5" t="s">
        <v>89</v>
      </c>
      <c r="D2" s="7" t="s">
        <v>90</v>
      </c>
      <c r="M2" s="7"/>
      <c r="P2" s="7" t="s">
        <v>147</v>
      </c>
    </row>
    <row r="3" spans="1:16" x14ac:dyDescent="0.35">
      <c r="A3" s="8" t="s">
        <v>91</v>
      </c>
    </row>
    <row r="4" spans="1:16" x14ac:dyDescent="0.35">
      <c r="A4" s="9" t="s">
        <v>92</v>
      </c>
      <c r="B4" s="9" t="s">
        <v>93</v>
      </c>
      <c r="D4" s="10" t="s">
        <v>94</v>
      </c>
      <c r="M4" s="11"/>
      <c r="P4" s="10" t="s">
        <v>166</v>
      </c>
    </row>
    <row r="5" spans="1:16" x14ac:dyDescent="0.35">
      <c r="A5" s="9" t="s">
        <v>95</v>
      </c>
      <c r="B5" s="9" t="s">
        <v>93</v>
      </c>
      <c r="P5" s="6" t="s">
        <v>148</v>
      </c>
    </row>
    <row r="6" spans="1:16" x14ac:dyDescent="0.35">
      <c r="A6" s="9" t="s">
        <v>157</v>
      </c>
      <c r="D6" s="6" t="s">
        <v>96</v>
      </c>
      <c r="P6" s="6" t="s">
        <v>167</v>
      </c>
    </row>
    <row r="7" spans="1:16" x14ac:dyDescent="0.35">
      <c r="A7" s="9"/>
      <c r="D7" s="6" t="s">
        <v>158</v>
      </c>
    </row>
    <row r="8" spans="1:16" x14ac:dyDescent="0.35">
      <c r="A8" s="8" t="s">
        <v>97</v>
      </c>
      <c r="P8" s="10" t="s">
        <v>149</v>
      </c>
    </row>
    <row r="9" spans="1:16" x14ac:dyDescent="0.35">
      <c r="A9" s="9" t="s">
        <v>98</v>
      </c>
      <c r="B9" s="9" t="s">
        <v>99</v>
      </c>
      <c r="D9" s="10" t="s">
        <v>100</v>
      </c>
      <c r="P9" s="6" t="s">
        <v>150</v>
      </c>
    </row>
    <row r="10" spans="1:16" x14ac:dyDescent="0.35">
      <c r="A10" s="9" t="s">
        <v>101</v>
      </c>
      <c r="B10" s="9" t="s">
        <v>102</v>
      </c>
      <c r="D10" s="6" t="s">
        <v>195</v>
      </c>
    </row>
    <row r="11" spans="1:16" x14ac:dyDescent="0.35">
      <c r="A11" s="9" t="s">
        <v>103</v>
      </c>
      <c r="B11" s="9" t="s">
        <v>104</v>
      </c>
      <c r="D11" s="6" t="s">
        <v>196</v>
      </c>
      <c r="P11" s="10" t="s">
        <v>155</v>
      </c>
    </row>
    <row r="12" spans="1:16" x14ac:dyDescent="0.35">
      <c r="A12" s="9" t="s">
        <v>106</v>
      </c>
      <c r="B12" s="9" t="s">
        <v>105</v>
      </c>
      <c r="C12" s="9"/>
      <c r="D12" s="6" t="s">
        <v>194</v>
      </c>
      <c r="P12" s="6" t="s">
        <v>168</v>
      </c>
    </row>
    <row r="13" spans="1:16" x14ac:dyDescent="0.35">
      <c r="D13" s="6" t="s">
        <v>107</v>
      </c>
    </row>
    <row r="14" spans="1:16" x14ac:dyDescent="0.35">
      <c r="A14" s="8" t="s">
        <v>108</v>
      </c>
      <c r="D14" s="6" t="s">
        <v>197</v>
      </c>
      <c r="P14" s="10" t="s">
        <v>156</v>
      </c>
    </row>
    <row r="15" spans="1:16" x14ac:dyDescent="0.35">
      <c r="A15" s="6" t="s">
        <v>110</v>
      </c>
      <c r="B15" s="9" t="s">
        <v>111</v>
      </c>
      <c r="P15" s="10" t="s">
        <v>151</v>
      </c>
    </row>
    <row r="16" spans="1:16" x14ac:dyDescent="0.35">
      <c r="A16" s="9" t="s">
        <v>133</v>
      </c>
      <c r="B16" s="9" t="s">
        <v>111</v>
      </c>
      <c r="D16" s="154" t="s">
        <v>159</v>
      </c>
      <c r="P16" s="6" t="s">
        <v>152</v>
      </c>
    </row>
    <row r="17" spans="1:21" x14ac:dyDescent="0.35">
      <c r="A17" s="34" t="s">
        <v>175</v>
      </c>
      <c r="B17" s="9" t="s">
        <v>202</v>
      </c>
      <c r="D17" s="6" t="s">
        <v>199</v>
      </c>
      <c r="P17" s="6" t="s">
        <v>169</v>
      </c>
    </row>
    <row r="18" spans="1:21" x14ac:dyDescent="0.35">
      <c r="A18" s="6" t="s">
        <v>176</v>
      </c>
      <c r="B18" s="9" t="s">
        <v>202</v>
      </c>
      <c r="D18" s="6" t="s">
        <v>192</v>
      </c>
    </row>
    <row r="19" spans="1:21" x14ac:dyDescent="0.35">
      <c r="A19" s="6" t="s">
        <v>186</v>
      </c>
      <c r="B19" s="9" t="s">
        <v>203</v>
      </c>
      <c r="P19" s="10" t="s">
        <v>153</v>
      </c>
    </row>
    <row r="20" spans="1:21" x14ac:dyDescent="0.35">
      <c r="A20" s="6" t="s">
        <v>187</v>
      </c>
      <c r="B20" s="9" t="s">
        <v>203</v>
      </c>
      <c r="D20" s="10" t="s">
        <v>109</v>
      </c>
      <c r="P20" s="10" t="s">
        <v>170</v>
      </c>
    </row>
    <row r="21" spans="1:21" x14ac:dyDescent="0.35">
      <c r="D21" s="6" t="s">
        <v>200</v>
      </c>
      <c r="P21" s="6" t="s">
        <v>154</v>
      </c>
    </row>
    <row r="22" spans="1:21" x14ac:dyDescent="0.35">
      <c r="D22" s="6" t="s">
        <v>112</v>
      </c>
      <c r="P22" s="6" t="s">
        <v>171</v>
      </c>
    </row>
    <row r="23" spans="1:21" x14ac:dyDescent="0.35">
      <c r="A23" s="10"/>
    </row>
    <row r="24" spans="1:21" x14ac:dyDescent="0.35">
      <c r="D24" s="10" t="s">
        <v>160</v>
      </c>
      <c r="P24" s="10" t="s">
        <v>172</v>
      </c>
    </row>
    <row r="25" spans="1:21" x14ac:dyDescent="0.35">
      <c r="D25" s="6" t="s">
        <v>191</v>
      </c>
      <c r="P25" s="6" t="s">
        <v>173</v>
      </c>
    </row>
    <row r="26" spans="1:21" x14ac:dyDescent="0.35">
      <c r="D26" s="6" t="s">
        <v>188</v>
      </c>
      <c r="P26" s="6" t="s">
        <v>174</v>
      </c>
    </row>
    <row r="27" spans="1:21" x14ac:dyDescent="0.35">
      <c r="D27" s="6" t="s">
        <v>189</v>
      </c>
    </row>
    <row r="28" spans="1:21" x14ac:dyDescent="0.35">
      <c r="D28" s="6" t="s">
        <v>190</v>
      </c>
      <c r="P28" s="10" t="s">
        <v>204</v>
      </c>
    </row>
    <row r="29" spans="1:21" x14ac:dyDescent="0.35">
      <c r="D29" s="6" t="s">
        <v>201</v>
      </c>
      <c r="P29" s="6" t="s">
        <v>206</v>
      </c>
    </row>
    <row r="30" spans="1:21" x14ac:dyDescent="0.35">
      <c r="P30" s="167" t="s">
        <v>207</v>
      </c>
    </row>
    <row r="31" spans="1:21" x14ac:dyDescent="0.35">
      <c r="A31" s="10"/>
      <c r="B31" s="12"/>
      <c r="D31" s="11" t="s">
        <v>114</v>
      </c>
    </row>
    <row r="32" spans="1:21" x14ac:dyDescent="0.35">
      <c r="D32" s="6" t="s">
        <v>116</v>
      </c>
      <c r="P32" s="10" t="s">
        <v>205</v>
      </c>
      <c r="U32" s="163" t="s">
        <v>198</v>
      </c>
    </row>
    <row r="33" spans="4:4" x14ac:dyDescent="0.35">
      <c r="D33" s="6" t="s">
        <v>117</v>
      </c>
    </row>
    <row r="34" spans="4:4" x14ac:dyDescent="0.35">
      <c r="D34" s="6" t="s">
        <v>118</v>
      </c>
    </row>
    <row r="35" spans="4:4" x14ac:dyDescent="0.35">
      <c r="D35" s="6" t="s">
        <v>119</v>
      </c>
    </row>
    <row r="37" spans="4:4" x14ac:dyDescent="0.35">
      <c r="D37" s="10" t="s">
        <v>120</v>
      </c>
    </row>
    <row r="38" spans="4:4" x14ac:dyDescent="0.35">
      <c r="D38" s="6" t="s">
        <v>161</v>
      </c>
    </row>
    <row r="39" spans="4:4" x14ac:dyDescent="0.35">
      <c r="D39" s="6" t="s">
        <v>162</v>
      </c>
    </row>
    <row r="40" spans="4:4" x14ac:dyDescent="0.35">
      <c r="D40" s="6" t="s">
        <v>163</v>
      </c>
    </row>
    <row r="41" spans="4:4" x14ac:dyDescent="0.35">
      <c r="D41" s="6" t="s">
        <v>164</v>
      </c>
    </row>
    <row r="43" spans="4:4" x14ac:dyDescent="0.35">
      <c r="D43" s="6" t="s">
        <v>165</v>
      </c>
    </row>
  </sheetData>
  <sheetProtection algorithmName="SHA-512" hashValue="ixKNlIPIwd2AolBIK14lHu1yhosL9J5w1dmy8Tkc+nHpfvzCMs7p0qfuKDqgF42i3aHGFaidxCiMs5oP/AmuXw==" saltValue="+Cc/SVgbpYtiH8kJEWuD7A==" spinCount="100000" sheet="1" objects="1" scenarios="1"/>
  <hyperlinks>
    <hyperlink ref="U32" r:id="rId1" xr:uid="{2EFC3E31-BFCC-4D58-BFAF-5B56E7AA6784}"/>
  </hyperlinks>
  <pageMargins left="0.7" right="0.7" top="0.75" bottom="0.75" header="0.3" footer="0.3"/>
  <pageSetup paperSize="9" orientation="portrait" horizontalDpi="1200" verticalDpi="1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80BED-524A-4CFE-B248-E3177B1735BB}">
  <sheetPr codeName="Sheet4"/>
  <dimension ref="A1:GK103"/>
  <sheetViews>
    <sheetView showGridLines="0" topLeftCell="V1" zoomScale="90" zoomScaleNormal="90" workbookViewId="0">
      <selection activeCell="V8" sqref="V8"/>
    </sheetView>
  </sheetViews>
  <sheetFormatPr defaultColWidth="9.1796875" defaultRowHeight="14.5" x14ac:dyDescent="0.35"/>
  <cols>
    <col min="1" max="1" width="4" style="108" customWidth="1"/>
    <col min="2" max="2" width="5.7265625" style="34" hidden="1" customWidth="1"/>
    <col min="3" max="3" width="7.453125" style="34" customWidth="1"/>
    <col min="4" max="4" width="22.26953125" style="124" customWidth="1"/>
    <col min="5" max="5" width="1.54296875" style="34" customWidth="1"/>
    <col min="6" max="6" width="22.1796875" style="124" customWidth="1"/>
    <col min="7" max="7" width="6.453125" style="34" customWidth="1"/>
    <col min="8" max="8" width="1.54296875" style="34" customWidth="1"/>
    <col min="9" max="10" width="6.453125" style="34" customWidth="1"/>
    <col min="11" max="11" width="3.1796875" style="108" hidden="1" customWidth="1"/>
    <col min="12" max="12" width="5" style="108" customWidth="1"/>
    <col min="13" max="13" width="26.453125" style="35" bestFit="1" customWidth="1"/>
    <col min="14" max="21" width="5" style="34" customWidth="1"/>
    <col min="22" max="22" width="38.7265625" style="34" bestFit="1" customWidth="1"/>
    <col min="23" max="26" width="9.1796875" style="34" customWidth="1"/>
    <col min="27" max="27" width="5.7265625" style="34" customWidth="1"/>
    <col min="28" max="28" width="9.1796875" style="34" customWidth="1"/>
    <col min="29" max="29" width="7.453125" style="34" hidden="1" customWidth="1"/>
    <col min="30" max="30" width="17.81640625" style="34" hidden="1" customWidth="1"/>
    <col min="31" max="31" width="1.54296875" style="34" hidden="1" customWidth="1"/>
    <col min="32" max="32" width="17.81640625" style="34" hidden="1" customWidth="1"/>
    <col min="33" max="33" width="6.453125" style="34" hidden="1" customWidth="1"/>
    <col min="34" max="34" width="1.54296875" style="34" hidden="1" customWidth="1"/>
    <col min="35" max="37" width="6.453125" style="34" hidden="1" customWidth="1"/>
    <col min="38" max="39" width="3.453125" style="34" hidden="1" customWidth="1"/>
    <col min="40" max="41" width="3.54296875" style="34" hidden="1" customWidth="1"/>
    <col min="42" max="43" width="3.26953125" style="34" hidden="1" customWidth="1"/>
    <col min="44" max="44" width="6.7265625" style="34" hidden="1" customWidth="1"/>
    <col min="45" max="45" width="5.54296875" style="34" hidden="1" customWidth="1"/>
    <col min="46" max="46" width="3.453125" style="34" hidden="1" customWidth="1"/>
    <col min="47" max="47" width="6.1796875" style="34" hidden="1" customWidth="1"/>
    <col min="48" max="50" width="8.453125" style="34" hidden="1" customWidth="1"/>
    <col min="51" max="51" width="3.26953125" style="34" hidden="1" customWidth="1"/>
    <col min="52" max="52" width="8.453125" style="34" hidden="1" customWidth="1"/>
    <col min="53" max="53" width="3.453125" style="34" hidden="1" customWidth="1"/>
    <col min="54" max="54" width="8.453125" style="34" hidden="1" customWidth="1"/>
    <col min="55" max="55" width="3" style="34" hidden="1" customWidth="1"/>
    <col min="56" max="56" width="6.7265625" style="34" hidden="1" customWidth="1"/>
    <col min="57" max="57" width="3.26953125" style="34" hidden="1" customWidth="1"/>
    <col min="58" max="59" width="3.453125" style="34" hidden="1" customWidth="1"/>
    <col min="60" max="61" width="3" style="34" hidden="1" customWidth="1"/>
    <col min="62" max="62" width="6.7265625" style="34" hidden="1" customWidth="1"/>
    <col min="63" max="63" width="5.54296875" style="34" hidden="1" customWidth="1"/>
    <col min="64" max="65" width="3.453125" style="34" hidden="1" customWidth="1"/>
    <col min="66" max="67" width="8.453125" style="34" hidden="1" customWidth="1"/>
    <col min="68" max="69" width="9.1796875" style="34" hidden="1" customWidth="1"/>
    <col min="70" max="70" width="10.7265625" style="34" hidden="1" customWidth="1"/>
    <col min="71" max="77" width="3.453125" style="34" hidden="1" customWidth="1"/>
    <col min="78" max="78" width="13" style="34" hidden="1" customWidth="1"/>
    <col min="79" max="79" width="9.453125" style="34" hidden="1" customWidth="1"/>
    <col min="80" max="81" width="9.1796875" style="34" hidden="1" customWidth="1"/>
    <col min="82" max="82" width="10.54296875" style="34" hidden="1" customWidth="1"/>
    <col min="83" max="83" width="2.453125" style="34" hidden="1" customWidth="1"/>
    <col min="84" max="84" width="2.54296875" style="34" hidden="1" customWidth="1"/>
    <col min="85" max="86" width="2.26953125" style="34" hidden="1" customWidth="1"/>
    <col min="87" max="87" width="6.54296875" style="34" hidden="1" customWidth="1"/>
    <col min="88" max="88" width="7" style="34" hidden="1" customWidth="1"/>
    <col min="89" max="89" width="3.54296875" style="34" hidden="1" customWidth="1"/>
    <col min="90" max="92" width="7.81640625" style="34" hidden="1" customWidth="1"/>
    <col min="93" max="99" width="9" style="34" hidden="1" customWidth="1"/>
    <col min="100" max="101" width="9.1796875" style="34" hidden="1" customWidth="1"/>
    <col min="102" max="102" width="10.54296875" style="34" hidden="1" customWidth="1"/>
    <col min="103" max="103" width="2.453125" style="34" hidden="1" customWidth="1"/>
    <col min="104" max="104" width="2.54296875" style="34" hidden="1" customWidth="1"/>
    <col min="105" max="106" width="2.26953125" style="34" hidden="1" customWidth="1"/>
    <col min="107" max="107" width="6.54296875" style="34" hidden="1" customWidth="1"/>
    <col min="108" max="108" width="8.453125" style="34" hidden="1" customWidth="1"/>
    <col min="109" max="112" width="7" style="34" hidden="1" customWidth="1"/>
    <col min="113" max="119" width="9.1796875" style="34" hidden="1" customWidth="1"/>
    <col min="120" max="120" width="10" style="34" hidden="1" customWidth="1"/>
    <col min="121" max="121" width="9.1796875" style="34" hidden="1" customWidth="1"/>
    <col min="122" max="122" width="10.54296875" style="34" hidden="1" customWidth="1"/>
    <col min="123" max="123" width="2.453125" style="34" hidden="1" customWidth="1"/>
    <col min="124" max="124" width="2.54296875" style="34" hidden="1" customWidth="1"/>
    <col min="125" max="126" width="2.26953125" style="34" hidden="1" customWidth="1"/>
    <col min="127" max="127" width="6.54296875" style="34" hidden="1" customWidth="1"/>
    <col min="128" max="132" width="7" style="34" hidden="1" customWidth="1"/>
    <col min="133" max="141" width="9.1796875" style="34" hidden="1" customWidth="1"/>
    <col min="142" max="142" width="10.54296875" style="34" hidden="1" customWidth="1"/>
    <col min="143" max="143" width="2.453125" style="34" hidden="1" customWidth="1"/>
    <col min="144" max="144" width="2.54296875" style="34" hidden="1" customWidth="1"/>
    <col min="145" max="146" width="2.26953125" style="34" hidden="1" customWidth="1"/>
    <col min="147" max="147" width="6.54296875" style="34" hidden="1" customWidth="1"/>
    <col min="148" max="149" width="7" style="34" hidden="1" customWidth="1"/>
    <col min="150" max="150" width="7.81640625" style="34" hidden="1" customWidth="1"/>
    <col min="151" max="151" width="7" style="34" hidden="1" customWidth="1"/>
    <col min="152" max="152" width="8.26953125" style="34" hidden="1" customWidth="1"/>
    <col min="153" max="165" width="9.1796875" style="34" hidden="1" customWidth="1"/>
    <col min="166" max="166" width="6.453125" style="34" hidden="1" customWidth="1"/>
    <col min="167" max="167" width="10.54296875" style="34" hidden="1" customWidth="1"/>
    <col min="168" max="168" width="9" style="34" hidden="1" customWidth="1"/>
    <col min="169" max="169" width="9.81640625" style="34" hidden="1" customWidth="1"/>
    <col min="170" max="170" width="9" style="34" hidden="1" customWidth="1"/>
    <col min="171" max="171" width="8.26953125" style="34" hidden="1" customWidth="1"/>
    <col min="172" max="172" width="11.1796875" style="34" hidden="1" customWidth="1"/>
    <col min="173" max="175" width="6.453125" style="34" hidden="1" customWidth="1"/>
    <col min="176" max="176" width="8.7265625" style="34" hidden="1" customWidth="1"/>
    <col min="177" max="177" width="17.453125" style="34" hidden="1" customWidth="1"/>
    <col min="178" max="178" width="6.453125" style="34" hidden="1" customWidth="1"/>
    <col min="179" max="179" width="10.7265625" style="34" hidden="1" customWidth="1"/>
    <col min="180" max="180" width="8" style="34" hidden="1" customWidth="1"/>
    <col min="181" max="184" width="2.26953125" style="34" hidden="1" customWidth="1"/>
    <col min="185" max="188" width="15.26953125" style="34" hidden="1" customWidth="1"/>
    <col min="189" max="189" width="9.1796875" style="34" hidden="1" customWidth="1"/>
    <col min="190" max="190" width="10.453125" style="131" customWidth="1"/>
    <col min="191" max="191" width="5.453125" style="131" hidden="1" customWidth="1"/>
    <col min="192" max="192" width="29.453125" style="131" customWidth="1"/>
    <col min="193" max="193" width="9.1796875" style="131"/>
    <col min="194" max="16384" width="9.1796875" style="34"/>
  </cols>
  <sheetData>
    <row r="1" spans="3:193" x14ac:dyDescent="0.35">
      <c r="D1"/>
    </row>
    <row r="2" spans="3:193" x14ac:dyDescent="0.35">
      <c r="C2" s="30" t="s">
        <v>0</v>
      </c>
      <c r="D2" s="123"/>
      <c r="E2" s="31"/>
      <c r="F2" s="123"/>
      <c r="G2" s="32"/>
      <c r="H2" s="32"/>
      <c r="I2" s="32"/>
      <c r="J2" s="32"/>
      <c r="K2" s="147"/>
      <c r="V2" s="36" t="s">
        <v>108</v>
      </c>
      <c r="W2" s="36"/>
      <c r="X2" s="36"/>
      <c r="Y2" s="36"/>
      <c r="Z2" s="32"/>
      <c r="AC2" s="30" t="s">
        <v>0</v>
      </c>
      <c r="AD2" s="31"/>
      <c r="AE2" s="31"/>
      <c r="AF2" s="31"/>
      <c r="AG2" s="32"/>
      <c r="AH2" s="32"/>
      <c r="AI2" s="32"/>
      <c r="AJ2" s="32"/>
      <c r="AK2" s="32"/>
      <c r="AL2" s="37" t="s">
        <v>63</v>
      </c>
      <c r="AM2" s="37"/>
      <c r="AN2" s="37"/>
      <c r="AO2" s="37"/>
      <c r="AP2" s="37"/>
      <c r="AQ2" s="37"/>
      <c r="AR2" s="38" t="s">
        <v>59</v>
      </c>
      <c r="AS2" s="38"/>
      <c r="AT2" s="38"/>
      <c r="AU2" s="38"/>
      <c r="AV2" s="38"/>
      <c r="AW2" s="38"/>
      <c r="AX2" s="39" t="s">
        <v>61</v>
      </c>
      <c r="AY2" s="39"/>
      <c r="AZ2" s="39"/>
      <c r="BA2" s="39"/>
      <c r="BB2" s="39"/>
      <c r="BC2" s="39"/>
      <c r="BD2" s="40" t="s">
        <v>61</v>
      </c>
      <c r="BE2" s="40"/>
      <c r="BF2" s="40"/>
      <c r="BG2" s="40"/>
      <c r="BH2" s="40"/>
      <c r="BI2" s="40"/>
      <c r="BJ2" s="41" t="s">
        <v>60</v>
      </c>
      <c r="BK2" s="41"/>
      <c r="BL2" s="41"/>
      <c r="BM2" s="41"/>
      <c r="BN2" s="41"/>
      <c r="BO2" s="41"/>
      <c r="BR2" s="37" t="s">
        <v>63</v>
      </c>
      <c r="BS2" s="37"/>
      <c r="BT2" s="37"/>
      <c r="BU2" s="37"/>
      <c r="BV2" s="37"/>
      <c r="BW2" s="37"/>
      <c r="BX2" s="37"/>
      <c r="BY2" s="37"/>
      <c r="BZ2" s="37"/>
      <c r="CA2" s="37"/>
      <c r="CB2" s="37"/>
      <c r="CD2" s="38" t="s">
        <v>59</v>
      </c>
      <c r="CE2" s="38">
        <f>COUNTIF(CA4:CA7,1)</f>
        <v>4</v>
      </c>
      <c r="CF2" s="38"/>
      <c r="CG2" s="38"/>
      <c r="CH2" s="38"/>
      <c r="CI2" s="38"/>
      <c r="CJ2" s="38"/>
      <c r="CK2" s="38"/>
      <c r="CL2" s="38"/>
      <c r="CM2" s="38"/>
      <c r="CN2" s="38"/>
      <c r="CX2" s="39" t="s">
        <v>62</v>
      </c>
      <c r="CY2" s="39">
        <f>COUNTIF(CA4:CA7,2)</f>
        <v>0</v>
      </c>
      <c r="CZ2" s="39"/>
      <c r="DA2" s="39"/>
      <c r="DB2" s="39"/>
      <c r="DC2" s="39"/>
      <c r="DD2" s="39"/>
      <c r="DE2" s="39"/>
      <c r="DF2" s="39"/>
      <c r="DG2" s="39"/>
      <c r="DH2" s="39"/>
      <c r="DR2" s="40" t="s">
        <v>61</v>
      </c>
      <c r="DS2" s="40">
        <f>COUNTIF(CA4:CA7,3)</f>
        <v>0</v>
      </c>
      <c r="DT2" s="40"/>
      <c r="DU2" s="40"/>
      <c r="DV2" s="40"/>
      <c r="DW2" s="40"/>
      <c r="DX2" s="40"/>
      <c r="DY2" s="40"/>
      <c r="DZ2" s="40"/>
      <c r="EA2" s="40"/>
      <c r="EB2" s="40"/>
      <c r="EL2" s="41" t="s">
        <v>60</v>
      </c>
      <c r="EM2" s="41">
        <f>COUNTIF(CA4:CA7,4)</f>
        <v>0</v>
      </c>
      <c r="EN2" s="41"/>
      <c r="EO2" s="41"/>
      <c r="EP2" s="41"/>
      <c r="EQ2" s="41"/>
      <c r="ER2" s="41"/>
      <c r="ES2" s="41"/>
      <c r="ET2" s="41"/>
      <c r="EU2" s="41"/>
      <c r="EV2" s="41"/>
      <c r="FJ2" s="42" t="s">
        <v>67</v>
      </c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100"/>
      <c r="FW2" s="34" t="s">
        <v>88</v>
      </c>
      <c r="FX2" s="34">
        <f>MAX(GG3:GG18)</f>
        <v>2</v>
      </c>
      <c r="FY2" s="34" t="s">
        <v>126</v>
      </c>
      <c r="GC2" s="34" t="s">
        <v>51</v>
      </c>
      <c r="GD2" s="34" t="s">
        <v>52</v>
      </c>
      <c r="GE2" s="34" t="s">
        <v>54</v>
      </c>
      <c r="GF2" s="34" t="s">
        <v>34</v>
      </c>
      <c r="GG2" s="34" t="s">
        <v>87</v>
      </c>
    </row>
    <row r="3" spans="3:193" x14ac:dyDescent="0.35">
      <c r="C3" s="44" t="s">
        <v>22</v>
      </c>
      <c r="D3" s="168" t="s">
        <v>23</v>
      </c>
      <c r="E3" s="168"/>
      <c r="F3" s="168"/>
      <c r="G3" s="169" t="s">
        <v>24</v>
      </c>
      <c r="H3" s="169"/>
      <c r="I3" s="169"/>
      <c r="J3" s="14" t="s">
        <v>25</v>
      </c>
      <c r="K3" s="145"/>
      <c r="M3" s="44" t="s">
        <v>32</v>
      </c>
      <c r="N3" s="13" t="s">
        <v>33</v>
      </c>
      <c r="O3" s="13" t="s">
        <v>35</v>
      </c>
      <c r="P3" s="13" t="s">
        <v>34</v>
      </c>
      <c r="Q3" s="13" t="s">
        <v>36</v>
      </c>
      <c r="R3" s="13" t="s">
        <v>37</v>
      </c>
      <c r="S3" s="13" t="s">
        <v>39</v>
      </c>
      <c r="T3" s="14" t="s">
        <v>38</v>
      </c>
      <c r="V3" s="45" t="s">
        <v>127</v>
      </c>
      <c r="W3" s="183" t="s">
        <v>185</v>
      </c>
      <c r="X3" s="183"/>
      <c r="Y3" s="183"/>
      <c r="Z3" s="184"/>
      <c r="AC3" s="44" t="s">
        <v>22</v>
      </c>
      <c r="AD3" s="168" t="s">
        <v>23</v>
      </c>
      <c r="AE3" s="168"/>
      <c r="AF3" s="168"/>
      <c r="AG3" s="169" t="s">
        <v>24</v>
      </c>
      <c r="AH3" s="169"/>
      <c r="AI3" s="169"/>
      <c r="AJ3" s="13" t="s">
        <v>25</v>
      </c>
      <c r="AK3" s="14" t="s">
        <v>26</v>
      </c>
      <c r="AL3" s="37" t="s">
        <v>40</v>
      </c>
      <c r="AM3" s="37" t="s">
        <v>41</v>
      </c>
      <c r="AN3" s="37" t="s">
        <v>42</v>
      </c>
      <c r="AO3" s="37" t="s">
        <v>43</v>
      </c>
      <c r="AP3" s="37" t="s">
        <v>44</v>
      </c>
      <c r="AQ3" s="37" t="s">
        <v>45</v>
      </c>
      <c r="AR3" s="38" t="s">
        <v>40</v>
      </c>
      <c r="AS3" s="38" t="s">
        <v>41</v>
      </c>
      <c r="AT3" s="38" t="s">
        <v>42</v>
      </c>
      <c r="AU3" s="38" t="s">
        <v>43</v>
      </c>
      <c r="AV3" s="38" t="s">
        <v>44</v>
      </c>
      <c r="AW3" s="38" t="s">
        <v>45</v>
      </c>
      <c r="AX3" s="39" t="s">
        <v>40</v>
      </c>
      <c r="AY3" s="39" t="s">
        <v>41</v>
      </c>
      <c r="AZ3" s="39" t="s">
        <v>42</v>
      </c>
      <c r="BA3" s="39" t="s">
        <v>43</v>
      </c>
      <c r="BB3" s="39" t="s">
        <v>44</v>
      </c>
      <c r="BC3" s="39" t="s">
        <v>45</v>
      </c>
      <c r="BD3" s="40" t="s">
        <v>40</v>
      </c>
      <c r="BE3" s="40" t="s">
        <v>41</v>
      </c>
      <c r="BF3" s="40" t="s">
        <v>42</v>
      </c>
      <c r="BG3" s="40" t="s">
        <v>43</v>
      </c>
      <c r="BH3" s="40" t="s">
        <v>44</v>
      </c>
      <c r="BI3" s="40" t="s">
        <v>45</v>
      </c>
      <c r="BJ3" s="41" t="s">
        <v>40</v>
      </c>
      <c r="BK3" s="41" t="s">
        <v>41</v>
      </c>
      <c r="BL3" s="41" t="s">
        <v>42</v>
      </c>
      <c r="BM3" s="41" t="s">
        <v>43</v>
      </c>
      <c r="BN3" s="41" t="s">
        <v>44</v>
      </c>
      <c r="BO3" s="41" t="s">
        <v>45</v>
      </c>
      <c r="BR3" s="37" t="s">
        <v>32</v>
      </c>
      <c r="BS3" s="37" t="s">
        <v>33</v>
      </c>
      <c r="BT3" s="37" t="s">
        <v>35</v>
      </c>
      <c r="BU3" s="37" t="s">
        <v>34</v>
      </c>
      <c r="BV3" s="37" t="s">
        <v>36</v>
      </c>
      <c r="BW3" s="37" t="s">
        <v>37</v>
      </c>
      <c r="BX3" s="37" t="s">
        <v>39</v>
      </c>
      <c r="BY3" s="37" t="s">
        <v>38</v>
      </c>
      <c r="BZ3" s="37" t="s">
        <v>49</v>
      </c>
      <c r="CA3" s="37" t="s">
        <v>58</v>
      </c>
      <c r="CB3" s="37" t="s">
        <v>48</v>
      </c>
      <c r="CD3" s="38" t="s">
        <v>32</v>
      </c>
      <c r="CE3" s="38" t="s">
        <v>33</v>
      </c>
      <c r="CF3" s="38" t="s">
        <v>35</v>
      </c>
      <c r="CG3" s="38" t="s">
        <v>34</v>
      </c>
      <c r="CH3" s="38" t="s">
        <v>38</v>
      </c>
      <c r="CI3" s="38" t="s">
        <v>49</v>
      </c>
      <c r="CJ3" s="38" t="s">
        <v>58</v>
      </c>
      <c r="CK3" s="47" t="s">
        <v>39</v>
      </c>
      <c r="CL3" s="47" t="s">
        <v>65</v>
      </c>
      <c r="CM3" s="47" t="s">
        <v>36</v>
      </c>
      <c r="CN3" s="47" t="s">
        <v>64</v>
      </c>
      <c r="CO3" s="38" t="s">
        <v>134</v>
      </c>
      <c r="CP3" s="47" t="s">
        <v>144</v>
      </c>
      <c r="CQ3" s="47" t="s">
        <v>141</v>
      </c>
      <c r="CR3" s="47" t="s">
        <v>145</v>
      </c>
      <c r="CS3" s="47" t="s">
        <v>142</v>
      </c>
      <c r="CT3" s="47" t="s">
        <v>146</v>
      </c>
      <c r="CU3" s="47" t="s">
        <v>143</v>
      </c>
      <c r="CV3" s="38" t="s">
        <v>135</v>
      </c>
      <c r="CX3" s="39" t="s">
        <v>32</v>
      </c>
      <c r="CY3" s="39" t="s">
        <v>33</v>
      </c>
      <c r="CZ3" s="39" t="s">
        <v>35</v>
      </c>
      <c r="DA3" s="39" t="s">
        <v>34</v>
      </c>
      <c r="DB3" s="39" t="s">
        <v>38</v>
      </c>
      <c r="DC3" s="39" t="s">
        <v>49</v>
      </c>
      <c r="DD3" s="39" t="s">
        <v>58</v>
      </c>
      <c r="DE3" s="39" t="s">
        <v>39</v>
      </c>
      <c r="DF3" s="39" t="s">
        <v>65</v>
      </c>
      <c r="DG3" s="39" t="s">
        <v>36</v>
      </c>
      <c r="DH3" s="39" t="s">
        <v>64</v>
      </c>
      <c r="DI3" s="39" t="s">
        <v>134</v>
      </c>
      <c r="DJ3" s="39" t="s">
        <v>144</v>
      </c>
      <c r="DK3" s="39" t="s">
        <v>141</v>
      </c>
      <c r="DL3" s="39" t="s">
        <v>145</v>
      </c>
      <c r="DM3" s="39" t="s">
        <v>142</v>
      </c>
      <c r="DN3" s="39" t="s">
        <v>146</v>
      </c>
      <c r="DO3" s="39" t="s">
        <v>143</v>
      </c>
      <c r="DP3" s="39" t="s">
        <v>135</v>
      </c>
      <c r="DR3" s="40" t="s">
        <v>32</v>
      </c>
      <c r="DS3" s="40" t="s">
        <v>33</v>
      </c>
      <c r="DT3" s="40" t="s">
        <v>35</v>
      </c>
      <c r="DU3" s="40" t="s">
        <v>34</v>
      </c>
      <c r="DV3" s="40" t="s">
        <v>38</v>
      </c>
      <c r="DW3" s="40" t="s">
        <v>49</v>
      </c>
      <c r="DX3" s="40" t="s">
        <v>58</v>
      </c>
      <c r="DY3" s="40" t="s">
        <v>39</v>
      </c>
      <c r="DZ3" s="40" t="s">
        <v>65</v>
      </c>
      <c r="EA3" s="40" t="s">
        <v>36</v>
      </c>
      <c r="EB3" s="40" t="s">
        <v>64</v>
      </c>
      <c r="EC3" s="40" t="s">
        <v>134</v>
      </c>
      <c r="ED3" s="40" t="s">
        <v>144</v>
      </c>
      <c r="EE3" s="40" t="s">
        <v>141</v>
      </c>
      <c r="EF3" s="40" t="s">
        <v>145</v>
      </c>
      <c r="EG3" s="40" t="s">
        <v>142</v>
      </c>
      <c r="EH3" s="40" t="s">
        <v>146</v>
      </c>
      <c r="EI3" s="40" t="s">
        <v>143</v>
      </c>
      <c r="EJ3" s="40" t="s">
        <v>135</v>
      </c>
      <c r="EL3" s="41" t="s">
        <v>32</v>
      </c>
      <c r="EM3" s="41" t="s">
        <v>33</v>
      </c>
      <c r="EN3" s="41" t="s">
        <v>35</v>
      </c>
      <c r="EO3" s="41" t="s">
        <v>34</v>
      </c>
      <c r="EP3" s="41" t="s">
        <v>38</v>
      </c>
      <c r="EQ3" s="41" t="s">
        <v>49</v>
      </c>
      <c r="ER3" s="41" t="s">
        <v>58</v>
      </c>
      <c r="ES3" s="41" t="s">
        <v>39</v>
      </c>
      <c r="ET3" s="41" t="s">
        <v>65</v>
      </c>
      <c r="EU3" s="41" t="s">
        <v>36</v>
      </c>
      <c r="EV3" s="41" t="s">
        <v>64</v>
      </c>
      <c r="EW3" s="41" t="s">
        <v>134</v>
      </c>
      <c r="EX3" s="41" t="s">
        <v>144</v>
      </c>
      <c r="EY3" s="41" t="s">
        <v>141</v>
      </c>
      <c r="EZ3" s="41" t="s">
        <v>145</v>
      </c>
      <c r="FA3" s="41" t="s">
        <v>142</v>
      </c>
      <c r="FB3" s="41" t="s">
        <v>146</v>
      </c>
      <c r="FC3" s="41" t="s">
        <v>143</v>
      </c>
      <c r="FD3" s="41" t="s">
        <v>135</v>
      </c>
      <c r="FF3" s="41" t="s">
        <v>46</v>
      </c>
      <c r="FG3" s="41" t="s">
        <v>66</v>
      </c>
      <c r="FJ3" s="42" t="s">
        <v>49</v>
      </c>
      <c r="FK3" s="42" t="s">
        <v>32</v>
      </c>
      <c r="FL3" s="42" t="s">
        <v>68</v>
      </c>
      <c r="FM3" s="100" t="s">
        <v>69</v>
      </c>
      <c r="FN3" s="100" t="s">
        <v>70</v>
      </c>
      <c r="FO3" s="100" t="s">
        <v>48</v>
      </c>
      <c r="FP3" s="100" t="s">
        <v>47</v>
      </c>
      <c r="FQ3" s="100" t="s">
        <v>26</v>
      </c>
      <c r="FR3" s="100" t="s">
        <v>39</v>
      </c>
      <c r="FS3" s="42" t="s">
        <v>36</v>
      </c>
      <c r="FT3" s="42" t="s">
        <v>49</v>
      </c>
      <c r="FU3" s="101" t="s">
        <v>71</v>
      </c>
      <c r="FW3" s="42">
        <v>2</v>
      </c>
      <c r="FX3" s="43" t="s">
        <v>72</v>
      </c>
      <c r="FY3" s="42" t="s">
        <v>50</v>
      </c>
      <c r="FZ3" s="42" t="s">
        <v>51</v>
      </c>
      <c r="GA3" s="42" t="s">
        <v>52</v>
      </c>
      <c r="GB3" s="42" t="s">
        <v>53</v>
      </c>
      <c r="GC3" s="42" t="str">
        <f>VLOOKUP("A",$FJ$3:$FK$9,2,FALSE)</f>
        <v>Ungern</v>
      </c>
      <c r="GD3" s="42" t="str">
        <f>VLOOKUP("D",$FJ$3:$FK$9,2,FALSE)</f>
        <v>Polen</v>
      </c>
      <c r="GE3" s="42" t="str">
        <f>VLOOKUP("B",$FJ$3:$FK$9,2,FALSE)</f>
        <v>Italien</v>
      </c>
      <c r="GF3" s="42" t="str">
        <f>VLOOKUP("C",$FJ$3:$FK$9,2,FALSE)</f>
        <v>Serbien</v>
      </c>
      <c r="GG3" s="42">
        <f>IFERROR(IF(AND(VLOOKUP(FY3,$FU$4:$FU$9,1,FALSE)=FY3,VLOOKUP(FZ3,$FU$4:$FU$9,1,FALSE)=FZ3,VLOOKUP(GA3,$FU$4:$FU$9,1,FALSE)=GA3,VLOOKUP(GB3,$FU$4:$FU$9,1,FALSE)=GB3),FW3,""),"")</f>
        <v>2</v>
      </c>
      <c r="GH3" s="132" t="s">
        <v>130</v>
      </c>
      <c r="GI3" s="133"/>
      <c r="GJ3" s="133" t="s">
        <v>131</v>
      </c>
      <c r="GK3" s="130" t="s">
        <v>26</v>
      </c>
    </row>
    <row r="4" spans="3:193" x14ac:dyDescent="0.35">
      <c r="C4" s="49">
        <v>45457</v>
      </c>
      <c r="D4" s="119" t="s">
        <v>10</v>
      </c>
      <c r="E4" s="50" t="s">
        <v>27</v>
      </c>
      <c r="F4" s="121" t="s">
        <v>138</v>
      </c>
      <c r="G4" s="111"/>
      <c r="H4" s="52" t="s">
        <v>27</v>
      </c>
      <c r="I4" s="111"/>
      <c r="J4" s="110" t="str">
        <f>IF(OR(ISBLANK(G4),ISBLANK(I4)),"",IF(G4&gt;I4,1,IF(G4&lt;I4,2,"X")))</f>
        <v/>
      </c>
      <c r="K4" s="108">
        <f>IF(VLOOKUP(D4,BR3:CA7,10,FALSE)=VLOOKUP(F4,BR3:CA7,10,FALSE),VLOOKUP(D4,BR3:CA7,10,FALSE),"-")</f>
        <v>1</v>
      </c>
      <c r="L4" s="108">
        <v>1</v>
      </c>
      <c r="M4" s="95" t="str">
        <f>VLOOKUP(L4,FG4:FH7,2,FALSE)</f>
        <v>Tyskland</v>
      </c>
      <c r="N4" s="96">
        <f>VLOOKUP($M$4,$BR$4:$BY$7,2,FALSE)</f>
        <v>0</v>
      </c>
      <c r="O4" s="96">
        <f>VLOOKUP($M$4,$BR$4:$BY$7,3,FALSE)</f>
        <v>0</v>
      </c>
      <c r="P4" s="96">
        <f>VLOOKUP($M$4,$BR$4:$BY$7,4,FALSE)</f>
        <v>0</v>
      </c>
      <c r="Q4" s="96">
        <f>VLOOKUP($M$4,$BR$4:$BY$7,5,FALSE)</f>
        <v>0</v>
      </c>
      <c r="R4" s="96">
        <f>VLOOKUP($M$4,$BR$4:$BY$7,6,FALSE)</f>
        <v>0</v>
      </c>
      <c r="S4" s="96">
        <f>VLOOKUP($M$4,$BR$4:$BY$7,7,FALSE)</f>
        <v>0</v>
      </c>
      <c r="T4" s="97">
        <f>VLOOKUP($M$4,$BR$4:$BY$7,8,FALSE)</f>
        <v>0</v>
      </c>
      <c r="V4" s="15" t="s">
        <v>133</v>
      </c>
      <c r="W4" s="180"/>
      <c r="X4" s="181"/>
      <c r="Y4" s="181"/>
      <c r="Z4" s="182"/>
      <c r="AC4" s="49">
        <f t="shared" ref="AC4:AF9" si="0">C4</f>
        <v>45457</v>
      </c>
      <c r="AD4" s="1" t="str">
        <f t="shared" si="0"/>
        <v>Tyskland</v>
      </c>
      <c r="AE4" s="50" t="str">
        <f t="shared" si="0"/>
        <v>-</v>
      </c>
      <c r="AF4" s="3" t="str">
        <f t="shared" si="0"/>
        <v>Skottland</v>
      </c>
      <c r="AG4" s="51" t="str">
        <f t="shared" ref="AG4:AG10" si="1">IF(G4="","",G4)</f>
        <v/>
      </c>
      <c r="AH4" s="52" t="s">
        <v>27</v>
      </c>
      <c r="AI4" s="51" t="str">
        <f t="shared" ref="AI4:AI9" si="2">IF(I4="","",I4)</f>
        <v/>
      </c>
      <c r="AJ4" s="53" t="str">
        <f t="shared" ref="AJ4:AJ10" si="3">J4</f>
        <v/>
      </c>
      <c r="AK4" s="54"/>
      <c r="AL4" s="34">
        <f>IF(AG4&gt;AI4,1,0)</f>
        <v>0</v>
      </c>
      <c r="AM4" s="34">
        <f>IF(AI4&gt;AG4,1,0)</f>
        <v>0</v>
      </c>
      <c r="AN4" s="34">
        <f>IF(AND(AG4=AI4,AG4&lt;&gt;""),1,0)</f>
        <v>0</v>
      </c>
      <c r="AO4" s="34">
        <f>IF(AND(AG4=AI4,AG4&lt;&gt;""),1,0)</f>
        <v>0</v>
      </c>
      <c r="AP4" s="34">
        <f>IF(AG4&lt;AI4,1,0)</f>
        <v>0</v>
      </c>
      <c r="AQ4" s="34">
        <f>IF(AI4&lt;AG4,1,)</f>
        <v>0</v>
      </c>
      <c r="AR4" s="34">
        <f t="shared" ref="AR4:AR9" si="4">IF(ISERROR(VLOOKUP(AD4,CD:CD,1,FALSE)),0,1)*IF(ISERROR(VLOOKUP(AF4,CD:CD,1,FALSE)),0,1)*AL4</f>
        <v>0</v>
      </c>
      <c r="AS4" s="34">
        <f t="shared" ref="AS4:AS9" si="5">IF(ISERROR(VLOOKUP(AD4,CD:CD,1,FALSE)),0,1)*IF(ISERROR(VLOOKUP(AF4,CD:CD,1,FALSE)),0,1)*AM4</f>
        <v>0</v>
      </c>
      <c r="AT4" s="34">
        <f t="shared" ref="AT4:AT9" si="6">IF(ISERROR(VLOOKUP(AD4,CD:CD,1,FALSE)),0,1)*IF(ISERROR(VLOOKUP(AF4,CD:CD,1,FALSE)),0,1)*AN4</f>
        <v>0</v>
      </c>
      <c r="AU4" s="34">
        <f t="shared" ref="AU4:AU9" si="7">IF(ISERROR(VLOOKUP(AD4,CD:CD,1,FALSE)),0,1)*IF(ISERROR(VLOOKUP(AF4,CD:CD,1,FALSE)),0,1)*AO4</f>
        <v>0</v>
      </c>
      <c r="AV4" s="34">
        <f t="shared" ref="AV4:AV9" si="8">IF(ISERROR(VLOOKUP(AD4,CD:CD,1,FALSE)),0,1)*IF(ISERROR(VLOOKUP(AF4,CD:CD,1,FALSE)),0,1)*AP4</f>
        <v>0</v>
      </c>
      <c r="AW4" s="34">
        <f t="shared" ref="AW4:AW9" si="9">IF(ISERROR(VLOOKUP(AD4,CD:CD,1,FALSE)),0,1)*IF(ISERROR(VLOOKUP(AF4,CD:CD,1,FALSE)),0,1)*AQ4</f>
        <v>0</v>
      </c>
      <c r="AX4" s="34">
        <f t="shared" ref="AX4:AX9" si="10">IF(ISERROR(VLOOKUP(AD4,CX:CX,1,FALSE)),0,1)*IF(ISERROR(VLOOKUP(AF4,CX:CX,1,FALSE)),0,1)*AL4</f>
        <v>0</v>
      </c>
      <c r="AY4" s="34">
        <f t="shared" ref="AY4:AY9" si="11">IF(ISERROR(VLOOKUP(AD4,CX:CX,1,FALSE)),0,1)*IF(ISERROR(VLOOKUP(AF4,CX:CX,1,FALSE)),0,1)*AM4</f>
        <v>0</v>
      </c>
      <c r="AZ4" s="34">
        <f t="shared" ref="AZ4:AZ9" si="12">IF(ISERROR(VLOOKUP(AD4,CX:CX,1,FALSE)),0,1)*IF(ISERROR(VLOOKUP(AF4,CX:CX,1,FALSE)),0,1)*AN4</f>
        <v>0</v>
      </c>
      <c r="BA4" s="34">
        <f t="shared" ref="BA4:BA9" si="13">IF(ISERROR(VLOOKUP(AD4,CX:CX,1,FALSE)),0,1)*IF(ISERROR(VLOOKUP(AF4,CX:CX,1,FALSE)),0,1)*AO4</f>
        <v>0</v>
      </c>
      <c r="BB4" s="34">
        <f t="shared" ref="BB4:BB9" si="14">IF(ISERROR(VLOOKUP(AD4,CX:CX,1,FALSE)),0,1)*IF(ISERROR(VLOOKUP(AF4,CX:CX,1,FALSE)),0,1)*AP4</f>
        <v>0</v>
      </c>
      <c r="BC4" s="34">
        <f t="shared" ref="BC4:BC9" si="15">IF(ISERROR(VLOOKUP(AD4,CX:CX,1,FALSE)),0,1)*IF(ISERROR(VLOOKUP(AF4,CX:CX,1,FALSE)),0,1)*AQ4</f>
        <v>0</v>
      </c>
      <c r="BD4" s="34">
        <f t="shared" ref="BD4:BD9" si="16">IF(ISERROR(VLOOKUP(AD4,DR:DR,1,FALSE)),0,1)*IF(ISERROR(VLOOKUP(AF4,DR:DR,1,FALSE)),0,1)*AL4</f>
        <v>0</v>
      </c>
      <c r="BE4" s="34">
        <f t="shared" ref="BE4:BE9" si="17">IF(ISERROR(VLOOKUP(AD4,DR:DR,1,FALSE)),0,1)*IF(ISERROR(VLOOKUP(AF4,DR:DR,1,FALSE)),0,1)*AM4</f>
        <v>0</v>
      </c>
      <c r="BF4" s="34">
        <f t="shared" ref="BF4:BF9" si="18">IF(ISERROR(VLOOKUP(AD4,DR:DR,1,FALSE)),0,1)*IF(ISERROR(VLOOKUP(AF4,DR:DR,1,FALSE)),0,1)*AN4</f>
        <v>0</v>
      </c>
      <c r="BG4" s="34">
        <f t="shared" ref="BG4:BG9" si="19">IF(ISERROR(VLOOKUP(AD4,DR:DR,1,FALSE)),0,1)*IF(ISERROR(VLOOKUP(AF4,DR:DR,1,FALSE)),0,1)*AO4</f>
        <v>0</v>
      </c>
      <c r="BH4" s="34">
        <f t="shared" ref="BH4:BH9" si="20">IF(ISERROR(VLOOKUP(AD4,DR:DR,1,FALSE)),0,1)*IF(ISERROR(VLOOKUP(AF4,DR:DR,1,FALSE)),0,1)*AP4</f>
        <v>0</v>
      </c>
      <c r="BI4" s="34">
        <f t="shared" ref="BI4:BI9" si="21">IF(ISERROR(VLOOKUP(AD4,DR:DR,1,FALSE)),0,1)*IF(ISERROR(VLOOKUP(AF4,DR:DR,1,FALSE)),0,1)*AQ4</f>
        <v>0</v>
      </c>
      <c r="BJ4" s="34">
        <f t="shared" ref="BJ4:BJ9" si="22">IF(ISERROR(VLOOKUP(AD4,EL:EL,1,FALSE)),0,1)*IF(ISERROR(VLOOKUP(AF4,EL:EL,1,FALSE)),0,1)*AL4</f>
        <v>0</v>
      </c>
      <c r="BK4" s="34">
        <f t="shared" ref="BK4:BK9" si="23">IF(ISERROR(VLOOKUP(AD4,EL:EL,1,FALSE)),0,1)*IF(ISERROR(VLOOKUP(AF4,EL:EL,1,FALSE)),0,1)*AM4</f>
        <v>0</v>
      </c>
      <c r="BL4" s="34">
        <f t="shared" ref="BL4:BL9" si="24">IF(ISERROR(VLOOKUP(AD4,EL:EL,1,FALSE)),0,1)*IF(ISERROR(VLOOKUP(AF4,EL:EL,1,FALSE)),0,1)*AN4</f>
        <v>0</v>
      </c>
      <c r="BM4" s="34">
        <f t="shared" ref="BM4:BM9" si="25">IF(ISERROR(VLOOKUP(AD4,EL:EL,1,FALSE)),0,1)*IF(ISERROR(VLOOKUP(AF4,EL:EL,1,FALSE)),0,1)*AO4</f>
        <v>0</v>
      </c>
      <c r="BN4" s="34">
        <f t="shared" ref="BN4:BN9" si="26">IF(ISERROR(VLOOKUP(AD4,EL:EL,1,FALSE)),0,1)*IF(ISERROR(VLOOKUP(AF4,EL:EL,1,FALSE)),0,1)*AP4</f>
        <v>0</v>
      </c>
      <c r="BO4" s="34">
        <f t="shared" ref="BO4:BO9" si="27">IF(ISERROR(VLOOKUP(AD4,EL:EL,1,FALSE)),0,1)*IF(ISERROR(VLOOKUP(AF4,EL:EL,1,FALSE)),0,1)*AQ4</f>
        <v>0</v>
      </c>
      <c r="BR4" s="34" t="s">
        <v>10</v>
      </c>
      <c r="BS4" s="55">
        <f>(SUMIF(AD$4:AD$54,BR4,AL$4:AL$54)+SUMIF(AF$4:AF$54,BR4,AM$4:AM$54))</f>
        <v>0</v>
      </c>
      <c r="BT4" s="55">
        <f>(SUMIF(AD$4:AD$54,BR4,AN$4:AN$54)+SUMIF(AF$4:AF$54,BR4,AO$4:AO$54))</f>
        <v>0</v>
      </c>
      <c r="BU4" s="55">
        <f>(SUMIF(AD$4:AD$54,BR4,AP$4:AP$54)+SUMIF(AF$4:AF$54,BR4,AQ$4:AQ$54))</f>
        <v>0</v>
      </c>
      <c r="BV4" s="55">
        <f>SUMIF($AD$4:$AD$54,BR4,$AG$4:$AG$54)+SUMIF($AF$4:$AF$54,BR4,$AI$4:$AI$54)</f>
        <v>0</v>
      </c>
      <c r="BW4" s="55">
        <f>SUMIF($AD$4:$AD$54,BR4,$AI$4:$AI$54)+SUMIF($AF$4:$AF$54,BR4,$AG$4:$AG$54)</f>
        <v>0</v>
      </c>
      <c r="BX4" s="55">
        <f>BV4-BW4</f>
        <v>0</v>
      </c>
      <c r="BY4" s="55">
        <f>IFERROR(BS4*3+BT4*1,0)</f>
        <v>0</v>
      </c>
      <c r="BZ4" s="55" t="s">
        <v>50</v>
      </c>
      <c r="CA4" s="56">
        <f>RANK(BY4,BY4:BY7)</f>
        <v>1</v>
      </c>
      <c r="CB4" s="34">
        <f>SUMPRODUCT((BY4:BY7=BY4)*(BX4:BX7&gt;BX4))</f>
        <v>0</v>
      </c>
      <c r="CD4" s="34" t="str">
        <f>IF(CA4=1,BR4,)</f>
        <v>Tyskland</v>
      </c>
      <c r="CE4" s="34">
        <f>(SUMIF($AD$4:$AD$54,$BR4,$AR$4:$AR$54)+SUMIF($AF$4:$AF$54,$BR4,$AS$4:$AS$54))</f>
        <v>0</v>
      </c>
      <c r="CF4" s="34">
        <f>(SUMIF($AD$4:$AD$54,$BR4,$AT$4:$AT$54)+SUMIF($AF$4:$AF$54,$BR4,$AU$4:$AU$54))</f>
        <v>0</v>
      </c>
      <c r="CG4" s="34">
        <f>(SUMIF($AD$4:$AD$54,$BR4,$AV$4:$AV$54)+SUMIF($AF$4:$AF$54,$BR4,$AW$4:$AW$54))</f>
        <v>0</v>
      </c>
      <c r="CH4" s="55">
        <f>IFERROR(CE4*3+CF4*1,0)</f>
        <v>0</v>
      </c>
      <c r="CI4" s="34" t="str">
        <f>BZ4</f>
        <v>A</v>
      </c>
      <c r="CJ4" s="34">
        <f>IF(CD4&gt;0,RANK(CH4,CH4:CH7),)</f>
        <v>1</v>
      </c>
      <c r="CK4" s="34">
        <f>IF(AND(CD4&gt;0,COUNTIF(CJ4:CJ7,CJ4)&gt;1),SUMIFS($AG$4:$AG$54,$AD$4:$AD$54,$BR4,$K$4:$K$54,1)+SUMIFS($AI$4:$AI$54,$AF$4:$AF$54,$BR4,$K$4:$K$54,1)-SUMIFS($AI$4:$AI$54,$AD$4:$AD$54,$BR4,$K$4:$K$54,1)-SUMIFS($AG$4:$AG$54,$AF$4:$AF$54,$BR4,$K$4:$K$54,1),)</f>
        <v>0</v>
      </c>
      <c r="CL4" s="34">
        <f>IF(AND(CD4&gt;0,COUNTIF(CJ4:CJ7,CJ4)&gt;1),CJ4+RANK(CK4,CK4:CK7)-1,CJ4)</f>
        <v>1</v>
      </c>
      <c r="CM4" s="34">
        <f>IF(AND(CD4&gt;0,COUNTIF(CL4:CL7,CL4)&gt;1),SUMIFS($AG$4:$AG$54,$AD$4:$AD$54,$BR4,$K$4:$K$54,1)+SUMIFS($AI$4:$AI$54,$AF$4:$AF$54,$BR4,$K$4:$K$54,1),)</f>
        <v>0</v>
      </c>
      <c r="CN4" s="34">
        <f>IF(AND(CD4&gt;0,COUNTIF(CL4:CL7,CL4)&gt;1),CL4+RANK(CM4,CM4:CM7)-1,CL4)</f>
        <v>1</v>
      </c>
      <c r="CO4" s="34">
        <f>IF(CN4=0,"",CN4)</f>
        <v>1</v>
      </c>
      <c r="CP4" s="34">
        <f>IF(OR(CO4="",COUNTIF(CO4:CO7,CO4)=1),"",$BX4)</f>
        <v>0</v>
      </c>
      <c r="CQ4" s="34">
        <f>IF(CO4="","",IF(COUNTIF(CO4:CO7,CO4)=1,CO4,CO4+RANK(CP4,CP4:CP7,0)-1))</f>
        <v>1</v>
      </c>
      <c r="CR4" s="34">
        <f>IF(OR(CQ4="",COUNTIF(CQ4:CQ7,CQ4)=1),"",$BV4)</f>
        <v>0</v>
      </c>
      <c r="CS4" s="34">
        <f>IF(CO4="","",IF(COUNTIF(CQ4:CQ7,CQ4)=1,CQ4,CQ4+RANK(CR4,CR4:CR7,0)-1))</f>
        <v>1</v>
      </c>
      <c r="CT4" s="34">
        <f>IF(OR(CS4="",COUNTIF(CS4:CS7,CS4)=1),"",$BS4)</f>
        <v>0</v>
      </c>
      <c r="CU4" s="34">
        <f>IF(CO4="","",IF(COUNTIF(CS4:CS7,CS4)=1,CS4,CS4+RANK(CT4,CT4:CT7,0)-1))</f>
        <v>1</v>
      </c>
      <c r="CV4" s="34">
        <f>IF(CD4&gt;0,BK2+RANK(CU4,CU4:CU7,1),)</f>
        <v>1</v>
      </c>
      <c r="CX4" s="34">
        <f>IF(CA4=2,BR4,)</f>
        <v>0</v>
      </c>
      <c r="CY4" s="34">
        <f>(SUMIF($AD$4:$AD$54,$BR4,$AX$4:$AX$54)+SUMIF($AF$4:$AF$54,$BR4,$AY$4:$AY$54))</f>
        <v>0</v>
      </c>
      <c r="CZ4" s="34">
        <f>(SUMIF($AD$4:$AD$54,$BR4,$AZ$4:$AZ$54)+SUMIF($AF$4:$AF$54,$BR4,$BA$4:$BA$54))</f>
        <v>0</v>
      </c>
      <c r="DA4" s="34">
        <f>(SUMIF($AD$4:$AD$54,$BR4,$BB$4:$BB$54)+SUMIF($AF$4:$AF$54,$BR4,$BC$4:$BC$54))</f>
        <v>0</v>
      </c>
      <c r="DB4" s="55">
        <f>IFERROR(CY4*3+CZ4*1,0)</f>
        <v>0</v>
      </c>
      <c r="DC4" s="34" t="str">
        <f>$BZ4</f>
        <v>A</v>
      </c>
      <c r="DD4" s="34">
        <f>IF(CX4&gt;0,RANK(DB4,DB4:DB7)+CE2,)</f>
        <v>0</v>
      </c>
      <c r="DE4" s="34">
        <f>IF(AND(CX4&gt;0,COUNTIF(DD4:DD7,DD4)&gt;1),SUMIFS($AG$4:$AG$54,$AD$4:$AD$54,$BR4,$K$4:$K$54,2)+SUMIFS($AI$4:$AI$54,$AF$4:$AF$54,$BR4,$K$4:$K$54,2)-SUMIFS($AI$4:$AI$54,$AD$4:$AD$54,$BR4,$K$4:$K$54,2)-SUMIFS($AG$4:$AG$54,$AF$4:$AF$54,$BR4,$K$4:$K$54,2),)</f>
        <v>0</v>
      </c>
      <c r="DF4" s="34">
        <f>IF(AND(CX4&gt;0,COUNTIF(DD4:DD7,DD4)&gt;1),DD4+RANK(DE4,DE4:DE7)-1,DD4)</f>
        <v>0</v>
      </c>
      <c r="DG4" s="34">
        <f>IF(AND(CX4&gt;0,COUNTIF(DF4:DF7,DF4)&gt;1),SUMIFS($AG$4:$AG$54,$AD$4:$AD$54,$BR4,$K$4:$K$54,2)+SUMIFS($AI$4:$AI$54,$AF$4:$AF$54,$BR4,$K$4:$K$54,2),)</f>
        <v>0</v>
      </c>
      <c r="DH4" s="34">
        <f>IF(AND(CX4&gt;0,COUNTIF(DF4:DF7,DF4)&gt;1),DF4+RANK(DG4,DG4:DG7)-1,DF4)</f>
        <v>0</v>
      </c>
      <c r="DI4" s="34" t="str">
        <f>IF(DH4=0,"",DH4)</f>
        <v/>
      </c>
      <c r="DJ4" s="34" t="str">
        <f>IF(OR(DI4="",COUNTIF(DI4:DI7,DI4)=1),"",$BX4)</f>
        <v/>
      </c>
      <c r="DK4" s="34" t="str">
        <f>IF(DI4="","",IF(COUNTIF(DI4:DI7,DI4)=1,DI4,DI4+RANK(DJ4,DJ4:DJ7,0)-1))</f>
        <v/>
      </c>
      <c r="DL4" s="34" t="str">
        <f>IF(OR(DK4="",COUNTIF(DK4:DK7,DK4)=1),"",$BV4)</f>
        <v/>
      </c>
      <c r="DM4" s="34" t="str">
        <f>IF(DI4="","",IF(COUNTIF(DK4:DK7,DK4)=1,DK4,DK4+RANK(DL4,DL4:DL7,0)-1))</f>
        <v/>
      </c>
      <c r="DN4" s="34" t="str">
        <f>IF(OR(DM4="",COUNTIF(DM4:DM7,DM4)=1),"",$BS4)</f>
        <v/>
      </c>
      <c r="DO4" s="34" t="str">
        <f>IF(DI4="","",IF(COUNTIF(DM4:DM7,DM4)=1,DM4,DM4+RANK(DN4,DN4:DN7,0)-1))</f>
        <v/>
      </c>
      <c r="DP4" s="34">
        <f>IF(CX4&gt;0,CE2+RANK(DO4,DO4:DO7,1),)</f>
        <v>0</v>
      </c>
      <c r="DR4" s="34">
        <f>IF(CA4=3,BR4,)</f>
        <v>0</v>
      </c>
      <c r="DS4" s="34">
        <f>(SUMIF($AD$4:$AD$54,BR4,$BD$4:$BD$54)+SUMIF($AF$4:$AF$54,BR4,$BE$4:$BE$54))</f>
        <v>0</v>
      </c>
      <c r="DT4" s="34">
        <f>(SUMIF($AD$4:$AD$54,BR4,$BF$4:$BF$54)+SUMIF($AF$4:$AF$54,BR4,$BG$4:$BG$54))</f>
        <v>0</v>
      </c>
      <c r="DU4" s="34">
        <f>(SUMIF($AD$4:$AD$54,BR4,$BH$4:$BH$54)+SUMIF($AF$4:$AF$54,BR4,$BI$4:$BI$54))</f>
        <v>0</v>
      </c>
      <c r="DV4" s="55">
        <f>IFERROR(DS4*3+DT4*1,0)</f>
        <v>0</v>
      </c>
      <c r="DW4" s="34" t="str">
        <f>BZ4</f>
        <v>A</v>
      </c>
      <c r="DX4" s="34">
        <f>IF(DR4&gt;0,RANK(DV4,DV4:DV7)+CE2+CY2,)</f>
        <v>0</v>
      </c>
      <c r="DY4" s="34">
        <f>IF(AND(DR4&gt;0,COUNTIF(DX4:DX7,DX4)&gt;1),SUMIFS($AG$4:$AG$54,$AD$4:$AD$54,$BR4,$K$4:$K$54,3)+SUMIFS($AI$4:$AI$54,$AF$4:$AF$54,$BR4,$K$4:$K$54,3)-SUMIFS($AI$4:$AI$54,$AD$4:$AD$54,$BR4,$K$4:$K$54,3)-SUMIFS($AG$4:$AG$54,$AF$4:$AF$54,$BR4,$K$4:$K$54,3),)</f>
        <v>0</v>
      </c>
      <c r="DZ4" s="34">
        <f>IF(AND(DR4&gt;0,COUNTIF(DX4:DX7,DX4)&gt;1),DX4+RANK(DY4,DY4:DY7)-1,DX4)</f>
        <v>0</v>
      </c>
      <c r="EA4" s="34">
        <f>IF(AND(DR4&gt;0,COUNTIF(DZ4:DZ7,DZ4)&gt;1),SUMIFS($AG$4:$AG$54,$AD$4:$AD$54,$BR4,$K$4:$K$54,3)+SUMIFS($AI$4:$AI$54,$AF$4:$AF$54,$BR4,$K$4:$K$54,3),)</f>
        <v>0</v>
      </c>
      <c r="EB4" s="34">
        <f>IF(AND(DR4&gt;0,COUNTIF(DZ4:DZ7,DZ4)&gt;1),DZ4+RANK(EA4,EA4:EA7)-1,DZ4)</f>
        <v>0</v>
      </c>
      <c r="EC4" s="34" t="str">
        <f>IF(EB4=0,"",EB4)</f>
        <v/>
      </c>
      <c r="ED4" s="34" t="str">
        <f>IF(OR(EC4="",COUNTIF(EC4:EC7,EC4)=1),"",$BX4)</f>
        <v/>
      </c>
      <c r="EE4" s="34" t="str">
        <f>IF(EC4="","",IF(COUNTIF(EC4:EC7,EC4)=1,EC4,EC4+RANK(ED4,ED4:ED7,0)-1))</f>
        <v/>
      </c>
      <c r="EF4" s="34" t="str">
        <f>IF(OR(EE4="",COUNTIF(EE4:EE7,EE4)=1),"",$BV4)</f>
        <v/>
      </c>
      <c r="EG4" s="34" t="str">
        <f>IF(EC4="","",IF(COUNTIF(EE4:EE7,EE4)=1,EE4,EE4+RANK(EF4,EF4:EF7,0)-1))</f>
        <v/>
      </c>
      <c r="EH4" s="34" t="str">
        <f>IF(OR(EG4="",COUNTIF(EG4:EG7,EG4)=1),"",$BS4)</f>
        <v/>
      </c>
      <c r="EI4" s="34" t="str">
        <f>IF(EC4="","",IF(COUNTIF(EG4:EG7,EG4)=1,EG4,EG4+RANK(EH4,EH4:EH7,0)-1))</f>
        <v/>
      </c>
      <c r="EJ4" s="34">
        <f>IF(DR4&gt;0,CE2+CY2+RANK(EI4,EI4:EI7,1),)</f>
        <v>0</v>
      </c>
      <c r="EL4" s="34">
        <f>IF(CA4=4,BR4,)</f>
        <v>0</v>
      </c>
      <c r="EM4" s="34">
        <f>(SUMIF($AD$4:$AD$54,$BR4,$BJ$4:$BJ$54)+SUMIF($AF$4:$AF$54,$BR4,$BK$4:$BK$54))</f>
        <v>0</v>
      </c>
      <c r="EN4" s="34">
        <f>(SUMIF($AD$4:$AD$54,$BR4,$BL$4:$BL$54)+SUMIF($AF$4:$AF$54,$BR4,$BM$4:$BM$54))</f>
        <v>0</v>
      </c>
      <c r="EO4" s="34">
        <f>(SUMIF($AD$4:$AD$54,$BR4,$BN$4:$BN$54)+SUMIF($AF$4:$AF$54,$BR4,$BO$4:$BO$54))</f>
        <v>0</v>
      </c>
      <c r="EP4" s="55">
        <f>IFERROR(EM4*3+EN4*1,0)</f>
        <v>0</v>
      </c>
      <c r="EQ4" s="34" t="str">
        <f>$BZ4</f>
        <v>A</v>
      </c>
      <c r="ER4" s="34">
        <f>IF(EL4&gt;0,RANK(EP4,EP4:EP7)+CE2+CY2+DS2,)</f>
        <v>0</v>
      </c>
      <c r="ES4" s="34">
        <f>IF(AND(EL4&gt;0,COUNTIF(ER4:ER7,ER4)&gt;1),SUMIFS($AG$4:$AG$54,$AD$4:$AD$54,$BR4,$K$4:$K$54,4)+SUMIFS($AI$4:$AI$54,$AF$4:$AF$54,$BR4,$K$4:$K$54,4)-SUMIFS($AI$4:$AI$54,$AD$4:$AD$54,$BR4,$K$4:$K$54,4)-SUMIFS($AG$4:$AG$54,$AF$4:$AF$54,$BR4,$K$4:$K$54,4),)</f>
        <v>0</v>
      </c>
      <c r="ET4" s="34">
        <f>IF(AND(EL4&gt;0,COUNTIF($ER$4:$ER$7,ER4)&gt;1),ER4+RANK(ES4,$ES$4:$ES$7)-1,ER4)</f>
        <v>0</v>
      </c>
      <c r="EU4" s="34">
        <f>IF(AND(EL4&gt;0,COUNTIF(ET4:ET7,ET4)&gt;1),SUMIFS($AG$4:$AG$54,$AD$4:$AD$54,$BR4,$K$4:$K$54,4)+SUMIFS($AI$4:$AI$54,$AF$4:$AF$54,$BR4,$K$4:$K$54,4),)</f>
        <v>0</v>
      </c>
      <c r="EV4" s="34">
        <f>IF(AND(EL4&gt;0,COUNTIF(ET4:ET7,ET4)&gt;1),ET4+RANK(EU4,EU4:EU7)-1,ET4)</f>
        <v>0</v>
      </c>
      <c r="EW4" s="34" t="str">
        <f>IF(EV4=0,"",EV4)</f>
        <v/>
      </c>
      <c r="EX4" s="34" t="str">
        <f>IF(OR(EW4="",COUNTIF(EW4:EW7,EW4)=1),"",$BX4)</f>
        <v/>
      </c>
      <c r="EY4" s="34" t="str">
        <f>IF(EW4="","",IF(COUNTIF(EW4:EW7,EW4)=1,EW4,EW4+RANK(EX4,EX4:EX7,0)-1))</f>
        <v/>
      </c>
      <c r="EZ4" s="34" t="str">
        <f>IF(OR(EY4="",COUNTIF(EY4:EY7,EY4)=1),"",$BV4)</f>
        <v/>
      </c>
      <c r="FA4" s="34" t="str">
        <f>IF(EW4="","",IF(COUNTIF(EY4:EY7,EY4)=1,EY4,EY4+RANK(EZ4,EZ4:EZ7,0)-1))</f>
        <v/>
      </c>
      <c r="FB4" s="34" t="str">
        <f>IF(OR(FA4="",COUNTIF(FA4:FA7,FA4)=1),"",$BS4)</f>
        <v/>
      </c>
      <c r="FC4" s="34" t="str">
        <f>IF(EW4="","",IF(COUNTIF(FA4:FA7,FA4)=1,FA4,FA4+RANK(FB4,FB4:FB7,0)-1))</f>
        <v/>
      </c>
      <c r="FD4" s="34">
        <f>IF(EL4&gt;0,CE2+CY2+DS2+RANK(FC4,FC4:FC7,1),)</f>
        <v>0</v>
      </c>
      <c r="FF4" s="34">
        <f>IFERROR(VLOOKUP(FH4,CD3:CV7,19,FALSE),IFERROR(VLOOKUP(FH4,CX3:DP7,19,FALSE),IFERROR(VLOOKUP(FH4,DR3:EJ7,19,FALSE),VLOOKUP(FH4,EL3:FD7,19,FALSE))))</f>
        <v>1</v>
      </c>
      <c r="FG4" s="34">
        <f>RANK(FF4,FF4:FF7,1)+COUNTIF(FF4:FF4,FF4)-1</f>
        <v>1</v>
      </c>
      <c r="FH4" s="34" t="str">
        <f>BR4</f>
        <v>Tyskland</v>
      </c>
      <c r="FJ4" s="48" t="s">
        <v>50</v>
      </c>
      <c r="FK4" s="57" t="str">
        <f>M6</f>
        <v>Ungern</v>
      </c>
      <c r="FL4" s="58">
        <f>RANK($FM4,$FM$4:$FM$9,1)+COUNTIF($FM$4:$FM4,$FM4)-1</f>
        <v>1</v>
      </c>
      <c r="FM4" s="58">
        <f>FP4+FO4+FN4</f>
        <v>1</v>
      </c>
      <c r="FN4" s="58">
        <f>SUMPRODUCT(($FQ$4:$FQ$9=FQ4)*($FR$4:$FR$9=FR4)*($FS$4:$FS$9&gt;FS4))</f>
        <v>0</v>
      </c>
      <c r="FO4" s="58">
        <f>SUMPRODUCT(($FQ$4:$FQ$9=FQ4)*($FR$4:$FR$9&gt;FR4))</f>
        <v>0</v>
      </c>
      <c r="FP4" s="58">
        <f>RANK(FQ4,$FQ$4:$FQ$9)</f>
        <v>1</v>
      </c>
      <c r="FQ4" s="58">
        <f>T6</f>
        <v>0</v>
      </c>
      <c r="FR4" s="58">
        <f>S6</f>
        <v>0</v>
      </c>
      <c r="FS4" s="58">
        <f>Q6</f>
        <v>0</v>
      </c>
      <c r="FT4" s="58" t="s">
        <v>50</v>
      </c>
      <c r="FU4" s="58" t="str">
        <f>IF(FL4&lt;5,FT4,)</f>
        <v>A</v>
      </c>
      <c r="FW4" s="34">
        <v>3</v>
      </c>
      <c r="FX4" s="34" t="s">
        <v>73</v>
      </c>
      <c r="FY4" s="34" t="s">
        <v>50</v>
      </c>
      <c r="FZ4" s="34" t="s">
        <v>51</v>
      </c>
      <c r="GA4" s="34" t="s">
        <v>52</v>
      </c>
      <c r="GB4" s="34" t="s">
        <v>54</v>
      </c>
      <c r="GC4" s="34" t="str">
        <f>VLOOKUP("A",$FJ$3:$FK$9,2,FALSE)</f>
        <v>Ungern</v>
      </c>
      <c r="GD4" s="34" t="str">
        <f>VLOOKUP("E",$FJ$3:$FK$9,2,FALSE)</f>
        <v>Belgien</v>
      </c>
      <c r="GE4" s="34" t="str">
        <f>VLOOKUP("B",$FJ$3:$FK$9,2,FALSE)</f>
        <v>Italien</v>
      </c>
      <c r="GF4" s="34" t="str">
        <f>VLOOKUP("C",$FJ$3:$FK$9,2,FALSE)</f>
        <v>Serbien</v>
      </c>
      <c r="GG4" s="34" t="str">
        <f t="shared" ref="GG4:GG17" si="28">IFERROR(IF(AND(VLOOKUP(FY4,$FU$4:$FU$9,1,FALSE)=FY4,VLOOKUP(FZ4,$FU$4:$FU$9,1,FALSE)=FZ4,VLOOKUP(GA4,$FU$4:$FU$9,1,FALSE)=GA4,VLOOKUP(GB4,$FU$4:$FU$9,1,FALSE)=GB4),FW4,""),"")</f>
        <v/>
      </c>
      <c r="GH4" s="118">
        <v>1</v>
      </c>
      <c r="GI4" s="113"/>
      <c r="GJ4" s="113" t="s">
        <v>122</v>
      </c>
      <c r="GK4" s="114">
        <f>'Mitt tips'!AA19</f>
        <v>0</v>
      </c>
    </row>
    <row r="5" spans="3:193" x14ac:dyDescent="0.35">
      <c r="C5" s="49">
        <v>45458</v>
      </c>
      <c r="D5" s="120" t="s">
        <v>21</v>
      </c>
      <c r="E5" s="59" t="s">
        <v>27</v>
      </c>
      <c r="F5" s="122" t="s">
        <v>7</v>
      </c>
      <c r="G5" s="112"/>
      <c r="H5" s="60" t="s">
        <v>27</v>
      </c>
      <c r="I5" s="112"/>
      <c r="J5" s="110" t="str">
        <f t="shared" ref="J5:J10" si="29">IF(OR(ISBLANK(G5),ISBLANK(I5)),"",IF(G5&gt;I5,1,IF(G5&lt;I5,2,"X")))</f>
        <v/>
      </c>
      <c r="K5" s="108">
        <f>IF(VLOOKUP(D5,BR3:CA7,10,FALSE)=VLOOKUP(F5,BR3:CA7,10,FALSE),VLOOKUP(D5,BR3:CA7,10,FALSE),"-")</f>
        <v>1</v>
      </c>
      <c r="L5" s="108">
        <v>2</v>
      </c>
      <c r="M5" s="98" t="str">
        <f>VLOOKUP(L5,FG4:FH7,2,FALSE)</f>
        <v>Skottland</v>
      </c>
      <c r="N5" s="91">
        <f>VLOOKUP(M5,$BR$4:$BY$7,2,FALSE)</f>
        <v>0</v>
      </c>
      <c r="O5" s="91">
        <f>VLOOKUP($M$5,$BR$4:$BY$7,3,FALSE)</f>
        <v>0</v>
      </c>
      <c r="P5" s="91">
        <f>VLOOKUP($M$5,$BR$4:$BY$7,4,FALSE)</f>
        <v>0</v>
      </c>
      <c r="Q5" s="91">
        <f>VLOOKUP($M$5,$BR$4:$BY$7,5,FALSE)</f>
        <v>0</v>
      </c>
      <c r="R5" s="91">
        <f>VLOOKUP($M$5,$BR$4:$BY$7,6,FALSE)</f>
        <v>0</v>
      </c>
      <c r="S5" s="91">
        <f>VLOOKUP($M$5,$BR$4:$BY$7,7,FALSE)</f>
        <v>0</v>
      </c>
      <c r="T5" s="99">
        <f>VLOOKUP($M$5,$BR$4:$BY$7,8,FALSE)</f>
        <v>0</v>
      </c>
      <c r="V5" s="15" t="s">
        <v>110</v>
      </c>
      <c r="W5" s="170"/>
      <c r="X5" s="171"/>
      <c r="Y5" s="171"/>
      <c r="Z5" s="172"/>
      <c r="AC5" s="49">
        <f t="shared" si="0"/>
        <v>45458</v>
      </c>
      <c r="AD5" s="2" t="str">
        <f t="shared" si="0"/>
        <v>Ungern</v>
      </c>
      <c r="AE5" s="59" t="str">
        <f t="shared" si="0"/>
        <v>-</v>
      </c>
      <c r="AF5" s="4" t="str">
        <f t="shared" si="0"/>
        <v>Schweiz</v>
      </c>
      <c r="AG5" s="51" t="str">
        <f t="shared" si="1"/>
        <v/>
      </c>
      <c r="AH5" s="60" t="s">
        <v>27</v>
      </c>
      <c r="AI5" s="51" t="str">
        <f t="shared" si="2"/>
        <v/>
      </c>
      <c r="AJ5" s="53" t="str">
        <f t="shared" si="3"/>
        <v/>
      </c>
      <c r="AK5" s="61"/>
      <c r="AL5" s="34">
        <f t="shared" ref="AL5:AL9" si="30">IF(AG5&gt;AI5,1,0)</f>
        <v>0</v>
      </c>
      <c r="AM5" s="34">
        <f t="shared" ref="AM5:AM9" si="31">IF(AI5&gt;AG5,1,0)</f>
        <v>0</v>
      </c>
      <c r="AN5" s="34">
        <f t="shared" ref="AN5:AN9" si="32">IF(AND(AG5=AI5,AG5&lt;&gt;""),1,0)</f>
        <v>0</v>
      </c>
      <c r="AO5" s="34">
        <f t="shared" ref="AO5:AO9" si="33">IF(AND(AG5=AI5,AG5&lt;&gt;""),1,0)</f>
        <v>0</v>
      </c>
      <c r="AP5" s="34">
        <f t="shared" ref="AP5:AP9" si="34">IF(AG5&lt;AI5,1,0)</f>
        <v>0</v>
      </c>
      <c r="AQ5" s="34">
        <f t="shared" ref="AQ5:AQ9" si="35">IF(AI5&lt;AG5,1,)</f>
        <v>0</v>
      </c>
      <c r="AR5" s="34">
        <f t="shared" si="4"/>
        <v>0</v>
      </c>
      <c r="AS5" s="34">
        <f t="shared" si="5"/>
        <v>0</v>
      </c>
      <c r="AT5" s="34">
        <f t="shared" si="6"/>
        <v>0</v>
      </c>
      <c r="AU5" s="34">
        <f t="shared" si="7"/>
        <v>0</v>
      </c>
      <c r="AV5" s="34">
        <f t="shared" si="8"/>
        <v>0</v>
      </c>
      <c r="AW5" s="34">
        <f t="shared" si="9"/>
        <v>0</v>
      </c>
      <c r="AX5" s="34">
        <f t="shared" si="10"/>
        <v>0</v>
      </c>
      <c r="AY5" s="34">
        <f t="shared" si="11"/>
        <v>0</v>
      </c>
      <c r="AZ5" s="34">
        <f t="shared" si="12"/>
        <v>0</v>
      </c>
      <c r="BA5" s="34">
        <f t="shared" si="13"/>
        <v>0</v>
      </c>
      <c r="BB5" s="34">
        <f t="shared" si="14"/>
        <v>0</v>
      </c>
      <c r="BC5" s="34">
        <f t="shared" si="15"/>
        <v>0</v>
      </c>
      <c r="BD5" s="34">
        <f t="shared" si="16"/>
        <v>0</v>
      </c>
      <c r="BE5" s="34">
        <f t="shared" si="17"/>
        <v>0</v>
      </c>
      <c r="BF5" s="34">
        <f t="shared" si="18"/>
        <v>0</v>
      </c>
      <c r="BG5" s="34">
        <f t="shared" si="19"/>
        <v>0</v>
      </c>
      <c r="BH5" s="34">
        <f t="shared" si="20"/>
        <v>0</v>
      </c>
      <c r="BI5" s="34">
        <f t="shared" si="21"/>
        <v>0</v>
      </c>
      <c r="BJ5" s="34">
        <f t="shared" si="22"/>
        <v>0</v>
      </c>
      <c r="BK5" s="34">
        <f t="shared" si="23"/>
        <v>0</v>
      </c>
      <c r="BL5" s="34">
        <f t="shared" si="24"/>
        <v>0</v>
      </c>
      <c r="BM5" s="34">
        <f t="shared" si="25"/>
        <v>0</v>
      </c>
      <c r="BN5" s="34">
        <f t="shared" si="26"/>
        <v>0</v>
      </c>
      <c r="BO5" s="34">
        <f t="shared" si="27"/>
        <v>0</v>
      </c>
      <c r="BR5" s="34" t="s">
        <v>138</v>
      </c>
      <c r="BS5" s="55">
        <f>(SUMIF(AD$4:AD$54,BR5,AL$4:AL$54)+SUMIF(AF$4:AF$54,BR5,AM$4:AM$54))</f>
        <v>0</v>
      </c>
      <c r="BT5" s="55">
        <f>(SUMIF(AD$4:AD$54,BR5,AN$4:AN$54)+SUMIF(AF$4:AF$54,BR5,AO$4:AO$54))</f>
        <v>0</v>
      </c>
      <c r="BU5" s="55">
        <f>(SUMIF(AD$4:AD$54,BR5,AP$4:AP$54)+SUMIF(AF$4:AF$54,BR5,AQ$4:AQ$54))</f>
        <v>0</v>
      </c>
      <c r="BV5" s="55">
        <f t="shared" ref="BV5:BV7" si="36">SUMIF($AD$4:$AD$54,BR5,$AG$4:$AG$54)+SUMIF($AF$4:$AF$54,BR5,$AI$4:$AI$54)</f>
        <v>0</v>
      </c>
      <c r="BW5" s="55">
        <f t="shared" ref="BW5:BW7" si="37">SUMIF($AD$4:$AD$54,BR5,$AI$4:$AI$54)+SUMIF($AF$4:$AF$54,BR5,$AG$4:$AG$54)</f>
        <v>0</v>
      </c>
      <c r="BX5" s="55">
        <f t="shared" ref="BX5:BX7" si="38">BV5-BW5</f>
        <v>0</v>
      </c>
      <c r="BY5" s="55">
        <f t="shared" ref="BY5:BY7" si="39">IFERROR(BS5*3+BT5*1,0)</f>
        <v>0</v>
      </c>
      <c r="BZ5" s="55" t="s">
        <v>50</v>
      </c>
      <c r="CA5" s="56">
        <f>RANK(BY5,BY4:BY7)</f>
        <v>1</v>
      </c>
      <c r="CB5" s="34">
        <f>SUMPRODUCT((BY4:BY7=BY5)*(BX4:BX7&gt;BX5))</f>
        <v>0</v>
      </c>
      <c r="CD5" s="34" t="str">
        <f>IF(CA5=1,BR5,)</f>
        <v>Skottland</v>
      </c>
      <c r="CE5" s="34">
        <f t="shared" ref="CE5:CE7" si="40">(SUMIF($AD$4:$AD$54,$BR5,$AR$4:$AR$54)+SUMIF($AF$4:$AF$54,$BR5,$AS$4:$AS$54))</f>
        <v>0</v>
      </c>
      <c r="CF5" s="34">
        <f t="shared" ref="CF5:CF7" si="41">(SUMIF($AD$4:$AD$54,$BR5,$AT$4:$AT$54)+SUMIF($AF$4:$AF$54,$BR5,$AU$4:$AU$54))</f>
        <v>0</v>
      </c>
      <c r="CG5" s="34">
        <f t="shared" ref="CG5:CG7" si="42">(SUMIF($AD$4:$AD$54,$BR5,$AV$4:$AV$54)+SUMIF($AF$4:$AF$54,$BR5,$AW$4:$AW$54))</f>
        <v>0</v>
      </c>
      <c r="CH5" s="55">
        <f t="shared" ref="CH5:CH7" si="43">IFERROR(CE5*3+CF5*1,0)</f>
        <v>0</v>
      </c>
      <c r="CI5" s="34" t="str">
        <f t="shared" ref="CI5:CI7" si="44">BZ5</f>
        <v>A</v>
      </c>
      <c r="CJ5" s="34">
        <f>IF(CD5&gt;0,RANK(CH5,CH4:CH7),)</f>
        <v>1</v>
      </c>
      <c r="CK5" s="34">
        <f>IF(AND(CD5&gt;0,COUNTIF(CJ4:CJ7,CJ5)&gt;1),SUMIFS($AG$4:$AG$54,$AD$4:$AD$54,BR5,$K$4:$K$54,1)+SUMIFS($AI$4:$AI$54,$AF$4:$AF$54,BR5,$K$4:$K$54,1)-SUMIFS($AI$4:$AI$54,$AD$4:$AD$54,BR5,$K$4:$K$54,1)-SUMIFS($AG$4:$AG$54,$AF$4:$AF$54,BR5,$K$4:$K$54,1),)</f>
        <v>0</v>
      </c>
      <c r="CL5" s="34">
        <f>IF(AND(CD5&gt;0,COUNTIF(CJ4:CJ7,CJ5)&gt;1),CJ5+RANK(CK5,CK4:CK7)-1,CJ5)</f>
        <v>1</v>
      </c>
      <c r="CM5" s="34">
        <f>IF(AND(CD5&gt;0,COUNTIF(CL4:CL7,CL5)&gt;1),SUMIFS($AG$4:$AG$54,$AD$4:$AD$54,BR5,$K$4:$K$54,1)+SUMIFS($AI$4:$AI$54,$AF$4:$AF$54,BR5,$K$4:$K$54,1),)</f>
        <v>0</v>
      </c>
      <c r="CN5" s="34">
        <f>IF(AND(CD5&gt;0,COUNTIF(CL4:CL7,CL5)&gt;1),CL5+RANK(CM5,CM4:CM7)-1,CL5)</f>
        <v>1</v>
      </c>
      <c r="CO5" s="34">
        <f t="shared" ref="CO5:CO7" si="45">IF(CN5=0,"",CN5)</f>
        <v>1</v>
      </c>
      <c r="CP5" s="34">
        <f>IF(OR(CO5="",COUNTIF(CO4:CO7,CO5)=1),"",$BX5)</f>
        <v>0</v>
      </c>
      <c r="CQ5" s="34">
        <f>IF(CO5="","",IF(COUNTIF(CO4:CO7,CO5)=1,CO5,CO5+RANK(CP5,CP4:CP7,0)-1))</f>
        <v>1</v>
      </c>
      <c r="CR5" s="34">
        <f>IF(OR(CQ5="",COUNTIF(CQ4:CQ7,CQ5)=1),"",$BV5)</f>
        <v>0</v>
      </c>
      <c r="CS5" s="34">
        <f>IF(CO5="","",IF(COUNTIF(CQ4:CQ7,CQ5)=1,CQ5,CQ5+RANK(CR5,CR4:CR7,0)-1))</f>
        <v>1</v>
      </c>
      <c r="CT5" s="34">
        <f>IF(OR(CS5="",COUNTIF(CS4:CS7,CS5)=1),"",$BS5)</f>
        <v>0</v>
      </c>
      <c r="CU5" s="34">
        <f>IF(CO5="","",IF(COUNTIF(CS4:CS7,CS5)=1,CS5,CS5+RANK(CT5,CT4:CT7,0)-1))</f>
        <v>1</v>
      </c>
      <c r="CV5" s="34">
        <f>IF(CD5&gt;0,BK2+RANK(CU5,CU4:CU7,1),)</f>
        <v>1</v>
      </c>
      <c r="CX5" s="34">
        <f>IF(CA5=2,BR5,)</f>
        <v>0</v>
      </c>
      <c r="CY5" s="34">
        <f t="shared" ref="CY5:CY7" si="46">(SUMIF($AD$4:$AD$54,$BR5,$AX$4:$AX$54)+SUMIF($AF$4:$AF$54,$BR5,$AY$4:$AY$54))</f>
        <v>0</v>
      </c>
      <c r="CZ5" s="34">
        <f t="shared" ref="CZ5:CZ7" si="47">(SUMIF($AD$4:$AD$54,$BR5,$AZ$4:$AZ$54)+SUMIF($AF$4:$AF$54,$BR5,$BA$4:$BA$54))</f>
        <v>0</v>
      </c>
      <c r="DA5" s="34">
        <f t="shared" ref="DA5:DA7" si="48">(SUMIF($AD$4:$AD$54,$BR5,$BB$4:$BB$54)+SUMIF($AF$4:$AF$54,$BR5,$BC$4:$BC$54))</f>
        <v>0</v>
      </c>
      <c r="DB5" s="55">
        <f t="shared" ref="DB5:DB7" si="49">IFERROR(CY5*3+CZ5*1,0)</f>
        <v>0</v>
      </c>
      <c r="DC5" s="34" t="str">
        <f t="shared" ref="DC5:DC7" si="50">$BZ5</f>
        <v>A</v>
      </c>
      <c r="DD5" s="34">
        <f>IF(CX5&gt;0,RANK(DB5,DB4:DB7)+CE2,)</f>
        <v>0</v>
      </c>
      <c r="DE5" s="34">
        <f>IF(AND(CX5&gt;0,COUNTIF(DD4:DD7,DD5)&gt;1),SUMIFS($AG$4:$AG$54,$AD$4:$AD$54,BR5,$K$4:$K$54,2)+SUMIFS($AI$4:$AI$54,$AF$4:$AF$54,BR5,$K$4:$K$54,2)-SUMIFS($AI$4:$AI$54,$AD$4:$AD$54,BR5,$K$4:$K$54,2)-SUMIFS($AG$4:$AG$54,$AF$4:$AF$54,BR5,$K$4:$K$54,2),)</f>
        <v>0</v>
      </c>
      <c r="DF5" s="34">
        <f>IF(AND(CX5&gt;0,COUNTIF(DD4:DD7,DD5)&gt;1),DD5+RANK(DE5,DE4:DE7)-1,DD5)</f>
        <v>0</v>
      </c>
      <c r="DG5" s="34">
        <f>IF(AND(CX5&gt;0,COUNTIF(DF4:DF7,DF5)&gt;1),SUMIFS($AG$4:$AG$54,$AD$4:$AD$54,BR5,$K$4:$K$54,2)+SUMIFS($AI$4:$AI$54,$AF$4:$AF$54,BR5,$K$4:$K$54,2),)</f>
        <v>0</v>
      </c>
      <c r="DH5" s="34">
        <f>IF(AND(CX5&gt;0,COUNTIF(DF4:DF7,DF5)&gt;1),DF5+RANK(DG5,DG4:DG7)-1,DF5)</f>
        <v>0</v>
      </c>
      <c r="DI5" s="34" t="str">
        <f t="shared" ref="DI5:DI7" si="51">IF(DH5=0,"",DH5)</f>
        <v/>
      </c>
      <c r="DJ5" s="34" t="str">
        <f>IF(OR(DI5="",COUNTIF(DI4:DI7,DI5)=1),"",$BX5)</f>
        <v/>
      </c>
      <c r="DK5" s="34" t="str">
        <f>IF(DI5="","",IF(COUNTIF(DI4:DI7,DI5)=1,DI5,DI5+RANK(DJ5,DJ4:DJ7,0)-1))</f>
        <v/>
      </c>
      <c r="DL5" s="34" t="str">
        <f>IF(OR(DK5="",COUNTIF(DK4:DK7,DK5)=1),"",$BV5)</f>
        <v/>
      </c>
      <c r="DM5" s="34" t="str">
        <f>IF(DI5="","",IF(COUNTIF(DK4:DK7,DK5)=1,DK5,DK5+RANK(DL5,DL4:DL7,0)-1))</f>
        <v/>
      </c>
      <c r="DN5" s="34" t="str">
        <f>IF(OR(DM5="",COUNTIF(DM4:DM7,DM5)=1),"",$BS5)</f>
        <v/>
      </c>
      <c r="DO5" s="34" t="str">
        <f>IF(DI5="","",IF(COUNTIF(DM4:DM7,DM5)=1,DM5,DM5+RANK(DN5,DN4:DN7,0)-1))</f>
        <v/>
      </c>
      <c r="DP5" s="34">
        <f>IF(CX5&gt;0,CE2+RANK(DO5,DO4:DO7,1),)</f>
        <v>0</v>
      </c>
      <c r="DR5" s="34">
        <f>IF(CA5=3,BR5,)</f>
        <v>0</v>
      </c>
      <c r="DS5" s="34">
        <f>(SUMIF(AD$4:AD$54,BR5,BD$4:BD$54)+SUMIF(AF$4:AF$54,BR5,BE$4:BE$54))</f>
        <v>0</v>
      </c>
      <c r="DT5" s="34">
        <f>(SUMIF(AD$4:AD$54,BR5,BF$4:BF$54)+SUMIF(AF$4:AF$54,BR5,BG$4:BG$54))</f>
        <v>0</v>
      </c>
      <c r="DU5" s="34">
        <f>(SUMIF(AD$4:AD$54,BR5,BH$4:BH$54)+SUMIF(AF$4:AF$54,BR5,BI$4:BI$54))</f>
        <v>0</v>
      </c>
      <c r="DV5" s="55">
        <f t="shared" ref="DV5:DV7" si="52">IFERROR(DS5*3+DT5*1,0)</f>
        <v>0</v>
      </c>
      <c r="DW5" s="34" t="str">
        <f>BZ5</f>
        <v>A</v>
      </c>
      <c r="DX5" s="34">
        <f>IF(DR5&gt;0,RANK(DV5,DV4:DV7)+CE2+CY2,)</f>
        <v>0</v>
      </c>
      <c r="DY5" s="34">
        <f>IF(AND(DR5&gt;0,COUNTIF(DX4:DX7,DX5)&gt;1),SUMIFS($AG$4:$AG$54,$AD$4:$AD$54,BR5,$K$4:$K$54,3)+SUMIFS($AI$4:$AI$54,$AF$4:$AF$54,BR5,$K$4:$K$54,3)-SUMIFS($AI$4:$AI$54,$AD$4:$AD$54,BR5,$K$4:$K$54,3)-SUMIFS($AG$4:$AG$54,$AF$4:$AF$54,BR5,$K$4:$K$54,3),)</f>
        <v>0</v>
      </c>
      <c r="DZ5" s="34">
        <f>IF(AND(DR5&gt;0,COUNTIF(DX4:DX7,DX5)&gt;1),DX5+RANK(DY5,DY4:DY7)-1,DX5)</f>
        <v>0</v>
      </c>
      <c r="EA5" s="34">
        <f>IF(AND(DR5&gt;0,COUNTIF(DZ4:DZ7,DZ5)&gt;1),SUMIFS($AG$4:$AG$54,$AD$4:$AD$54,BR5,$K$4:$K$54,3)+SUMIFS($AI$4:$AI$54,$AF$4:$AF$54,BR5,$K$4:$K$54,3),)</f>
        <v>0</v>
      </c>
      <c r="EB5" s="34">
        <f>IF(AND(DR5&gt;0,COUNTIF(DZ4:DZ7,DZ5)&gt;1),DZ5+RANK(EA5,EA4:EA7)-1,DZ5)</f>
        <v>0</v>
      </c>
      <c r="EC5" s="34" t="str">
        <f t="shared" ref="EC5:EC7" si="53">IF(EB5=0,"",EB5)</f>
        <v/>
      </c>
      <c r="ED5" s="34" t="str">
        <f>IF(OR(EC5="",COUNTIF(EC4:EC7,EC5)=1),"",$BX5)</f>
        <v/>
      </c>
      <c r="EE5" s="34" t="str">
        <f>IF(EC5="","",IF(COUNTIF(EC4:EC7,EC5)=1,EC5,EC5+RANK(ED5,ED4:ED7,0)-1))</f>
        <v/>
      </c>
      <c r="EF5" s="34" t="str">
        <f>IF(OR(EE5="",COUNTIF(EE4:EE7,EE5)=1),"",$BV5)</f>
        <v/>
      </c>
      <c r="EG5" s="34" t="str">
        <f>IF(EC5="","",IF(COUNTIF(EE4:EE7,EE5)=1,EE5,EE5+RANK(EF5,EF4:EF7,0)-1))</f>
        <v/>
      </c>
      <c r="EH5" s="34" t="str">
        <f>IF(OR(EG5="",COUNTIF(EG4:EG7,EG5)=1),"",$BS5)</f>
        <v/>
      </c>
      <c r="EI5" s="34" t="str">
        <f>IF(EC5="","",IF(COUNTIF(EG4:EG7,EG5)=1,EG5,EG5+RANK(EH5,EH4:EH7,0)-1))</f>
        <v/>
      </c>
      <c r="EJ5" s="34">
        <f>IF(DR5&gt;0,CE2+CY2+RANK(EI5,EI4:EI7,1),)</f>
        <v>0</v>
      </c>
      <c r="EL5" s="34">
        <f>IF(CA5=4,BR5,)</f>
        <v>0</v>
      </c>
      <c r="EM5" s="34">
        <f t="shared" ref="EM5:EM7" si="54">(SUMIF($AD$4:$AD$54,$BR5,$BJ$4:$BJ$54)+SUMIF($AF$4:$AF$54,$BR5,$BK$4:$BK$54))</f>
        <v>0</v>
      </c>
      <c r="EN5" s="34">
        <f t="shared" ref="EN5:EN7" si="55">(SUMIF($AD$4:$AD$54,$BR5,$BL$4:$BL$54)+SUMIF($AF$4:$AF$54,$BR5,$BM$4:$BM$54))</f>
        <v>0</v>
      </c>
      <c r="EO5" s="34">
        <f t="shared" ref="EO5:EO7" si="56">(SUMIF($AD$4:$AD$54,$BR5,$BN$4:$BN$54)+SUMIF($AF$4:$AF$54,$BR5,$BO$4:$BO$54))</f>
        <v>0</v>
      </c>
      <c r="EP5" s="55">
        <f t="shared" ref="EP5:EP7" si="57">IFERROR(EM5*3+EN5*1,0)</f>
        <v>0</v>
      </c>
      <c r="EQ5" s="34" t="str">
        <f t="shared" ref="EQ5:EQ7" si="58">$BZ5</f>
        <v>A</v>
      </c>
      <c r="ER5" s="34">
        <f>IF(EL5&gt;0,RANK(EP5,EP4:EP7)+CE2+CY2+DS2,)</f>
        <v>0</v>
      </c>
      <c r="ES5" s="34">
        <f>IF(AND(EL5&gt;0,COUNTIF(ER4:ER7,ER5)&gt;1),SUMIFS($AG$4:$AG$54,$AD$4:$AD$54,BR5,$K$4:$K$54,4)+SUMIFS($AI$4:$AI$54,$AF$4:$AF$54,BR5,$K$4:$K$54,4)-SUMIFS($AI$4:$AI$54,$AD$4:$AD$54,BR5,$K$4:$K$54,4)-SUMIFS($AG$4:$AG$54,$AF$4:$AF$54,BR5,$K$4:$K$54,4),)</f>
        <v>0</v>
      </c>
      <c r="ET5" s="34">
        <f t="shared" ref="ET5:ET7" si="59">IF(AND(EL5&gt;0,COUNTIF($ER$4:$ER$7,ER5)&gt;1),ER5+RANK(ES5,$ES$4:$ES$7)-1,ER5)</f>
        <v>0</v>
      </c>
      <c r="EU5" s="34">
        <f>IF(AND(EL5&gt;0,COUNTIF(ET4:ET7,ET5)&gt;1),SUMIFS($AG$4:$AG$54,$AD$4:$AD$54,BR5,$K$4:$K$54,4)+SUMIFS($AI$4:$AI$54,$AF$4:$AF$54,BR5,$K$4:$K$54,4),)</f>
        <v>0</v>
      </c>
      <c r="EV5" s="34">
        <f>IF(AND(EL5&gt;0,COUNTIF(ET4:ET7,ET5)&gt;1),ET5+RANK(EU5,EU4:EU7)-1,ET5)</f>
        <v>0</v>
      </c>
      <c r="EW5" s="34" t="str">
        <f t="shared" ref="EW5:EW7" si="60">IF(EV5=0,"",EV5)</f>
        <v/>
      </c>
      <c r="EX5" s="34" t="str">
        <f>IF(OR(EW5="",COUNTIF(EW4:EW7,EW5)=1),"",$BX5)</f>
        <v/>
      </c>
      <c r="EY5" s="34" t="str">
        <f>IF(EW5="","",IF(COUNTIF(EW4:EW7,EW5)=1,EW5,EW5+RANK(EX5,EX4:EX7,0)-1))</f>
        <v/>
      </c>
      <c r="EZ5" s="34" t="str">
        <f>IF(OR(EY5="",COUNTIF(EY4:EY7,EY5)=1),"",$BV5)</f>
        <v/>
      </c>
      <c r="FA5" s="34" t="str">
        <f>IF(EW5="","",IF(COUNTIF(EY4:EY7,EY5)=1,EY5,EY5+RANK(EZ5,EZ4:EZ7,0)-1))</f>
        <v/>
      </c>
      <c r="FB5" s="34" t="str">
        <f>IF(OR(FA5="",COUNTIF(FA4:FA7,FA5)=1),"",$BS5)</f>
        <v/>
      </c>
      <c r="FC5" s="34" t="str">
        <f>IF(EW5="","",IF(COUNTIF(FA4:FA7,FA5)=1,FA5,FA5+RANK(FB5,FB4:FB7,0)-1))</f>
        <v/>
      </c>
      <c r="FD5" s="34">
        <f>IF(EL5&gt;0,CE2+CY2+DS2+RANK(FC5,FC4:FC7,1),)</f>
        <v>0</v>
      </c>
      <c r="FF5" s="34">
        <f>IFERROR(VLOOKUP(FH5,CD3:CV7,19,FALSE),IFERROR(VLOOKUP(FH5,CX3:DP7,19,FALSE),IFERROR(VLOOKUP(FH5,DR3:EJ7,19,FALSE),VLOOKUP(FH5,EL3:FD7,19,FALSE))))</f>
        <v>1</v>
      </c>
      <c r="FG5" s="34">
        <f>RANK(FF5,FF4:FF7,1)+COUNTIF(FF4:FF5,FF5)-1</f>
        <v>2</v>
      </c>
      <c r="FH5" s="34" t="str">
        <f>BR5</f>
        <v>Skottland</v>
      </c>
      <c r="FJ5" s="48" t="s">
        <v>51</v>
      </c>
      <c r="FK5" s="57" t="str">
        <f>M15</f>
        <v>Italien</v>
      </c>
      <c r="FL5" s="58">
        <f>RANK($FM5,$FM$4:$FM$9,1)+COUNTIF($FM$4:$FM5,$FM5)-1</f>
        <v>2</v>
      </c>
      <c r="FM5" s="58">
        <f t="shared" ref="FM5:FM9" si="61">FP5+FO5+FN5</f>
        <v>1</v>
      </c>
      <c r="FN5" s="58">
        <f t="shared" ref="FN5:FN9" si="62">SUMPRODUCT(($FQ$4:$FQ$9=FQ5)*($FR$4:$FR$9=FR5)*($FS$4:$FS$9&gt;FS5))</f>
        <v>0</v>
      </c>
      <c r="FO5" s="58">
        <f t="shared" ref="FO5:FO9" si="63">SUMPRODUCT(($FQ$4:$FQ$9=FQ5)*($FR$4:$FR$9&gt;FR5))</f>
        <v>0</v>
      </c>
      <c r="FP5" s="58">
        <f t="shared" ref="FP5:FP9" si="64">RANK(FQ5,$FQ$4:$FQ$9)</f>
        <v>1</v>
      </c>
      <c r="FQ5" s="58">
        <f>T15</f>
        <v>0</v>
      </c>
      <c r="FR5" s="58">
        <f>S15</f>
        <v>0</v>
      </c>
      <c r="FS5" s="58">
        <f>Q15</f>
        <v>0</v>
      </c>
      <c r="FT5" s="58" t="s">
        <v>51</v>
      </c>
      <c r="FU5" s="58" t="str">
        <f t="shared" ref="FU5:FU9" si="65">IF(FL5&lt;5,FT5,)</f>
        <v>B</v>
      </c>
      <c r="FW5" s="34">
        <v>4</v>
      </c>
      <c r="FX5" s="34" t="s">
        <v>74</v>
      </c>
      <c r="FY5" s="34" t="s">
        <v>50</v>
      </c>
      <c r="FZ5" s="34" t="s">
        <v>51</v>
      </c>
      <c r="GA5" s="34" t="s">
        <v>52</v>
      </c>
      <c r="GB5" s="34" t="s">
        <v>34</v>
      </c>
      <c r="GC5" s="34" t="str">
        <f>VLOOKUP("A",$FJ$3:$FK$9,2,FALSE)</f>
        <v>Ungern</v>
      </c>
      <c r="GD5" s="34" t="str">
        <f>VLOOKUP("F",$FJ$3:$FK$9,2,FALSE)</f>
        <v>Georgien</v>
      </c>
      <c r="GE5" s="34" t="str">
        <f>VLOOKUP("B",$FJ$3:$FK$9,2,FALSE)</f>
        <v>Italien</v>
      </c>
      <c r="GF5" s="34" t="str">
        <f>VLOOKUP("C",$FJ$3:$FK$9,2,FALSE)</f>
        <v>Serbien</v>
      </c>
      <c r="GG5" s="34" t="str">
        <f t="shared" si="28"/>
        <v/>
      </c>
      <c r="GH5" s="118">
        <v>2</v>
      </c>
      <c r="GI5" s="113"/>
      <c r="GJ5" s="113"/>
      <c r="GK5" s="114"/>
    </row>
    <row r="6" spans="3:193" x14ac:dyDescent="0.35">
      <c r="C6" s="49">
        <v>45462</v>
      </c>
      <c r="D6" s="120" t="s">
        <v>10</v>
      </c>
      <c r="E6" s="59" t="s">
        <v>27</v>
      </c>
      <c r="F6" s="122" t="s">
        <v>21</v>
      </c>
      <c r="G6" s="112"/>
      <c r="H6" s="60" t="s">
        <v>27</v>
      </c>
      <c r="I6" s="112"/>
      <c r="J6" s="110" t="str">
        <f t="shared" si="29"/>
        <v/>
      </c>
      <c r="K6" s="108">
        <f>IF(VLOOKUP(D6,BR3:CA7,10,FALSE)=VLOOKUP(F6,BR3:CA7,10,FALSE),VLOOKUP(D6,BR3:CA7,10,FALSE),"-")</f>
        <v>1</v>
      </c>
      <c r="L6" s="108">
        <v>3</v>
      </c>
      <c r="M6" s="98" t="str">
        <f>VLOOKUP(L6,FG4:FH7,2,FALSE)</f>
        <v>Ungern</v>
      </c>
      <c r="N6" s="91">
        <f>VLOOKUP(M6,$BR$4:$BY$7,2,FALSE)</f>
        <v>0</v>
      </c>
      <c r="O6" s="91">
        <f>VLOOKUP($M$6,$BR$4:$BY$7,3,FALSE)</f>
        <v>0</v>
      </c>
      <c r="P6" s="91">
        <f>VLOOKUP($M$6,$BR$4:$BY$7,4,FALSE)</f>
        <v>0</v>
      </c>
      <c r="Q6" s="91">
        <f>VLOOKUP($M$6,$BR$4:$BY$7,5,FALSE)</f>
        <v>0</v>
      </c>
      <c r="R6" s="91">
        <f>VLOOKUP($M$6,$BR$4:$BY$7,6,FALSE)</f>
        <v>0</v>
      </c>
      <c r="S6" s="91">
        <f>VLOOKUP($M$6,$BR$4:$BY$7,7,FALSE)</f>
        <v>0</v>
      </c>
      <c r="T6" s="99">
        <f>VLOOKUP($M$6,$BR$4:$BY$7,8,FALSE)</f>
        <v>0</v>
      </c>
      <c r="V6" s="146" t="s">
        <v>175</v>
      </c>
      <c r="W6" s="170"/>
      <c r="X6" s="171"/>
      <c r="Y6" s="171"/>
      <c r="Z6" s="172"/>
      <c r="AC6" s="62">
        <f t="shared" si="0"/>
        <v>45462</v>
      </c>
      <c r="AD6" s="2" t="str">
        <f t="shared" si="0"/>
        <v>Tyskland</v>
      </c>
      <c r="AE6" s="59" t="str">
        <f t="shared" si="0"/>
        <v>-</v>
      </c>
      <c r="AF6" s="4" t="str">
        <f t="shared" si="0"/>
        <v>Ungern</v>
      </c>
      <c r="AG6" s="51" t="str">
        <f t="shared" si="1"/>
        <v/>
      </c>
      <c r="AH6" s="60" t="s">
        <v>27</v>
      </c>
      <c r="AI6" s="51" t="str">
        <f t="shared" si="2"/>
        <v/>
      </c>
      <c r="AJ6" s="53" t="str">
        <f t="shared" si="3"/>
        <v/>
      </c>
      <c r="AK6" s="61"/>
      <c r="AL6" s="34">
        <f t="shared" si="30"/>
        <v>0</v>
      </c>
      <c r="AM6" s="34">
        <f t="shared" si="31"/>
        <v>0</v>
      </c>
      <c r="AN6" s="34">
        <f t="shared" si="32"/>
        <v>0</v>
      </c>
      <c r="AO6" s="34">
        <f t="shared" si="33"/>
        <v>0</v>
      </c>
      <c r="AP6" s="34">
        <f t="shared" si="34"/>
        <v>0</v>
      </c>
      <c r="AQ6" s="34">
        <f t="shared" si="35"/>
        <v>0</v>
      </c>
      <c r="AR6" s="34">
        <f t="shared" si="4"/>
        <v>0</v>
      </c>
      <c r="AS6" s="34">
        <f t="shared" si="5"/>
        <v>0</v>
      </c>
      <c r="AT6" s="34">
        <f t="shared" si="6"/>
        <v>0</v>
      </c>
      <c r="AU6" s="34">
        <f t="shared" si="7"/>
        <v>0</v>
      </c>
      <c r="AV6" s="34">
        <f t="shared" si="8"/>
        <v>0</v>
      </c>
      <c r="AW6" s="34">
        <f t="shared" si="9"/>
        <v>0</v>
      </c>
      <c r="AX6" s="34">
        <f t="shared" si="10"/>
        <v>0</v>
      </c>
      <c r="AY6" s="34">
        <f t="shared" si="11"/>
        <v>0</v>
      </c>
      <c r="AZ6" s="34">
        <f t="shared" si="12"/>
        <v>0</v>
      </c>
      <c r="BA6" s="34">
        <f t="shared" si="13"/>
        <v>0</v>
      </c>
      <c r="BB6" s="34">
        <f t="shared" si="14"/>
        <v>0</v>
      </c>
      <c r="BC6" s="34">
        <f t="shared" si="15"/>
        <v>0</v>
      </c>
      <c r="BD6" s="34">
        <f t="shared" si="16"/>
        <v>0</v>
      </c>
      <c r="BE6" s="34">
        <f t="shared" si="17"/>
        <v>0</v>
      </c>
      <c r="BF6" s="34">
        <f t="shared" si="18"/>
        <v>0</v>
      </c>
      <c r="BG6" s="34">
        <f t="shared" si="19"/>
        <v>0</v>
      </c>
      <c r="BH6" s="34">
        <f t="shared" si="20"/>
        <v>0</v>
      </c>
      <c r="BI6" s="34">
        <f t="shared" si="21"/>
        <v>0</v>
      </c>
      <c r="BJ6" s="34">
        <f t="shared" si="22"/>
        <v>0</v>
      </c>
      <c r="BK6" s="34">
        <f t="shared" si="23"/>
        <v>0</v>
      </c>
      <c r="BL6" s="34">
        <f t="shared" si="24"/>
        <v>0</v>
      </c>
      <c r="BM6" s="34">
        <f t="shared" si="25"/>
        <v>0</v>
      </c>
      <c r="BN6" s="34">
        <f t="shared" si="26"/>
        <v>0</v>
      </c>
      <c r="BO6" s="34">
        <f t="shared" si="27"/>
        <v>0</v>
      </c>
      <c r="BR6" s="34" t="s">
        <v>21</v>
      </c>
      <c r="BS6" s="55">
        <f>(SUMIF(AD$4:AD$54,BR6,AL$4:AL$54)+SUMIF(AF$4:AF$54,BR6,AM$4:AM$54))</f>
        <v>0</v>
      </c>
      <c r="BT6" s="55">
        <f>(SUMIF(AD$4:AD$54,BR6,AN$4:AN$54)+SUMIF(AF$4:AF$54,BR6,AO$4:AO$54))</f>
        <v>0</v>
      </c>
      <c r="BU6" s="55">
        <f>(SUMIF(AD$4:AD$54,BR6,AP$4:AP$54)+SUMIF(AF$4:AF$54,BR6,AQ$4:AQ$54))</f>
        <v>0</v>
      </c>
      <c r="BV6" s="55">
        <f t="shared" si="36"/>
        <v>0</v>
      </c>
      <c r="BW6" s="55">
        <f t="shared" si="37"/>
        <v>0</v>
      </c>
      <c r="BX6" s="55">
        <f t="shared" si="38"/>
        <v>0</v>
      </c>
      <c r="BY6" s="55">
        <f t="shared" si="39"/>
        <v>0</v>
      </c>
      <c r="BZ6" s="55" t="s">
        <v>50</v>
      </c>
      <c r="CA6" s="56">
        <f>RANK(BY6,BY4:BY7)</f>
        <v>1</v>
      </c>
      <c r="CB6" s="34">
        <f>SUMPRODUCT((BY4:BY7=BY6)*(BX4:BX7&gt;BX6))</f>
        <v>0</v>
      </c>
      <c r="CD6" s="34" t="str">
        <f>IF(CA6=1,BR6,)</f>
        <v>Ungern</v>
      </c>
      <c r="CE6" s="34">
        <f t="shared" si="40"/>
        <v>0</v>
      </c>
      <c r="CF6" s="34">
        <f t="shared" si="41"/>
        <v>0</v>
      </c>
      <c r="CG6" s="34">
        <f t="shared" si="42"/>
        <v>0</v>
      </c>
      <c r="CH6" s="55">
        <f t="shared" si="43"/>
        <v>0</v>
      </c>
      <c r="CI6" s="34" t="str">
        <f t="shared" si="44"/>
        <v>A</v>
      </c>
      <c r="CJ6" s="34">
        <f>IF(CD6&gt;0,RANK(CH6,CH4:CH7),)</f>
        <v>1</v>
      </c>
      <c r="CK6" s="34">
        <f>IF(AND(CD6&gt;0,COUNTIF(CJ4:CJ7,CJ6)&gt;1),SUMIFS($AG$4:$AG$54,$AD$4:$AD$54,BR6,$K$4:$K$54,1)+SUMIFS($AI$4:$AI$54,$AF$4:$AF$54,BR6,$K$4:$K$54,1)-SUMIFS($AI$4:$AI$54,$AD$4:$AD$54,BR6,$K$4:$K$54,1)-SUMIFS($AG$4:$AG$54,$AF$4:$AF$54,BR6,$K$4:$K$54,1),)</f>
        <v>0</v>
      </c>
      <c r="CL6" s="34">
        <f>IF(AND(CD6&gt;0,COUNTIF(CJ4:CJ7,CJ6)&gt;1),CJ6+RANK(CK6,CK4:CK7)-1,CJ6)</f>
        <v>1</v>
      </c>
      <c r="CM6" s="34">
        <f>IF(AND(CD6&gt;0,COUNTIF(CL4:CL7,CL6)&gt;1),SUMIFS($AG$4:$AG$54,$AD$4:$AD$54,BR6,$K$4:$K$54,1)+SUMIFS($AI$4:$AI$54,$AF$4:$AF$54,BR6,$K$4:$K$54,1),)</f>
        <v>0</v>
      </c>
      <c r="CN6" s="34">
        <f>IF(AND(CD6&gt;0,COUNTIF(CL4:CL7,CL6)&gt;1),CL6+RANK(CM6,CM4:CM7)-1,CL6)</f>
        <v>1</v>
      </c>
      <c r="CO6" s="34">
        <f t="shared" si="45"/>
        <v>1</v>
      </c>
      <c r="CP6" s="34">
        <f>IF(OR(CO6="",COUNTIF(CO4:CO7,CO6)=1),"",$BX6)</f>
        <v>0</v>
      </c>
      <c r="CQ6" s="34">
        <f>IF(CO6="","",IF(COUNTIF(CO4:CO7,CO6)=1,CO6,CO6+RANK(CP6,CP4:CP7,0)-1))</f>
        <v>1</v>
      </c>
      <c r="CR6" s="34">
        <f>IF(OR(CQ6="",COUNTIF(CQ4:CQ7,CQ6)=1),"",$BV6)</f>
        <v>0</v>
      </c>
      <c r="CS6" s="34">
        <f>IF(CO6="","",IF(COUNTIF(CQ4:CQ7,CQ6)=1,CQ6,CQ6+RANK(CR6,CR4:CR7,0)-1))</f>
        <v>1</v>
      </c>
      <c r="CT6" s="34">
        <f>IF(OR(CS6="",COUNTIF(CS4:CS7,CS6)=1),"",$BS6)</f>
        <v>0</v>
      </c>
      <c r="CU6" s="34">
        <f>IF(CO6="","",IF(COUNTIF(CS4:CS7,CS6)=1,CS6,CS6+RANK(CT6,CT4:CT7,0)-1))</f>
        <v>1</v>
      </c>
      <c r="CV6" s="34">
        <f>IF(CD6&gt;0,BK2+RANK(CU6,CU4:CU7,1),)</f>
        <v>1</v>
      </c>
      <c r="CX6" s="34">
        <f>IF(CA6=2,BR6,)</f>
        <v>0</v>
      </c>
      <c r="CY6" s="34">
        <f t="shared" si="46"/>
        <v>0</v>
      </c>
      <c r="CZ6" s="34">
        <f t="shared" si="47"/>
        <v>0</v>
      </c>
      <c r="DA6" s="34">
        <f t="shared" si="48"/>
        <v>0</v>
      </c>
      <c r="DB6" s="55">
        <f t="shared" si="49"/>
        <v>0</v>
      </c>
      <c r="DC6" s="34" t="str">
        <f t="shared" si="50"/>
        <v>A</v>
      </c>
      <c r="DD6" s="34">
        <f>IF(CX6&gt;0,RANK(DB6,DB4:DB7)+CE2,)</f>
        <v>0</v>
      </c>
      <c r="DE6" s="34">
        <f>IF(AND(CX6&gt;0,COUNTIF(DD4:DD7,DD6)&gt;1),SUMIFS($AG$4:$AG$54,$AD$4:$AD$54,BR6,$K$4:$K$54,2)+SUMIFS($AI$4:$AI$54,$AF$4:$AF$54,BR6,$K$4:$K$54,2)-SUMIFS($AI$4:$AI$54,$AD$4:$AD$54,BR6,$K$4:$K$54,2)-SUMIFS($AG$4:$AG$54,$AF$4:$AF$54,BR6,$K$4:$K$54,2),)</f>
        <v>0</v>
      </c>
      <c r="DF6" s="34">
        <f>IF(AND(CX6&gt;0,COUNTIF(DD4:DD7,DD6)&gt;1),DD6+RANK(DE6,DE4:DE7)-1,DD6)</f>
        <v>0</v>
      </c>
      <c r="DG6" s="34">
        <f>IF(AND(CX6&gt;0,COUNTIF(DF4:DF7,DF6)&gt;1),SUMIFS($AG$4:$AG$54,$AD$4:$AD$54,BR6,$K$4:$K$54,2)+SUMIFS($AI$4:$AI$54,$AF$4:$AF$54,BR6,$K$4:$K$54,2),)</f>
        <v>0</v>
      </c>
      <c r="DH6" s="34">
        <f>IF(AND(CX6&gt;0,COUNTIF(DF4:DF7,DF6)&gt;1),DF6+RANK(DG6,DG4:DG7)-1,DF6)</f>
        <v>0</v>
      </c>
      <c r="DI6" s="34" t="str">
        <f t="shared" si="51"/>
        <v/>
      </c>
      <c r="DJ6" s="34" t="str">
        <f>IF(OR(DI6="",COUNTIF(DI4:DI7,DI6)=1),"",$BX6)</f>
        <v/>
      </c>
      <c r="DK6" s="34" t="str">
        <f>IF(DI6="","",IF(COUNTIF(DI4:DI7,DI6)=1,DI6,DI6+RANK(DJ6,DJ4:DJ7,0)-1))</f>
        <v/>
      </c>
      <c r="DL6" s="34" t="str">
        <f>IF(OR(DK6="",COUNTIF(DK4:DK7,DK6)=1),"",$BV6)</f>
        <v/>
      </c>
      <c r="DM6" s="34" t="str">
        <f>IF(DI6="","",IF(COUNTIF(DK4:DK7,DK6)=1,DK6,DK6+RANK(DL6,DL4:DL7,0)-1))</f>
        <v/>
      </c>
      <c r="DN6" s="34" t="str">
        <f>IF(OR(DM6="",COUNTIF(DM4:DM7,DM6)=1),"",$BS6)</f>
        <v/>
      </c>
      <c r="DO6" s="34" t="str">
        <f>IF(DI6="","",IF(COUNTIF(DM4:DM7,DM6)=1,DM6,DM6+RANK(DN6,DN4:DN7,0)-1))</f>
        <v/>
      </c>
      <c r="DP6" s="34">
        <f>IF(CX6&gt;0,CE2+RANK(DO6,DO4:DO7,1),)</f>
        <v>0</v>
      </c>
      <c r="DR6" s="34">
        <f>IF(CA6=3,BR6,)</f>
        <v>0</v>
      </c>
      <c r="DS6" s="34">
        <f>(SUMIF(AD$4:AD$54,BR6,BD$4:BD$54)+SUMIF(AF$4:AF$54,BR6,BE$4:BE$54))</f>
        <v>0</v>
      </c>
      <c r="DT6" s="34">
        <f>(SUMIF(AD$4:AD$54,BR6,BF$4:BF$54)+SUMIF(AF$4:AF$54,BR6,BG$4:BG$54))</f>
        <v>0</v>
      </c>
      <c r="DU6" s="34">
        <f>(SUMIF(AD$4:AD$54,BR6,BH$4:BH$54)+SUMIF(AF$4:AF$54,BR6,BI$4:BI$54))</f>
        <v>0</v>
      </c>
      <c r="DV6" s="55">
        <f t="shared" si="52"/>
        <v>0</v>
      </c>
      <c r="DW6" s="34" t="str">
        <f>BZ6</f>
        <v>A</v>
      </c>
      <c r="DX6" s="34">
        <f>IF(DR6&gt;0,RANK(DV6,DV4:DV7)+CE2+CY2,)</f>
        <v>0</v>
      </c>
      <c r="DY6" s="34">
        <f>IF(AND(DR6&gt;0,COUNTIF(DX4:DX7,DX6)&gt;1),SUMIFS($AG$4:$AG$54,$AD$4:$AD$54,BR6,$K$4:$K$54,3)+SUMIFS($AI$4:$AI$54,$AF$4:$AF$54,BR6,$K$4:$K$54,3)-SUMIFS($AI$4:$AI$54,$AD$4:$AD$54,BR6,$K$4:$K$54,3)-SUMIFS($AG$4:$AG$54,$AF$4:$AF$54,BR6,$K$4:$K$54,3),)</f>
        <v>0</v>
      </c>
      <c r="DZ6" s="34">
        <f>IF(AND(DR6&gt;0,COUNTIF(DX4:DX7,DX6)&gt;1),DX6+RANK(DY6,DY4:DY7)-1,DX6)</f>
        <v>0</v>
      </c>
      <c r="EA6" s="34">
        <f>IF(AND(DR6&gt;0,COUNTIF(DZ4:DZ7,DZ6)&gt;1),SUMIFS($AG$4:$AG$54,$AD$4:$AD$54,BR6,$K$4:$K$54,3)+SUMIFS($AI$4:$AI$54,$AF$4:$AF$54,BR6,$K$4:$K$54,3),)</f>
        <v>0</v>
      </c>
      <c r="EB6" s="34">
        <f>IF(AND(DR6&gt;0,COUNTIF(DZ4:DZ7,DZ6)&gt;1),DZ6+RANK(EA6,EA4:EA7)-1,DZ6)</f>
        <v>0</v>
      </c>
      <c r="EC6" s="34" t="str">
        <f t="shared" si="53"/>
        <v/>
      </c>
      <c r="ED6" s="34" t="str">
        <f>IF(OR(EC6="",COUNTIF(EC4:EC7,EC6)=1),"",$BX6)</f>
        <v/>
      </c>
      <c r="EE6" s="34" t="str">
        <f>IF(EC6="","",IF(COUNTIF(EC4:EC7,EC6)=1,EC6,EC6+RANK(ED6,ED4:ED7,0)-1))</f>
        <v/>
      </c>
      <c r="EF6" s="34" t="str">
        <f>IF(OR(EE6="",COUNTIF(EE4:EE7,EE6)=1),"",$BV6)</f>
        <v/>
      </c>
      <c r="EG6" s="34" t="str">
        <f>IF(EC6="","",IF(COUNTIF(EE4:EE7,EE6)=1,EE6,EE6+RANK(EF6,EF4:EF7,0)-1))</f>
        <v/>
      </c>
      <c r="EH6" s="34" t="str">
        <f>IF(OR(EG6="",COUNTIF(EG4:EG7,EG6)=1),"",$BS6)</f>
        <v/>
      </c>
      <c r="EI6" s="34" t="str">
        <f>IF(EC6="","",IF(COUNTIF(EG4:EG7,EG6)=1,EG6,EG6+RANK(EH6,EH4:EH7,0)-1))</f>
        <v/>
      </c>
      <c r="EJ6" s="34">
        <f>IF(DR6&gt;0,CE2+CY2+RANK(EI6,EI4:EI7,1),)</f>
        <v>0</v>
      </c>
      <c r="EL6" s="34">
        <f>IF(CA6=4,BR6,)</f>
        <v>0</v>
      </c>
      <c r="EM6" s="34">
        <f t="shared" si="54"/>
        <v>0</v>
      </c>
      <c r="EN6" s="34">
        <f t="shared" si="55"/>
        <v>0</v>
      </c>
      <c r="EO6" s="34">
        <f t="shared" si="56"/>
        <v>0</v>
      </c>
      <c r="EP6" s="55">
        <f t="shared" si="57"/>
        <v>0</v>
      </c>
      <c r="EQ6" s="34" t="str">
        <f t="shared" si="58"/>
        <v>A</v>
      </c>
      <c r="ER6" s="34">
        <f>IF(EL6&gt;0,RANK(EP6,EP4:EP7)+CE2+CY2+DS2,)</f>
        <v>0</v>
      </c>
      <c r="ES6" s="34">
        <f>IF(AND(EL6&gt;0,COUNTIF(ER4:ER7,ER6)&gt;1),SUMIFS($AG$4:$AG$54,$AD$4:$AD$54,BR6,$K$4:$K$54,4)+SUMIFS($AI$4:$AI$54,$AF$4:$AF$54,BR6,$K$4:$K$54,4)-SUMIFS($AI$4:$AI$54,$AD$4:$AD$54,BR6,$K$4:$K$54,4)-SUMIFS($AG$4:$AG$54,$AF$4:$AF$54,BR6,$K$4:$K$54,4),)</f>
        <v>0</v>
      </c>
      <c r="ET6" s="34">
        <f t="shared" si="59"/>
        <v>0</v>
      </c>
      <c r="EU6" s="34">
        <f>IF(AND(EL6&gt;0,COUNTIF(ET4:ET7,ET6)&gt;1),SUMIFS($AG$4:$AG$54,$AD$4:$AD$54,BR6,$K$4:$K$54,4)+SUMIFS($AI$4:$AI$54,$AF$4:$AF$54,BR6,$K$4:$K$54,4),)</f>
        <v>0</v>
      </c>
      <c r="EV6" s="34">
        <f>IF(AND(EL6&gt;0,COUNTIF(ET4:ET7,ET6)&gt;1),ET6+RANK(EU6,EU4:EU7)-1,ET6)</f>
        <v>0</v>
      </c>
      <c r="EW6" s="34" t="str">
        <f t="shared" si="60"/>
        <v/>
      </c>
      <c r="EX6" s="34" t="str">
        <f>IF(OR(EW6="",COUNTIF(EW4:EW7,EW6)=1),"",$BX6)</f>
        <v/>
      </c>
      <c r="EY6" s="34" t="str">
        <f>IF(EW6="","",IF(COUNTIF(EW4:EW7,EW6)=1,EW6,EW6+RANK(EX6,EX4:EX7,0)-1))</f>
        <v/>
      </c>
      <c r="EZ6" s="34" t="str">
        <f>IF(OR(EY6="",COUNTIF(EY4:EY7,EY6)=1),"",$BV6)</f>
        <v/>
      </c>
      <c r="FA6" s="34" t="str">
        <f>IF(EW6="","",IF(COUNTIF(EY4:EY7,EY6)=1,EY6,EY6+RANK(EZ6,EZ4:EZ7,0)-1))</f>
        <v/>
      </c>
      <c r="FB6" s="34" t="str">
        <f>IF(OR(FA6="",COUNTIF(FA4:FA7,FA6)=1),"",$BS6)</f>
        <v/>
      </c>
      <c r="FC6" s="34" t="str">
        <f>IF(EW6="","",IF(COUNTIF(FA4:FA7,FA6)=1,FA6,FA6+RANK(FB6,FB4:FB7,0)-1))</f>
        <v/>
      </c>
      <c r="FD6" s="34">
        <f>IF(EL6&gt;0,CE2+CY2+DS2+RANK(FC6,FC4:FC7,1),)</f>
        <v>0</v>
      </c>
      <c r="FF6" s="34">
        <f>IFERROR(VLOOKUP(FH6,CD3:CV7,19,FALSE),IFERROR(VLOOKUP(FH6,CX3:DP7,19,FALSE),IFERROR(VLOOKUP(FH6,DR3:EJ7,19,FALSE),VLOOKUP(FH6,EL3:FD7,19,FALSE))))</f>
        <v>1</v>
      </c>
      <c r="FG6" s="34">
        <f>RANK(FF6,FF4:FF7,1)+COUNTIF(FF4:FF6,FF6)-1</f>
        <v>3</v>
      </c>
      <c r="FH6" s="34" t="str">
        <f>BR6</f>
        <v>Ungern</v>
      </c>
      <c r="FJ6" s="48" t="s">
        <v>52</v>
      </c>
      <c r="FK6" s="57" t="str">
        <f>M24</f>
        <v>Serbien</v>
      </c>
      <c r="FL6" s="58">
        <f>RANK($FM6,$FM$4:$FM$9,1)+COUNTIF($FM$4:$FM6,$FM6)-1</f>
        <v>3</v>
      </c>
      <c r="FM6" s="58">
        <f t="shared" si="61"/>
        <v>1</v>
      </c>
      <c r="FN6" s="58">
        <f t="shared" si="62"/>
        <v>0</v>
      </c>
      <c r="FO6" s="58">
        <f t="shared" si="63"/>
        <v>0</v>
      </c>
      <c r="FP6" s="58">
        <f t="shared" si="64"/>
        <v>1</v>
      </c>
      <c r="FQ6" s="58">
        <f>T24</f>
        <v>0</v>
      </c>
      <c r="FR6" s="58">
        <f>S24</f>
        <v>0</v>
      </c>
      <c r="FS6" s="58">
        <f>Q24</f>
        <v>0</v>
      </c>
      <c r="FT6" s="58" t="s">
        <v>52</v>
      </c>
      <c r="FU6" s="58" t="str">
        <f t="shared" si="65"/>
        <v>C</v>
      </c>
      <c r="FW6" s="34">
        <v>5</v>
      </c>
      <c r="FX6" s="34" t="s">
        <v>75</v>
      </c>
      <c r="FY6" s="34" t="s">
        <v>50</v>
      </c>
      <c r="FZ6" s="34" t="s">
        <v>51</v>
      </c>
      <c r="GA6" s="34" t="s">
        <v>53</v>
      </c>
      <c r="GB6" s="34" t="s">
        <v>54</v>
      </c>
      <c r="GC6" s="34" t="str">
        <f>VLOOKUP("D",$FJ$3:$FK$9,2,FALSE)</f>
        <v>Polen</v>
      </c>
      <c r="GD6" s="34" t="str">
        <f>VLOOKUP("E",$FJ$3:$FK$9,2,FALSE)</f>
        <v>Belgien</v>
      </c>
      <c r="GE6" s="34" t="str">
        <f>VLOOKUP("A",$FJ$3:$FK$9,2,FALSE)</f>
        <v>Ungern</v>
      </c>
      <c r="GF6" s="34" t="str">
        <f>VLOOKUP("B",$FJ$3:$FK$9,2,FALSE)</f>
        <v>Italien</v>
      </c>
      <c r="GG6" s="34" t="str">
        <f t="shared" si="28"/>
        <v/>
      </c>
      <c r="GH6" s="134">
        <v>3</v>
      </c>
      <c r="GI6" s="115"/>
      <c r="GJ6" s="115"/>
      <c r="GK6" s="116"/>
    </row>
    <row r="7" spans="3:193" x14ac:dyDescent="0.35">
      <c r="C7" s="49">
        <v>45462</v>
      </c>
      <c r="D7" s="120" t="s">
        <v>138</v>
      </c>
      <c r="E7" s="59" t="s">
        <v>27</v>
      </c>
      <c r="F7" s="122" t="s">
        <v>7</v>
      </c>
      <c r="G7" s="112"/>
      <c r="H7" s="60" t="s">
        <v>27</v>
      </c>
      <c r="I7" s="112"/>
      <c r="J7" s="110" t="str">
        <f t="shared" si="29"/>
        <v/>
      </c>
      <c r="K7" s="108">
        <f>IF(VLOOKUP(D7,BR3:CA7,10,FALSE)=VLOOKUP(F7,BR3:CA7,10,FALSE),VLOOKUP(D7,BR3:CA7,10,FALSE),"-")</f>
        <v>1</v>
      </c>
      <c r="L7" s="108">
        <v>4</v>
      </c>
      <c r="M7" s="92" t="str">
        <f>VLOOKUP(L7,FG4:FH7,2,FALSE)</f>
        <v>Schweiz</v>
      </c>
      <c r="N7" s="93">
        <f>VLOOKUP(M7,$BR$4:$BY$7,2,FALSE)</f>
        <v>0</v>
      </c>
      <c r="O7" s="93">
        <f>VLOOKUP($M$7,$BR$4:$BY$7,3,FALSE)</f>
        <v>0</v>
      </c>
      <c r="P7" s="93">
        <f>VLOOKUP($M$7,$BR$4:$BY$7,4,FALSE)</f>
        <v>0</v>
      </c>
      <c r="Q7" s="93">
        <f>VLOOKUP($M$7,$BR$4:$BY$7,5,FALSE)</f>
        <v>0</v>
      </c>
      <c r="R7" s="93">
        <f>VLOOKUP($M$7,$BR$4:$BY$7,6,FALSE)</f>
        <v>0</v>
      </c>
      <c r="S7" s="93">
        <f>VLOOKUP($M$7,$BR$4:$BY$7,7,FALSE)</f>
        <v>0</v>
      </c>
      <c r="T7" s="94">
        <f>VLOOKUP($M$7,$BR$4:$BY$7,8,FALSE)</f>
        <v>0</v>
      </c>
      <c r="V7" s="146" t="s">
        <v>176</v>
      </c>
      <c r="W7" s="170"/>
      <c r="X7" s="171"/>
      <c r="Y7" s="171"/>
      <c r="Z7" s="172"/>
      <c r="AC7" s="62">
        <f t="shared" si="0"/>
        <v>45462</v>
      </c>
      <c r="AD7" s="2" t="str">
        <f t="shared" si="0"/>
        <v>Skottland</v>
      </c>
      <c r="AE7" s="59" t="str">
        <f t="shared" si="0"/>
        <v>-</v>
      </c>
      <c r="AF7" s="4" t="str">
        <f t="shared" si="0"/>
        <v>Schweiz</v>
      </c>
      <c r="AG7" s="51" t="str">
        <f t="shared" si="1"/>
        <v/>
      </c>
      <c r="AH7" s="60" t="s">
        <v>27</v>
      </c>
      <c r="AI7" s="51" t="str">
        <f t="shared" si="2"/>
        <v/>
      </c>
      <c r="AJ7" s="53" t="str">
        <f t="shared" si="3"/>
        <v/>
      </c>
      <c r="AK7" s="61"/>
      <c r="AL7" s="34">
        <f t="shared" si="30"/>
        <v>0</v>
      </c>
      <c r="AM7" s="34">
        <f t="shared" si="31"/>
        <v>0</v>
      </c>
      <c r="AN7" s="34">
        <f t="shared" si="32"/>
        <v>0</v>
      </c>
      <c r="AO7" s="34">
        <f t="shared" si="33"/>
        <v>0</v>
      </c>
      <c r="AP7" s="34">
        <f t="shared" si="34"/>
        <v>0</v>
      </c>
      <c r="AQ7" s="34">
        <f t="shared" si="35"/>
        <v>0</v>
      </c>
      <c r="AR7" s="34">
        <f t="shared" si="4"/>
        <v>0</v>
      </c>
      <c r="AS7" s="34">
        <f t="shared" si="5"/>
        <v>0</v>
      </c>
      <c r="AT7" s="34">
        <f t="shared" si="6"/>
        <v>0</v>
      </c>
      <c r="AU7" s="34">
        <f t="shared" si="7"/>
        <v>0</v>
      </c>
      <c r="AV7" s="34">
        <f t="shared" si="8"/>
        <v>0</v>
      </c>
      <c r="AW7" s="34">
        <f t="shared" si="9"/>
        <v>0</v>
      </c>
      <c r="AX7" s="34">
        <f t="shared" si="10"/>
        <v>0</v>
      </c>
      <c r="AY7" s="34">
        <f t="shared" si="11"/>
        <v>0</v>
      </c>
      <c r="AZ7" s="34">
        <f t="shared" si="12"/>
        <v>0</v>
      </c>
      <c r="BA7" s="34">
        <f t="shared" si="13"/>
        <v>0</v>
      </c>
      <c r="BB7" s="34">
        <f t="shared" si="14"/>
        <v>0</v>
      </c>
      <c r="BC7" s="34">
        <f t="shared" si="15"/>
        <v>0</v>
      </c>
      <c r="BD7" s="34">
        <f t="shared" si="16"/>
        <v>0</v>
      </c>
      <c r="BE7" s="34">
        <f t="shared" si="17"/>
        <v>0</v>
      </c>
      <c r="BF7" s="34">
        <f t="shared" si="18"/>
        <v>0</v>
      </c>
      <c r="BG7" s="34">
        <f t="shared" si="19"/>
        <v>0</v>
      </c>
      <c r="BH7" s="34">
        <f t="shared" si="20"/>
        <v>0</v>
      </c>
      <c r="BI7" s="34">
        <f t="shared" si="21"/>
        <v>0</v>
      </c>
      <c r="BJ7" s="34">
        <f t="shared" si="22"/>
        <v>0</v>
      </c>
      <c r="BK7" s="34">
        <f t="shared" si="23"/>
        <v>0</v>
      </c>
      <c r="BL7" s="34">
        <f t="shared" si="24"/>
        <v>0</v>
      </c>
      <c r="BM7" s="34">
        <f t="shared" si="25"/>
        <v>0</v>
      </c>
      <c r="BN7" s="34">
        <f t="shared" si="26"/>
        <v>0</v>
      </c>
      <c r="BO7" s="34">
        <f t="shared" si="27"/>
        <v>0</v>
      </c>
      <c r="BR7" s="63" t="s">
        <v>7</v>
      </c>
      <c r="BS7" s="64">
        <f>(SUMIF(AD$4:AD$54,BR7,AL$4:AL$54)+SUMIF(AF$4:AF$54,BR7,AM$4:AM$54))</f>
        <v>0</v>
      </c>
      <c r="BT7" s="64">
        <f>(SUMIF(AD$4:AD$54,BR7,AN$4:AN$54)+SUMIF(AF$4:AF$54,BR7,AO$4:AO$54))</f>
        <v>0</v>
      </c>
      <c r="BU7" s="64">
        <f>(SUMIF(AD$4:AD$54,BR7,AP$4:AP$54)+SUMIF(AF$4:AF$54,BR7,AQ$4:AQ$54))</f>
        <v>0</v>
      </c>
      <c r="BV7" s="64">
        <f t="shared" si="36"/>
        <v>0</v>
      </c>
      <c r="BW7" s="64">
        <f t="shared" si="37"/>
        <v>0</v>
      </c>
      <c r="BX7" s="64">
        <f t="shared" si="38"/>
        <v>0</v>
      </c>
      <c r="BY7" s="64">
        <f t="shared" si="39"/>
        <v>0</v>
      </c>
      <c r="BZ7" s="64" t="s">
        <v>50</v>
      </c>
      <c r="CA7" s="56">
        <f>RANK(BY7,BY4:BY7)</f>
        <v>1</v>
      </c>
      <c r="CB7" s="34">
        <f>SUMPRODUCT((BY4:BY7=BY7)*(BX4:BX7&gt;BX7))</f>
        <v>0</v>
      </c>
      <c r="CD7" s="63" t="str">
        <f>IF(CA7=1,BR7,)</f>
        <v>Schweiz</v>
      </c>
      <c r="CE7" s="34">
        <f t="shared" si="40"/>
        <v>0</v>
      </c>
      <c r="CF7" s="34">
        <f t="shared" si="41"/>
        <v>0</v>
      </c>
      <c r="CG7" s="34">
        <f t="shared" si="42"/>
        <v>0</v>
      </c>
      <c r="CH7" s="55">
        <f t="shared" si="43"/>
        <v>0</v>
      </c>
      <c r="CI7" s="34" t="str">
        <f t="shared" si="44"/>
        <v>A</v>
      </c>
      <c r="CJ7" s="34">
        <f>IF(CD7&gt;0,RANK(CH7,CH4:CH7),)</f>
        <v>1</v>
      </c>
      <c r="CK7" s="34">
        <f>IF(AND(CD7&gt;0,COUNTIF(CJ4:CJ7,CJ7)&gt;1),SUMIFS($AG$4:$AG$54,$AD$4:$AD$54,BR7,$K$4:$K$54,1)+SUMIFS($AI$4:$AI$54,$AF$4:$AF$54,BR7,$K$4:$K$54,1)-SUMIFS($AI$4:$AI$54,$AD$4:$AD$54,BR7,$K$4:$K$54,1)-SUMIFS($AG$4:$AG$54,$AF$4:$AF$54,BR7,$K$4:$K$54,1),)</f>
        <v>0</v>
      </c>
      <c r="CL7" s="34">
        <f>IF(AND(CD7&gt;0,COUNTIF(CJ4:CJ7,CJ7)&gt;1),CJ7+RANK(CK7,CK4:CK7)-1,CJ7)</f>
        <v>1</v>
      </c>
      <c r="CM7" s="34">
        <f>IF(AND(CD7&gt;0,COUNTIF(CL4:CL7,CL7)&gt;1),SUMIFS($AG$4:$AG$54,$AD$4:$AD$54,BR7,$K$4:$K$54,1)+SUMIFS($AI$4:$AI$54,$AF$4:$AF$54,BR7,$K$4:$K$54,1),)</f>
        <v>0</v>
      </c>
      <c r="CN7" s="34">
        <f>IF(AND(CD7&gt;0,COUNTIF(CL4:CL7,CL7)&gt;1),CL7+RANK(CM7,CM4:CM7)-1,CL7)</f>
        <v>1</v>
      </c>
      <c r="CO7" s="34">
        <f t="shared" si="45"/>
        <v>1</v>
      </c>
      <c r="CP7" s="34">
        <f>IF(OR(CO7="",COUNTIF(CO4:CO7,CO7)=1),"",$BX7)</f>
        <v>0</v>
      </c>
      <c r="CQ7" s="34">
        <f>IF(CO7="","",IF(COUNTIF(CO4:CO7,CO7)=1,CO7,CO7+RANK(CP7,CP4:CP7,0)-1))</f>
        <v>1</v>
      </c>
      <c r="CR7" s="34">
        <f>IF(OR(CQ7="",COUNTIF(CQ4:CQ7,CQ7)=1),"",$BV7)</f>
        <v>0</v>
      </c>
      <c r="CS7" s="34">
        <f>IF(CO7="","",IF(COUNTIF(CQ4:CQ7,CQ7)=1,CQ7,CQ7+RANK(CR7,CR4:CR7,0)-1))</f>
        <v>1</v>
      </c>
      <c r="CT7" s="34">
        <f>IF(OR(CS7="",COUNTIF(CS4:CS7,CS7)=1),"",$BS7)</f>
        <v>0</v>
      </c>
      <c r="CU7" s="34">
        <f>IF(CO7="","",IF(COUNTIF(CS4:CS7,CS7)=1,CS7,CS7+RANK(CT7,CT4:CT7,0)-1))</f>
        <v>1</v>
      </c>
      <c r="CV7" s="34">
        <f>IF(CD7&gt;0,BK2+RANK(CU7,CU4:CU7,1),)</f>
        <v>1</v>
      </c>
      <c r="CX7" s="63">
        <f>IF(CA7=2,BR7,)</f>
        <v>0</v>
      </c>
      <c r="CY7" s="34">
        <f t="shared" si="46"/>
        <v>0</v>
      </c>
      <c r="CZ7" s="34">
        <f t="shared" si="47"/>
        <v>0</v>
      </c>
      <c r="DA7" s="34">
        <f t="shared" si="48"/>
        <v>0</v>
      </c>
      <c r="DB7" s="55">
        <f t="shared" si="49"/>
        <v>0</v>
      </c>
      <c r="DC7" s="34" t="str">
        <f t="shared" si="50"/>
        <v>A</v>
      </c>
      <c r="DD7" s="34">
        <f>IF(CX7&gt;0,RANK(DB7,DB4:DB7)+CE2,)</f>
        <v>0</v>
      </c>
      <c r="DE7" s="34">
        <f>IF(AND(CX7&gt;0,COUNTIF(DD4:DD7,DD7)&gt;1),SUMIFS($AG$4:$AG$54,$AD$4:$AD$54,BR7,$K$4:$K$54,2)+SUMIFS($AI$4:$AI$54,$AF$4:$AF$54,BR7,$K$4:$K$54,2)-SUMIFS($AI$4:$AI$54,$AD$4:$AD$54,BR7,$K$4:$K$54,2)-SUMIFS($AG$4:$AG$54,$AF$4:$AF$54,BR7,$K$4:$K$54,2),)</f>
        <v>0</v>
      </c>
      <c r="DF7" s="34">
        <f>IF(AND(CX7&gt;0,COUNTIF(DD4:DD7,DD7)&gt;1),DD7+RANK(DE7,DE4:DE7)-1,DD7)</f>
        <v>0</v>
      </c>
      <c r="DG7" s="34">
        <f>IF(AND(CX7&gt;0,COUNTIF(DF4:DF7,DF7)&gt;1),SUMIFS($AG$4:$AG$54,$AD$4:$AD$54,BR7,$K$4:$K$54,2)+SUMIFS($AI$4:$AI$54,$AF$4:$AF$54,BR7,$K$4:$K$54,2),)</f>
        <v>0</v>
      </c>
      <c r="DH7" s="34">
        <f>IF(AND(CX7&gt;0,COUNTIF(DF4:DF7,DF7)&gt;1),DF7+RANK(DG7,DG4:DG7)-1,DF7)</f>
        <v>0</v>
      </c>
      <c r="DI7" s="34" t="str">
        <f t="shared" si="51"/>
        <v/>
      </c>
      <c r="DJ7" s="34" t="str">
        <f>IF(OR(DI7="",COUNTIF(DI4:DI7,DI7)=1),"",$BX7)</f>
        <v/>
      </c>
      <c r="DK7" s="34" t="str">
        <f>IF(DI7="","",IF(COUNTIF(DI4:DI7,DI7)=1,DI7,DI7+RANK(DJ7,DJ4:DJ7,0)-1))</f>
        <v/>
      </c>
      <c r="DL7" s="34" t="str">
        <f>IF(OR(DK7="",COUNTIF(DK4:DK7,DK7)=1),"",$BV7)</f>
        <v/>
      </c>
      <c r="DM7" s="34" t="str">
        <f>IF(DI7="","",IF(COUNTIF(DK4:DK7,DK7)=1,DK7,DK7+RANK(DL7,DL4:DL7,0)-1))</f>
        <v/>
      </c>
      <c r="DN7" s="34" t="str">
        <f>IF(OR(DM7="",COUNTIF(DM4:DM7,DM7)=1),"",$BS7)</f>
        <v/>
      </c>
      <c r="DO7" s="34" t="str">
        <f>IF(DI7="","",IF(COUNTIF(DM4:DM7,DM7)=1,DM7,DM7+RANK(DN7,DN4:DN7,0)-1))</f>
        <v/>
      </c>
      <c r="DP7" s="34">
        <f>IF(CX7&gt;0,CE2+RANK(DO7,DO4:DO7,1),)</f>
        <v>0</v>
      </c>
      <c r="DR7" s="63">
        <f>IF(CA7=3,BR7,)</f>
        <v>0</v>
      </c>
      <c r="DS7" s="34">
        <f>(SUMIF(AD$4:AD$54,BR7,BD$4:BD$54)+SUMIF(AF$4:AF$54,BR7,BE$4:BE$54))</f>
        <v>0</v>
      </c>
      <c r="DT7" s="34">
        <f>(SUMIF(AD$4:AD$54,BR7,BF$4:BF$54)+SUMIF(AF$4:AF$54,BR7,BG$4:BG$54))</f>
        <v>0</v>
      </c>
      <c r="DU7" s="34">
        <f>(SUMIF(AD$4:AD$54,BR7,BH$4:BH$54)+SUMIF(AF$4:AF$54,BR7,BI$4:BI$54))</f>
        <v>0</v>
      </c>
      <c r="DV7" s="55">
        <f t="shared" si="52"/>
        <v>0</v>
      </c>
      <c r="DW7" s="34" t="str">
        <f>BZ7</f>
        <v>A</v>
      </c>
      <c r="DX7" s="34">
        <f>IF(DR7&gt;0,RANK(DV7,DV4:DV7)+CE2+CY2,)</f>
        <v>0</v>
      </c>
      <c r="DY7" s="34">
        <f>IF(AND(DR7&gt;0,COUNTIF(DX4:DX7,DX7)&gt;1),SUMIFS($AG$4:$AG$54,$AD$4:$AD$54,BR7,$K$4:$K$54,3)+SUMIFS($AI$4:$AI$54,$AF$4:$AF$54,BR7,$K$4:$K$54,3)-SUMIFS($AI$4:$AI$54,$AD$4:$AD$54,BR7,$K$4:$K$54,3)-SUMIFS($AG$4:$AG$54,$AF$4:$AF$54,BR7,$K$4:$K$54,3),)</f>
        <v>0</v>
      </c>
      <c r="DZ7" s="34">
        <f>IF(AND(DR7&gt;0,COUNTIF(DX4:DX7,DX7)&gt;1),DX7+RANK(DY7,DY4:DY7)-1,DX7)</f>
        <v>0</v>
      </c>
      <c r="EA7" s="34">
        <f>IF(AND(DR7&gt;0,COUNTIF(DZ4:DZ7,DZ7)&gt;1),SUMIFS($AG$4:$AG$54,$AD$4:$AD$54,BR7,$K$4:$K$54,3)+SUMIFS($AI$4:$AI$54,$AF$4:$AF$54,BR7,$K$4:$K$54,3),)</f>
        <v>0</v>
      </c>
      <c r="EB7" s="34">
        <f>IF(AND(DR7&gt;0,COUNTIF(DZ4:DZ7,DZ7)&gt;1),DZ7+RANK(EA7,EA4:EA7)-1,DZ7)</f>
        <v>0</v>
      </c>
      <c r="EC7" s="34" t="str">
        <f t="shared" si="53"/>
        <v/>
      </c>
      <c r="ED7" s="34" t="str">
        <f>IF(OR(EC7="",COUNTIF(EC4:EC7,EC7)=1),"",$BX7)</f>
        <v/>
      </c>
      <c r="EE7" s="34" t="str">
        <f>IF(EC7="","",IF(COUNTIF(EC4:EC7,EC7)=1,EC7,EC7+RANK(ED7,ED4:ED7,0)-1))</f>
        <v/>
      </c>
      <c r="EF7" s="34" t="str">
        <f>IF(OR(EE7="",COUNTIF(EE4:EE7,EE7)=1),"",$BV7)</f>
        <v/>
      </c>
      <c r="EG7" s="34" t="str">
        <f>IF(EC7="","",IF(COUNTIF(EE4:EE7,EE7)=1,EE7,EE7+RANK(EF7,EF4:EF7,0)-1))</f>
        <v/>
      </c>
      <c r="EH7" s="34" t="str">
        <f>IF(OR(EG7="",COUNTIF(EG4:EG7,EG7)=1),"",$BS7)</f>
        <v/>
      </c>
      <c r="EI7" s="34" t="str">
        <f>IF(EC7="","",IF(COUNTIF(EG4:EG7,EG7)=1,EG7,EG7+RANK(EH7,EH4:EH7,0)-1))</f>
        <v/>
      </c>
      <c r="EJ7" s="34">
        <f>IF(DR7&gt;0,CE2+CY2+RANK(EI7,EI4:EI7,1),)</f>
        <v>0</v>
      </c>
      <c r="EL7" s="34">
        <f>IF(CA7=4,BR7,)</f>
        <v>0</v>
      </c>
      <c r="EM7" s="34">
        <f t="shared" si="54"/>
        <v>0</v>
      </c>
      <c r="EN7" s="34">
        <f t="shared" si="55"/>
        <v>0</v>
      </c>
      <c r="EO7" s="34">
        <f t="shared" si="56"/>
        <v>0</v>
      </c>
      <c r="EP7" s="55">
        <f t="shared" si="57"/>
        <v>0</v>
      </c>
      <c r="EQ7" s="34" t="str">
        <f t="shared" si="58"/>
        <v>A</v>
      </c>
      <c r="ER7" s="34">
        <f>IF(EL7&gt;0,RANK(EP7,EP4:EP7)+CE2+CY2+DS2,)</f>
        <v>0</v>
      </c>
      <c r="ES7" s="34">
        <f>IF(AND(EL7&gt;0,COUNTIF(ER4:ER7,ER7)&gt;1),SUMIFS($AG$4:$AG$54,$AD$4:$AD$54,BR7,$K$4:$K$54,4)+SUMIFS($AI$4:$AI$54,$AF$4:$AF$54,BR7,$K$4:$K$54,4)-SUMIFS($AI$4:$AI$54,$AD$4:$AD$54,BR7,$K$4:$K$54,4)-SUMIFS($AG$4:$AG$54,$AF$4:$AF$54,BR7,$K$4:$K$54,4),)</f>
        <v>0</v>
      </c>
      <c r="ET7" s="34">
        <f t="shared" si="59"/>
        <v>0</v>
      </c>
      <c r="EU7" s="34">
        <f>IF(AND(EL7&gt;0,COUNTIF(ET4:ET7,ET7)&gt;1),SUMIFS($AG$4:$AG$54,$AD$4:$AD$54,BR7,$K$4:$K$54,4)+SUMIFS($AI$4:$AI$54,$AF$4:$AF$54,BR7,$K$4:$K$54,4),)</f>
        <v>0</v>
      </c>
      <c r="EV7" s="34">
        <f>IF(AND(EL7&gt;0,COUNTIF(ET4:ET7,ET7)&gt;1),ET7+RANK(EU7,EU4:EU7)-1,ET7)</f>
        <v>0</v>
      </c>
      <c r="EW7" s="34" t="str">
        <f t="shared" si="60"/>
        <v/>
      </c>
      <c r="EX7" s="34" t="str">
        <f>IF(OR(EW7="",COUNTIF(EW4:EW7,EW7)=1),"",$BX7)</f>
        <v/>
      </c>
      <c r="EY7" s="34" t="str">
        <f>IF(EW7="","",IF(COUNTIF(EW4:EW7,EW7)=1,EW7,EW7+RANK(EX7,EX4:EX7,0)-1))</f>
        <v/>
      </c>
      <c r="EZ7" s="34" t="str">
        <f>IF(OR(EY7="",COUNTIF(EY4:EY7,EY7)=1),"",$BV7)</f>
        <v/>
      </c>
      <c r="FA7" s="34" t="str">
        <f>IF(EW7="","",IF(COUNTIF(EY4:EY7,EY7)=1,EY7,EY7+RANK(EZ7,EZ4:EZ7,0)-1))</f>
        <v/>
      </c>
      <c r="FB7" s="34" t="str">
        <f>IF(OR(FA7="",COUNTIF(FA4:FA7,FA7)=1),"",$BS7)</f>
        <v/>
      </c>
      <c r="FC7" s="34" t="str">
        <f>IF(EW7="","",IF(COUNTIF(FA4:FA7,FA7)=1,FA7,FA7+RANK(FB7,FB4:FB7,0)-1))</f>
        <v/>
      </c>
      <c r="FD7" s="34">
        <f>IF(EL7&gt;0,CE2+CY2+DS2+RANK(FC7,FC4:FC7,1),)</f>
        <v>0</v>
      </c>
      <c r="FF7" s="34">
        <f>IFERROR(VLOOKUP(FH7,CD3:CV7,19,FALSE),IFERROR(VLOOKUP(FH7,CX3:DP7,19,FALSE),IFERROR(VLOOKUP(FH7,DR3:EJ7,19,FALSE),VLOOKUP(FH7,EL3:FD7,19,FALSE))))</f>
        <v>1</v>
      </c>
      <c r="FG7" s="34">
        <f>RANK(FF7,FF4:FF7,1)+COUNTIF(FF4:FF7,FF7)-1</f>
        <v>4</v>
      </c>
      <c r="FH7" s="34" t="str">
        <f>BR7</f>
        <v>Schweiz</v>
      </c>
      <c r="FJ7" s="48" t="s">
        <v>53</v>
      </c>
      <c r="FK7" s="57" t="str">
        <f>M33</f>
        <v>Polen</v>
      </c>
      <c r="FL7" s="58">
        <f>RANK($FM7,$FM$4:$FM$9,1)+COUNTIF($FM$4:$FM7,$FM7)-1</f>
        <v>4</v>
      </c>
      <c r="FM7" s="58">
        <f t="shared" si="61"/>
        <v>1</v>
      </c>
      <c r="FN7" s="58">
        <f t="shared" si="62"/>
        <v>0</v>
      </c>
      <c r="FO7" s="58">
        <f t="shared" si="63"/>
        <v>0</v>
      </c>
      <c r="FP7" s="58">
        <f t="shared" si="64"/>
        <v>1</v>
      </c>
      <c r="FQ7" s="58">
        <f>T33</f>
        <v>0</v>
      </c>
      <c r="FR7" s="58">
        <f>S33</f>
        <v>0</v>
      </c>
      <c r="FS7" s="58">
        <f>Q33</f>
        <v>0</v>
      </c>
      <c r="FT7" s="58" t="s">
        <v>53</v>
      </c>
      <c r="FU7" s="58" t="str">
        <f t="shared" si="65"/>
        <v>D</v>
      </c>
      <c r="FW7" s="34">
        <v>6</v>
      </c>
      <c r="FX7" s="34" t="s">
        <v>76</v>
      </c>
      <c r="FY7" s="34" t="s">
        <v>50</v>
      </c>
      <c r="FZ7" s="34" t="s">
        <v>51</v>
      </c>
      <c r="GA7" s="34" t="s">
        <v>53</v>
      </c>
      <c r="GB7" s="34" t="s">
        <v>34</v>
      </c>
      <c r="GC7" s="34" t="str">
        <f>VLOOKUP("D",$FJ$3:$FK$9,2,FALSE)</f>
        <v>Polen</v>
      </c>
      <c r="GD7" s="34" t="str">
        <f>VLOOKUP("F",$FJ$3:$FK$9,2,FALSE)</f>
        <v>Georgien</v>
      </c>
      <c r="GE7" s="34" t="str">
        <f>VLOOKUP("A",$FJ$3:$FK$9,2,FALSE)</f>
        <v>Ungern</v>
      </c>
      <c r="GF7" s="34" t="str">
        <f>VLOOKUP("B",$FJ$3:$FK$9,2,FALSE)</f>
        <v>Italien</v>
      </c>
      <c r="GG7" s="34" t="str">
        <f t="shared" si="28"/>
        <v/>
      </c>
      <c r="GH7" s="118">
        <v>4</v>
      </c>
      <c r="GI7" s="113"/>
      <c r="GJ7" s="113"/>
      <c r="GK7" s="117"/>
    </row>
    <row r="8" spans="3:193" x14ac:dyDescent="0.35">
      <c r="C8" s="49">
        <v>45466</v>
      </c>
      <c r="D8" s="120" t="s">
        <v>7</v>
      </c>
      <c r="E8" s="59" t="s">
        <v>27</v>
      </c>
      <c r="F8" s="122" t="s">
        <v>10</v>
      </c>
      <c r="G8" s="112"/>
      <c r="H8" s="60" t="s">
        <v>27</v>
      </c>
      <c r="I8" s="112"/>
      <c r="J8" s="110" t="str">
        <f t="shared" si="29"/>
        <v/>
      </c>
      <c r="K8" s="108">
        <f>IF(VLOOKUP(D8,BR3:CA7,10,FALSE)=VLOOKUP(F8,BR3:CA7,10,FALSE),VLOOKUP(D8,BR3:CA7,10,FALSE),"-")</f>
        <v>1</v>
      </c>
      <c r="M8" s="108" t="str">
        <f>IF(COUNTBLANK(G4:G9)+COUNTBLANK(I4:I9)=0,"Resultat OK","Fyll i resultat")</f>
        <v>Fyll i resultat</v>
      </c>
      <c r="V8" s="153" t="s">
        <v>186</v>
      </c>
      <c r="W8" s="170"/>
      <c r="X8" s="171"/>
      <c r="Y8" s="171"/>
      <c r="Z8" s="172"/>
      <c r="AC8" s="65">
        <f t="shared" si="0"/>
        <v>45466</v>
      </c>
      <c r="AD8" s="2" t="str">
        <f t="shared" si="0"/>
        <v>Schweiz</v>
      </c>
      <c r="AE8" s="59" t="str">
        <f t="shared" si="0"/>
        <v>-</v>
      </c>
      <c r="AF8" s="4" t="str">
        <f t="shared" si="0"/>
        <v>Tyskland</v>
      </c>
      <c r="AG8" s="51" t="str">
        <f t="shared" si="1"/>
        <v/>
      </c>
      <c r="AH8" s="60" t="s">
        <v>27</v>
      </c>
      <c r="AI8" s="51" t="str">
        <f t="shared" si="2"/>
        <v/>
      </c>
      <c r="AJ8" s="53" t="str">
        <f t="shared" si="3"/>
        <v/>
      </c>
      <c r="AK8" s="61"/>
      <c r="AL8" s="34">
        <f t="shared" si="30"/>
        <v>0</v>
      </c>
      <c r="AM8" s="34">
        <f t="shared" si="31"/>
        <v>0</v>
      </c>
      <c r="AN8" s="34">
        <f t="shared" si="32"/>
        <v>0</v>
      </c>
      <c r="AO8" s="34">
        <f t="shared" si="33"/>
        <v>0</v>
      </c>
      <c r="AP8" s="34">
        <f t="shared" si="34"/>
        <v>0</v>
      </c>
      <c r="AQ8" s="34">
        <f t="shared" si="35"/>
        <v>0</v>
      </c>
      <c r="AR8" s="34">
        <f t="shared" si="4"/>
        <v>0</v>
      </c>
      <c r="AS8" s="34">
        <f t="shared" si="5"/>
        <v>0</v>
      </c>
      <c r="AT8" s="34">
        <f t="shared" si="6"/>
        <v>0</v>
      </c>
      <c r="AU8" s="34">
        <f t="shared" si="7"/>
        <v>0</v>
      </c>
      <c r="AV8" s="34">
        <f t="shared" si="8"/>
        <v>0</v>
      </c>
      <c r="AW8" s="34">
        <f t="shared" si="9"/>
        <v>0</v>
      </c>
      <c r="AX8" s="34">
        <f t="shared" si="10"/>
        <v>0</v>
      </c>
      <c r="AY8" s="34">
        <f t="shared" si="11"/>
        <v>0</v>
      </c>
      <c r="AZ8" s="34">
        <f t="shared" si="12"/>
        <v>0</v>
      </c>
      <c r="BA8" s="34">
        <f t="shared" si="13"/>
        <v>0</v>
      </c>
      <c r="BB8" s="34">
        <f t="shared" si="14"/>
        <v>0</v>
      </c>
      <c r="BC8" s="34">
        <f t="shared" si="15"/>
        <v>0</v>
      </c>
      <c r="BD8" s="34">
        <f t="shared" si="16"/>
        <v>0</v>
      </c>
      <c r="BE8" s="34">
        <f t="shared" si="17"/>
        <v>0</v>
      </c>
      <c r="BF8" s="34">
        <f t="shared" si="18"/>
        <v>0</v>
      </c>
      <c r="BG8" s="34">
        <f t="shared" si="19"/>
        <v>0</v>
      </c>
      <c r="BH8" s="34">
        <f t="shared" si="20"/>
        <v>0</v>
      </c>
      <c r="BI8" s="34">
        <f t="shared" si="21"/>
        <v>0</v>
      </c>
      <c r="BJ8" s="34">
        <f t="shared" si="22"/>
        <v>0</v>
      </c>
      <c r="BK8" s="34">
        <f t="shared" si="23"/>
        <v>0</v>
      </c>
      <c r="BL8" s="34">
        <f t="shared" si="24"/>
        <v>0</v>
      </c>
      <c r="BM8" s="34">
        <f t="shared" si="25"/>
        <v>0</v>
      </c>
      <c r="BN8" s="34">
        <f t="shared" si="26"/>
        <v>0</v>
      </c>
      <c r="BO8" s="34">
        <f t="shared" si="27"/>
        <v>0</v>
      </c>
      <c r="FJ8" s="48" t="s">
        <v>54</v>
      </c>
      <c r="FK8" s="57" t="str">
        <f>M42</f>
        <v>Belgien</v>
      </c>
      <c r="FL8" s="58">
        <f>RANK($FM8,$FM$4:$FM$9,1)+COUNTIF($FM$4:$FM8,$FM8)-1</f>
        <v>5</v>
      </c>
      <c r="FM8" s="58">
        <f t="shared" si="61"/>
        <v>1</v>
      </c>
      <c r="FN8" s="58">
        <f t="shared" si="62"/>
        <v>0</v>
      </c>
      <c r="FO8" s="58">
        <f t="shared" si="63"/>
        <v>0</v>
      </c>
      <c r="FP8" s="58">
        <f t="shared" si="64"/>
        <v>1</v>
      </c>
      <c r="FQ8" s="58">
        <f>T42</f>
        <v>0</v>
      </c>
      <c r="FR8" s="58">
        <f>S42</f>
        <v>0</v>
      </c>
      <c r="FS8" s="58">
        <f>Q42</f>
        <v>0</v>
      </c>
      <c r="FT8" s="58" t="s">
        <v>54</v>
      </c>
      <c r="FU8" s="58">
        <f t="shared" si="65"/>
        <v>0</v>
      </c>
      <c r="FW8" s="34">
        <v>7</v>
      </c>
      <c r="FX8" s="34" t="s">
        <v>77</v>
      </c>
      <c r="FY8" s="34" t="s">
        <v>50</v>
      </c>
      <c r="FZ8" s="34" t="s">
        <v>51</v>
      </c>
      <c r="GA8" s="34" t="s">
        <v>54</v>
      </c>
      <c r="GB8" s="34" t="s">
        <v>34</v>
      </c>
      <c r="GC8" s="34" t="str">
        <f>VLOOKUP("E",$FJ$3:$FK$9,2,FALSE)</f>
        <v>Belgien</v>
      </c>
      <c r="GD8" s="34" t="str">
        <f>VLOOKUP("F",$FJ$3:$FK$9,2,FALSE)</f>
        <v>Georgien</v>
      </c>
      <c r="GE8" s="34" t="str">
        <f>VLOOKUP("B",$FJ$3:$FK$9,2,FALSE)</f>
        <v>Italien</v>
      </c>
      <c r="GF8" s="34" t="str">
        <f>VLOOKUP("A",$FJ$3:$FK$9,2,FALSE)</f>
        <v>Ungern</v>
      </c>
      <c r="GG8" s="34" t="str">
        <f t="shared" si="28"/>
        <v/>
      </c>
      <c r="GH8" s="118">
        <v>5</v>
      </c>
      <c r="GI8" s="113"/>
      <c r="GJ8" s="113"/>
      <c r="GK8" s="117"/>
    </row>
    <row r="9" spans="3:193" x14ac:dyDescent="0.35">
      <c r="C9" s="49">
        <v>45466</v>
      </c>
      <c r="D9" s="120" t="s">
        <v>138</v>
      </c>
      <c r="E9" s="59" t="s">
        <v>27</v>
      </c>
      <c r="F9" s="122" t="s">
        <v>21</v>
      </c>
      <c r="G9" s="112"/>
      <c r="H9" s="60" t="s">
        <v>27</v>
      </c>
      <c r="I9" s="112"/>
      <c r="J9" s="110" t="str">
        <f t="shared" si="29"/>
        <v/>
      </c>
      <c r="K9" s="108">
        <f>IF(VLOOKUP(D9,BR3:CA7,10,FALSE)=VLOOKUP(F9,BR3:CA7,10,FALSE),VLOOKUP(D9,BR3:CA7,10,FALSE),"-")</f>
        <v>1</v>
      </c>
      <c r="V9" s="153" t="s">
        <v>187</v>
      </c>
      <c r="W9" s="170"/>
      <c r="X9" s="171"/>
      <c r="Y9" s="171"/>
      <c r="Z9" s="172"/>
      <c r="AC9" s="65">
        <f t="shared" si="0"/>
        <v>45466</v>
      </c>
      <c r="AD9" s="2" t="str">
        <f t="shared" si="0"/>
        <v>Skottland</v>
      </c>
      <c r="AE9" s="59" t="str">
        <f t="shared" si="0"/>
        <v>-</v>
      </c>
      <c r="AF9" s="4" t="str">
        <f t="shared" si="0"/>
        <v>Ungern</v>
      </c>
      <c r="AG9" s="51" t="str">
        <f t="shared" si="1"/>
        <v/>
      </c>
      <c r="AH9" s="60" t="s">
        <v>27</v>
      </c>
      <c r="AI9" s="51" t="str">
        <f t="shared" si="2"/>
        <v/>
      </c>
      <c r="AJ9" s="53" t="str">
        <f t="shared" si="3"/>
        <v/>
      </c>
      <c r="AK9" s="61"/>
      <c r="AL9" s="34">
        <f t="shared" si="30"/>
        <v>0</v>
      </c>
      <c r="AM9" s="34">
        <f t="shared" si="31"/>
        <v>0</v>
      </c>
      <c r="AN9" s="34">
        <f t="shared" si="32"/>
        <v>0</v>
      </c>
      <c r="AO9" s="34">
        <f t="shared" si="33"/>
        <v>0</v>
      </c>
      <c r="AP9" s="34">
        <f t="shared" si="34"/>
        <v>0</v>
      </c>
      <c r="AQ9" s="34">
        <f t="shared" si="35"/>
        <v>0</v>
      </c>
      <c r="AR9" s="34">
        <f t="shared" si="4"/>
        <v>0</v>
      </c>
      <c r="AS9" s="34">
        <f t="shared" si="5"/>
        <v>0</v>
      </c>
      <c r="AT9" s="34">
        <f t="shared" si="6"/>
        <v>0</v>
      </c>
      <c r="AU9" s="34">
        <f t="shared" si="7"/>
        <v>0</v>
      </c>
      <c r="AV9" s="34">
        <f t="shared" si="8"/>
        <v>0</v>
      </c>
      <c r="AW9" s="34">
        <f t="shared" si="9"/>
        <v>0</v>
      </c>
      <c r="AX9" s="34">
        <f t="shared" si="10"/>
        <v>0</v>
      </c>
      <c r="AY9" s="34">
        <f t="shared" si="11"/>
        <v>0</v>
      </c>
      <c r="AZ9" s="34">
        <f t="shared" si="12"/>
        <v>0</v>
      </c>
      <c r="BA9" s="34">
        <f t="shared" si="13"/>
        <v>0</v>
      </c>
      <c r="BB9" s="34">
        <f t="shared" si="14"/>
        <v>0</v>
      </c>
      <c r="BC9" s="34">
        <f t="shared" si="15"/>
        <v>0</v>
      </c>
      <c r="BD9" s="34">
        <f t="shared" si="16"/>
        <v>0</v>
      </c>
      <c r="BE9" s="34">
        <f t="shared" si="17"/>
        <v>0</v>
      </c>
      <c r="BF9" s="34">
        <f t="shared" si="18"/>
        <v>0</v>
      </c>
      <c r="BG9" s="34">
        <f t="shared" si="19"/>
        <v>0</v>
      </c>
      <c r="BH9" s="34">
        <f t="shared" si="20"/>
        <v>0</v>
      </c>
      <c r="BI9" s="34">
        <f t="shared" si="21"/>
        <v>0</v>
      </c>
      <c r="BJ9" s="34">
        <f t="shared" si="22"/>
        <v>0</v>
      </c>
      <c r="BK9" s="34">
        <f t="shared" si="23"/>
        <v>0</v>
      </c>
      <c r="BL9" s="34">
        <f t="shared" si="24"/>
        <v>0</v>
      </c>
      <c r="BM9" s="34">
        <f t="shared" si="25"/>
        <v>0</v>
      </c>
      <c r="BN9" s="34">
        <f t="shared" si="26"/>
        <v>0</v>
      </c>
      <c r="BO9" s="34">
        <f t="shared" si="27"/>
        <v>0</v>
      </c>
      <c r="FJ9" s="48" t="s">
        <v>34</v>
      </c>
      <c r="FK9" s="57" t="str">
        <f>M51</f>
        <v>Georgien</v>
      </c>
      <c r="FL9" s="58">
        <f>RANK($FM9,$FM$4:$FM$9,1)+COUNTIF($FM$4:$FM9,$FM9)-1</f>
        <v>6</v>
      </c>
      <c r="FM9" s="58">
        <f t="shared" si="61"/>
        <v>1</v>
      </c>
      <c r="FN9" s="58">
        <f t="shared" si="62"/>
        <v>0</v>
      </c>
      <c r="FO9" s="58">
        <f t="shared" si="63"/>
        <v>0</v>
      </c>
      <c r="FP9" s="58">
        <f t="shared" si="64"/>
        <v>1</v>
      </c>
      <c r="FQ9" s="58">
        <f>T51</f>
        <v>0</v>
      </c>
      <c r="FR9" s="58">
        <f>S51</f>
        <v>0</v>
      </c>
      <c r="FS9" s="58">
        <f>Q51</f>
        <v>0</v>
      </c>
      <c r="FT9" s="58" t="s">
        <v>34</v>
      </c>
      <c r="FU9" s="58">
        <f t="shared" si="65"/>
        <v>0</v>
      </c>
      <c r="FW9" s="34">
        <v>8</v>
      </c>
      <c r="FX9" s="34" t="s">
        <v>78</v>
      </c>
      <c r="FY9" s="34" t="s">
        <v>50</v>
      </c>
      <c r="FZ9" s="34" t="s">
        <v>52</v>
      </c>
      <c r="GA9" s="34" t="s">
        <v>53</v>
      </c>
      <c r="GB9" s="34" t="s">
        <v>54</v>
      </c>
      <c r="GC9" s="34" t="str">
        <f>VLOOKUP("E",$FJ$3:$FK$9,2,FALSE)</f>
        <v>Belgien</v>
      </c>
      <c r="GD9" s="34" t="str">
        <f>VLOOKUP("D",$FJ$3:$FK$9,2,FALSE)</f>
        <v>Polen</v>
      </c>
      <c r="GE9" s="34" t="str">
        <f>VLOOKUP("C",$FJ$3:$FK$9,2,FALSE)</f>
        <v>Serbien</v>
      </c>
      <c r="GF9" s="34" t="str">
        <f>VLOOKUP("A",$FJ$3:$FK$9,2,FALSE)</f>
        <v>Ungern</v>
      </c>
      <c r="GG9" s="34" t="str">
        <f t="shared" si="28"/>
        <v/>
      </c>
      <c r="GH9" s="134">
        <v>6</v>
      </c>
      <c r="GI9" s="113"/>
      <c r="GJ9" s="113"/>
      <c r="GK9" s="117"/>
    </row>
    <row r="10" spans="3:193" x14ac:dyDescent="0.35">
      <c r="D10"/>
      <c r="J10" s="34" t="str">
        <f t="shared" si="29"/>
        <v/>
      </c>
      <c r="AG10" s="34" t="str">
        <f t="shared" si="1"/>
        <v/>
      </c>
      <c r="AJ10" s="34" t="str">
        <f t="shared" si="3"/>
        <v/>
      </c>
      <c r="FW10" s="34">
        <v>9</v>
      </c>
      <c r="FX10" s="34" t="s">
        <v>79</v>
      </c>
      <c r="FY10" s="34" t="s">
        <v>50</v>
      </c>
      <c r="FZ10" s="34" t="s">
        <v>52</v>
      </c>
      <c r="GA10" s="34" t="s">
        <v>53</v>
      </c>
      <c r="GB10" s="34" t="s">
        <v>34</v>
      </c>
      <c r="GC10" s="34" t="str">
        <f>VLOOKUP("F",$FJ$3:$FK$9,2,FALSE)</f>
        <v>Georgien</v>
      </c>
      <c r="GD10" s="34" t="str">
        <f>VLOOKUP("D",$FJ$3:$FK$9,2,FALSE)</f>
        <v>Polen</v>
      </c>
      <c r="GE10" s="34" t="str">
        <f>VLOOKUP("C",$FJ$3:$FK$9,2,FALSE)</f>
        <v>Serbien</v>
      </c>
      <c r="GF10" s="34" t="str">
        <f>VLOOKUP("A",$FJ$3:$FK$9,2,FALSE)</f>
        <v>Ungern</v>
      </c>
      <c r="GG10" s="34" t="str">
        <f t="shared" si="28"/>
        <v/>
      </c>
      <c r="GH10" s="118">
        <v>7</v>
      </c>
      <c r="GI10" s="113"/>
      <c r="GJ10" s="113"/>
      <c r="GK10" s="118"/>
    </row>
    <row r="11" spans="3:193" x14ac:dyDescent="0.35">
      <c r="C11" s="30" t="s">
        <v>1</v>
      </c>
      <c r="D11"/>
      <c r="E11" s="31"/>
      <c r="F11" s="123"/>
      <c r="G11" s="32"/>
      <c r="H11" s="32"/>
      <c r="I11" s="32"/>
      <c r="J11" s="32"/>
      <c r="AC11" s="30" t="s">
        <v>1</v>
      </c>
      <c r="AD11" s="31"/>
      <c r="AE11" s="31"/>
      <c r="AF11" s="31"/>
      <c r="AG11" s="32"/>
      <c r="AH11" s="32"/>
      <c r="AI11" s="32"/>
      <c r="AJ11" s="32"/>
      <c r="AK11" s="32"/>
      <c r="BR11" s="37" t="s">
        <v>63</v>
      </c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D11" s="38" t="s">
        <v>59</v>
      </c>
      <c r="CE11" s="38">
        <f>COUNTIF(CA13:CA16,1)</f>
        <v>4</v>
      </c>
      <c r="CF11" s="38"/>
      <c r="CG11" s="38"/>
      <c r="CH11" s="38"/>
      <c r="CI11" s="38"/>
      <c r="CJ11" s="38"/>
      <c r="CK11" s="38"/>
      <c r="CL11" s="38"/>
      <c r="CM11" s="38"/>
      <c r="CN11" s="38"/>
      <c r="CX11" s="39" t="s">
        <v>62</v>
      </c>
      <c r="CY11" s="39">
        <f>COUNTIF(CA13:CA16,2)</f>
        <v>0</v>
      </c>
      <c r="CZ11" s="39"/>
      <c r="DA11" s="39"/>
      <c r="DB11" s="39"/>
      <c r="DC11" s="39"/>
      <c r="DD11" s="39"/>
      <c r="DE11" s="39"/>
      <c r="DF11" s="39"/>
      <c r="DG11" s="39"/>
      <c r="DH11" s="39"/>
      <c r="DR11" s="40" t="s">
        <v>61</v>
      </c>
      <c r="DS11" s="40">
        <f>COUNTIF(CA13:CA16,3)</f>
        <v>0</v>
      </c>
      <c r="DT11" s="40"/>
      <c r="DU11" s="40"/>
      <c r="DV11" s="40"/>
      <c r="DW11" s="40"/>
      <c r="DX11" s="40"/>
      <c r="DY11" s="40"/>
      <c r="DZ11" s="40"/>
      <c r="EA11" s="40"/>
      <c r="EB11" s="40"/>
      <c r="EL11" s="41" t="s">
        <v>60</v>
      </c>
      <c r="EM11" s="41">
        <f>COUNTIF(CA13:CA16,4)</f>
        <v>0</v>
      </c>
      <c r="EN11" s="41"/>
      <c r="EO11" s="41"/>
      <c r="EP11" s="41"/>
      <c r="EQ11" s="41"/>
      <c r="ER11" s="41"/>
      <c r="ES11" s="41"/>
      <c r="ET11" s="41"/>
      <c r="EU11" s="41"/>
      <c r="EV11" s="41"/>
      <c r="FL11" s="58"/>
      <c r="FW11" s="34">
        <v>10</v>
      </c>
      <c r="FX11" s="34" t="s">
        <v>80</v>
      </c>
      <c r="FY11" s="34" t="s">
        <v>50</v>
      </c>
      <c r="FZ11" s="34" t="s">
        <v>52</v>
      </c>
      <c r="GA11" s="34" t="s">
        <v>54</v>
      </c>
      <c r="GB11" s="34" t="s">
        <v>34</v>
      </c>
      <c r="GC11" s="34" t="str">
        <f>VLOOKUP("E",$FJ$3:$FK$9,2,FALSE)</f>
        <v>Belgien</v>
      </c>
      <c r="GD11" s="34" t="str">
        <f>VLOOKUP("F",$FJ$3:$FK$9,2,FALSE)</f>
        <v>Georgien</v>
      </c>
      <c r="GE11" s="34" t="str">
        <f>VLOOKUP("C",$FJ$3:$FK$9,2,FALSE)</f>
        <v>Serbien</v>
      </c>
      <c r="GF11" s="34" t="str">
        <f>VLOOKUP("A",$FJ$3:$FK$9,2,FALSE)</f>
        <v>Ungern</v>
      </c>
      <c r="GG11" s="34" t="str">
        <f t="shared" si="28"/>
        <v/>
      </c>
      <c r="GH11" s="134">
        <v>8</v>
      </c>
      <c r="GI11" s="113"/>
      <c r="GJ11" s="113"/>
      <c r="GK11" s="117"/>
    </row>
    <row r="12" spans="3:193" x14ac:dyDescent="0.35">
      <c r="C12" s="44" t="s">
        <v>22</v>
      </c>
      <c r="D12" s="168" t="s">
        <v>23</v>
      </c>
      <c r="E12" s="168"/>
      <c r="F12" s="168"/>
      <c r="G12" s="169" t="s">
        <v>24</v>
      </c>
      <c r="H12" s="169"/>
      <c r="I12" s="169"/>
      <c r="J12" s="14" t="s">
        <v>25</v>
      </c>
      <c r="M12" s="44" t="s">
        <v>32</v>
      </c>
      <c r="N12" s="13" t="s">
        <v>33</v>
      </c>
      <c r="O12" s="13" t="s">
        <v>35</v>
      </c>
      <c r="P12" s="13" t="s">
        <v>34</v>
      </c>
      <c r="Q12" s="13" t="s">
        <v>36</v>
      </c>
      <c r="R12" s="13" t="s">
        <v>37</v>
      </c>
      <c r="S12" s="13" t="s">
        <v>39</v>
      </c>
      <c r="T12" s="14" t="s">
        <v>38</v>
      </c>
      <c r="V12"/>
      <c r="AC12" s="44" t="s">
        <v>22</v>
      </c>
      <c r="AD12" s="168" t="s">
        <v>23</v>
      </c>
      <c r="AE12" s="168"/>
      <c r="AF12" s="168"/>
      <c r="AG12" s="169" t="s">
        <v>24</v>
      </c>
      <c r="AH12" s="169"/>
      <c r="AI12" s="169"/>
      <c r="AJ12" s="13" t="s">
        <v>25</v>
      </c>
      <c r="AK12" s="14" t="s">
        <v>26</v>
      </c>
      <c r="AL12" s="37" t="s">
        <v>40</v>
      </c>
      <c r="AM12" s="37" t="s">
        <v>41</v>
      </c>
      <c r="AN12" s="37" t="s">
        <v>42</v>
      </c>
      <c r="AO12" s="37" t="s">
        <v>43</v>
      </c>
      <c r="AP12" s="37" t="s">
        <v>44</v>
      </c>
      <c r="AQ12" s="37" t="s">
        <v>45</v>
      </c>
      <c r="AR12" s="38" t="s">
        <v>40</v>
      </c>
      <c r="AS12" s="38" t="s">
        <v>41</v>
      </c>
      <c r="AT12" s="38" t="s">
        <v>42</v>
      </c>
      <c r="AU12" s="38" t="s">
        <v>43</v>
      </c>
      <c r="AV12" s="38" t="s">
        <v>44</v>
      </c>
      <c r="AW12" s="38" t="s">
        <v>45</v>
      </c>
      <c r="AX12" s="39" t="s">
        <v>40</v>
      </c>
      <c r="AY12" s="39" t="s">
        <v>41</v>
      </c>
      <c r="AZ12" s="39" t="s">
        <v>42</v>
      </c>
      <c r="BA12" s="39" t="s">
        <v>43</v>
      </c>
      <c r="BB12" s="39" t="s">
        <v>44</v>
      </c>
      <c r="BC12" s="39" t="s">
        <v>45</v>
      </c>
      <c r="BD12" s="40" t="s">
        <v>40</v>
      </c>
      <c r="BE12" s="40" t="s">
        <v>41</v>
      </c>
      <c r="BF12" s="40" t="s">
        <v>42</v>
      </c>
      <c r="BG12" s="40" t="s">
        <v>43</v>
      </c>
      <c r="BH12" s="40" t="s">
        <v>44</v>
      </c>
      <c r="BI12" s="40" t="s">
        <v>45</v>
      </c>
      <c r="BJ12" s="41" t="s">
        <v>40</v>
      </c>
      <c r="BK12" s="41" t="s">
        <v>41</v>
      </c>
      <c r="BL12" s="41" t="s">
        <v>42</v>
      </c>
      <c r="BM12" s="41" t="s">
        <v>43</v>
      </c>
      <c r="BN12" s="41" t="s">
        <v>44</v>
      </c>
      <c r="BO12" s="41" t="s">
        <v>45</v>
      </c>
      <c r="BR12" s="37" t="s">
        <v>32</v>
      </c>
      <c r="BS12" s="37" t="s">
        <v>33</v>
      </c>
      <c r="BT12" s="37" t="s">
        <v>35</v>
      </c>
      <c r="BU12" s="37" t="s">
        <v>34</v>
      </c>
      <c r="BV12" s="37" t="s">
        <v>36</v>
      </c>
      <c r="BW12" s="37" t="s">
        <v>37</v>
      </c>
      <c r="BX12" s="37" t="s">
        <v>39</v>
      </c>
      <c r="BY12" s="37" t="s">
        <v>38</v>
      </c>
      <c r="BZ12" s="37" t="s">
        <v>49</v>
      </c>
      <c r="CA12" s="37" t="s">
        <v>58</v>
      </c>
      <c r="CB12" s="37" t="s">
        <v>48</v>
      </c>
      <c r="CD12" s="38" t="s">
        <v>32</v>
      </c>
      <c r="CE12" s="38" t="s">
        <v>33</v>
      </c>
      <c r="CF12" s="38" t="s">
        <v>35</v>
      </c>
      <c r="CG12" s="38" t="s">
        <v>34</v>
      </c>
      <c r="CH12" s="38" t="s">
        <v>38</v>
      </c>
      <c r="CI12" s="38" t="s">
        <v>49</v>
      </c>
      <c r="CJ12" s="38" t="s">
        <v>58</v>
      </c>
      <c r="CK12" s="47" t="s">
        <v>39</v>
      </c>
      <c r="CL12" s="47" t="s">
        <v>65</v>
      </c>
      <c r="CM12" s="47" t="s">
        <v>36</v>
      </c>
      <c r="CN12" s="47" t="s">
        <v>64</v>
      </c>
      <c r="CO12" s="38" t="s">
        <v>134</v>
      </c>
      <c r="CP12" s="47" t="s">
        <v>144</v>
      </c>
      <c r="CQ12" s="47" t="s">
        <v>141</v>
      </c>
      <c r="CR12" s="47" t="s">
        <v>145</v>
      </c>
      <c r="CS12" s="47" t="s">
        <v>142</v>
      </c>
      <c r="CT12" s="47" t="s">
        <v>146</v>
      </c>
      <c r="CU12" s="47" t="s">
        <v>143</v>
      </c>
      <c r="CV12" s="38" t="s">
        <v>135</v>
      </c>
      <c r="CX12" s="39" t="s">
        <v>32</v>
      </c>
      <c r="CY12" s="39" t="s">
        <v>33</v>
      </c>
      <c r="CZ12" s="39" t="s">
        <v>35</v>
      </c>
      <c r="DA12" s="39" t="s">
        <v>34</v>
      </c>
      <c r="DB12" s="39" t="s">
        <v>38</v>
      </c>
      <c r="DC12" s="39" t="s">
        <v>49</v>
      </c>
      <c r="DD12" s="39" t="s">
        <v>58</v>
      </c>
      <c r="DE12" s="39" t="s">
        <v>39</v>
      </c>
      <c r="DF12" s="39" t="s">
        <v>65</v>
      </c>
      <c r="DG12" s="39" t="s">
        <v>36</v>
      </c>
      <c r="DH12" s="39" t="s">
        <v>64</v>
      </c>
      <c r="DI12" s="39" t="s">
        <v>134</v>
      </c>
      <c r="DJ12" s="39" t="s">
        <v>144</v>
      </c>
      <c r="DK12" s="39" t="s">
        <v>141</v>
      </c>
      <c r="DL12" s="39" t="s">
        <v>145</v>
      </c>
      <c r="DM12" s="39" t="s">
        <v>142</v>
      </c>
      <c r="DN12" s="39" t="s">
        <v>146</v>
      </c>
      <c r="DO12" s="39" t="s">
        <v>143</v>
      </c>
      <c r="DP12" s="39" t="s">
        <v>135</v>
      </c>
      <c r="DR12" s="40" t="s">
        <v>32</v>
      </c>
      <c r="DS12" s="40" t="s">
        <v>33</v>
      </c>
      <c r="DT12" s="40" t="s">
        <v>35</v>
      </c>
      <c r="DU12" s="40" t="s">
        <v>34</v>
      </c>
      <c r="DV12" s="40" t="s">
        <v>38</v>
      </c>
      <c r="DW12" s="40" t="s">
        <v>49</v>
      </c>
      <c r="DX12" s="40" t="s">
        <v>58</v>
      </c>
      <c r="DY12" s="40" t="s">
        <v>39</v>
      </c>
      <c r="DZ12" s="40" t="s">
        <v>65</v>
      </c>
      <c r="EA12" s="40" t="s">
        <v>36</v>
      </c>
      <c r="EB12" s="40" t="s">
        <v>64</v>
      </c>
      <c r="EC12" s="40" t="s">
        <v>134</v>
      </c>
      <c r="ED12" s="40" t="s">
        <v>144</v>
      </c>
      <c r="EE12" s="40" t="s">
        <v>141</v>
      </c>
      <c r="EF12" s="40" t="s">
        <v>145</v>
      </c>
      <c r="EG12" s="40" t="s">
        <v>142</v>
      </c>
      <c r="EH12" s="40" t="s">
        <v>146</v>
      </c>
      <c r="EI12" s="40" t="s">
        <v>143</v>
      </c>
      <c r="EJ12" s="40" t="s">
        <v>135</v>
      </c>
      <c r="EL12" s="41" t="s">
        <v>32</v>
      </c>
      <c r="EM12" s="41" t="s">
        <v>33</v>
      </c>
      <c r="EN12" s="41" t="s">
        <v>35</v>
      </c>
      <c r="EO12" s="41" t="s">
        <v>34</v>
      </c>
      <c r="EP12" s="41" t="s">
        <v>38</v>
      </c>
      <c r="EQ12" s="41" t="s">
        <v>49</v>
      </c>
      <c r="ER12" s="41" t="s">
        <v>58</v>
      </c>
      <c r="ES12" s="41" t="s">
        <v>39</v>
      </c>
      <c r="ET12" s="41" t="s">
        <v>65</v>
      </c>
      <c r="EU12" s="41" t="s">
        <v>36</v>
      </c>
      <c r="EV12" s="41" t="s">
        <v>64</v>
      </c>
      <c r="EW12" s="41" t="s">
        <v>134</v>
      </c>
      <c r="EX12" s="41" t="s">
        <v>144</v>
      </c>
      <c r="EY12" s="41" t="s">
        <v>141</v>
      </c>
      <c r="EZ12" s="41" t="s">
        <v>145</v>
      </c>
      <c r="FA12" s="41" t="s">
        <v>142</v>
      </c>
      <c r="FB12" s="41" t="s">
        <v>146</v>
      </c>
      <c r="FC12" s="41" t="s">
        <v>143</v>
      </c>
      <c r="FD12" s="41" t="s">
        <v>135</v>
      </c>
      <c r="FF12" s="41" t="s">
        <v>46</v>
      </c>
      <c r="FG12" s="41" t="s">
        <v>66</v>
      </c>
      <c r="FK12" s="34" t="str">
        <f>IF(COUNTBLANK(G4:G9)+COUNTBLANK(I4:I9)+COUNTBLANK(G22:G27)+COUNTBLANK(I22:I27)+COUNTBLANK(G31:G36)+COUNTBLANK(I31:I36)+COUNTBLANK(G40:G45)+COUNTBLANK(I40:I45)+COUNTBLANK(G49:G54)+COUNTBLANK(I49:I54)++COUNTBLANK(G13:G18)+COUNTBLANK(I13:I18)=0,"Resultat OK","Fyll i resultat")</f>
        <v>Fyll i resultat</v>
      </c>
      <c r="FW12" s="34">
        <v>11</v>
      </c>
      <c r="FX12" s="34" t="s">
        <v>81</v>
      </c>
      <c r="FY12" s="34" t="s">
        <v>50</v>
      </c>
      <c r="FZ12" s="34" t="s">
        <v>53</v>
      </c>
      <c r="GA12" s="34" t="s">
        <v>54</v>
      </c>
      <c r="GB12" s="34" t="s">
        <v>34</v>
      </c>
      <c r="GC12" s="34" t="str">
        <f>VLOOKUP("E",$FJ$3:$FK$9,2,FALSE)</f>
        <v>Belgien</v>
      </c>
      <c r="GD12" s="34" t="str">
        <f>VLOOKUP("F",$FJ$3:$FK$9,2,FALSE)</f>
        <v>Georgien</v>
      </c>
      <c r="GE12" s="34" t="str">
        <f>VLOOKUP("D",$FJ$3:$FK$9,2,FALSE)</f>
        <v>Polen</v>
      </c>
      <c r="GF12" s="34" t="str">
        <f>VLOOKUP("A",$FJ$3:$FK$9,2,FALSE)</f>
        <v>Ungern</v>
      </c>
      <c r="GG12" s="34" t="str">
        <f t="shared" si="28"/>
        <v/>
      </c>
      <c r="GH12" s="118">
        <v>9</v>
      </c>
      <c r="GI12" s="113"/>
      <c r="GJ12" s="113"/>
      <c r="GK12" s="118"/>
    </row>
    <row r="13" spans="3:193" x14ac:dyDescent="0.35">
      <c r="C13" s="49">
        <v>45458</v>
      </c>
      <c r="D13" s="120" t="s">
        <v>15</v>
      </c>
      <c r="E13" s="59" t="s">
        <v>27</v>
      </c>
      <c r="F13" s="122" t="s">
        <v>18</v>
      </c>
      <c r="G13" s="111"/>
      <c r="H13" s="52" t="s">
        <v>27</v>
      </c>
      <c r="I13" s="111"/>
      <c r="J13" s="109" t="str">
        <f>IF(OR(ISBLANK(G13),ISBLANK(I13)),"",IF(G13&gt;I13,1,IF(G13&lt;I13,2,"X")))</f>
        <v/>
      </c>
      <c r="K13" s="108">
        <f>IF(VLOOKUP(D13,BR12:CA16,10,FALSE)=VLOOKUP(F13,BR12:CA16,10,FALSE),VLOOKUP(D13,BR12:CA16,10,FALSE),"-")</f>
        <v>1</v>
      </c>
      <c r="L13" s="108">
        <v>1</v>
      </c>
      <c r="M13" s="95" t="str">
        <f>VLOOKUP(L13,FG13:FH16,2,FALSE)</f>
        <v>Spanien</v>
      </c>
      <c r="N13" s="96">
        <f>VLOOKUP($M13,$BR$13:$BY$16,2,FALSE)</f>
        <v>0</v>
      </c>
      <c r="O13" s="96">
        <f>VLOOKUP($M13,$BR$13:$BY$16,3,FALSE)</f>
        <v>0</v>
      </c>
      <c r="P13" s="96">
        <f>VLOOKUP($M13,$BR$13:$BY$16,4,FALSE)</f>
        <v>0</v>
      </c>
      <c r="Q13" s="96">
        <f>VLOOKUP($M13,$BR$13:$BY$16,5,FALSE)</f>
        <v>0</v>
      </c>
      <c r="R13" s="96">
        <f>VLOOKUP($M13,$BR$13:$BY$16,6,FALSE)</f>
        <v>0</v>
      </c>
      <c r="S13" s="96">
        <f>VLOOKUP($M13,$BR$13:$BY$16,7,FALSE)</f>
        <v>0</v>
      </c>
      <c r="T13" s="97">
        <f>VLOOKUP($M13,$BR$13:$BY$16,8,FALSE)</f>
        <v>0</v>
      </c>
      <c r="AC13" s="49">
        <f t="shared" ref="AC13:AF18" si="66">C13</f>
        <v>45458</v>
      </c>
      <c r="AD13" s="2" t="str">
        <f t="shared" si="66"/>
        <v>Spanien</v>
      </c>
      <c r="AE13" s="59" t="str">
        <f t="shared" si="66"/>
        <v>-</v>
      </c>
      <c r="AF13" s="4" t="str">
        <f t="shared" si="66"/>
        <v>Kroatien</v>
      </c>
      <c r="AG13" s="51" t="str">
        <f t="shared" ref="AG13:AG18" si="67">IF(G13="","",G13)</f>
        <v/>
      </c>
      <c r="AH13" s="52" t="s">
        <v>27</v>
      </c>
      <c r="AI13" s="51" t="str">
        <f t="shared" ref="AI13:AI18" si="68">IF(I13="","",I13)</f>
        <v/>
      </c>
      <c r="AJ13" s="53" t="str">
        <f t="shared" ref="AJ13:AJ18" si="69">J13</f>
        <v/>
      </c>
      <c r="AK13" s="67"/>
      <c r="AL13" s="34">
        <f t="shared" ref="AL13:AL18" si="70">IF(AG13&gt;AI13,1,0)</f>
        <v>0</v>
      </c>
      <c r="AM13" s="34">
        <f t="shared" ref="AM13:AM18" si="71">IF(AI13&gt;AG13,1,0)</f>
        <v>0</v>
      </c>
      <c r="AN13" s="34">
        <f t="shared" ref="AN13:AN18" si="72">IF(AND(AG13=AI13,AG13&lt;&gt;""),1,0)</f>
        <v>0</v>
      </c>
      <c r="AO13" s="34">
        <f t="shared" ref="AO13:AO18" si="73">IF(AND(AG13=AI13,AG13&lt;&gt;""),1,0)</f>
        <v>0</v>
      </c>
      <c r="AP13" s="34">
        <f t="shared" ref="AP13:AP18" si="74">IF(AG13&lt;AI13,1,0)</f>
        <v>0</v>
      </c>
      <c r="AQ13" s="34">
        <f t="shared" ref="AQ13:AQ18" si="75">IF(AI13&lt;AG13,1,)</f>
        <v>0</v>
      </c>
      <c r="AR13" s="34">
        <f t="shared" ref="AR13:AR18" si="76">IF(ISERROR(VLOOKUP(AD13,CD:CD,1,FALSE)),0,1)*IF(ISERROR(VLOOKUP(AF13,CD:CD,1,FALSE)),0,1)*AL13</f>
        <v>0</v>
      </c>
      <c r="AS13" s="34">
        <f t="shared" ref="AS13:AS18" si="77">IF(ISERROR(VLOOKUP(AD13,CD:CD,1,FALSE)),0,1)*IF(ISERROR(VLOOKUP(AF13,CD:CD,1,FALSE)),0,1)*AM13</f>
        <v>0</v>
      </c>
      <c r="AT13" s="34">
        <f t="shared" ref="AT13:AT18" si="78">IF(ISERROR(VLOOKUP(AD13,CD:CD,1,FALSE)),0,1)*IF(ISERROR(VLOOKUP(AF13,CD:CD,1,FALSE)),0,1)*AN13</f>
        <v>0</v>
      </c>
      <c r="AU13" s="34">
        <f t="shared" ref="AU13:AU18" si="79">IF(ISERROR(VLOOKUP(AD13,CD:CD,1,FALSE)),0,1)*IF(ISERROR(VLOOKUP(AF13,CD:CD,1,FALSE)),0,1)*AO13</f>
        <v>0</v>
      </c>
      <c r="AV13" s="34">
        <f t="shared" ref="AV13:AV18" si="80">IF(ISERROR(VLOOKUP(AD13,CD:CD,1,FALSE)),0,1)*IF(ISERROR(VLOOKUP(AF13,CD:CD,1,FALSE)),0,1)*AP13</f>
        <v>0</v>
      </c>
      <c r="AW13" s="34">
        <f t="shared" ref="AW13:AW18" si="81">IF(ISERROR(VLOOKUP(AD13,CD:CD,1,FALSE)),0,1)*IF(ISERROR(VLOOKUP(AF13,CD:CD,1,FALSE)),0,1)*AQ13</f>
        <v>0</v>
      </c>
      <c r="AX13" s="34">
        <f t="shared" ref="AX13:AX18" si="82">IF(ISERROR(VLOOKUP(AD13,CX:CX,1,FALSE)),0,1)*IF(ISERROR(VLOOKUP(AF13,CX:CX,1,FALSE)),0,1)*AL13</f>
        <v>0</v>
      </c>
      <c r="AY13" s="34">
        <f t="shared" ref="AY13:AY18" si="83">IF(ISERROR(VLOOKUP(AD13,CX:CX,1,FALSE)),0,1)*IF(ISERROR(VLOOKUP(AF13,CX:CX,1,FALSE)),0,1)*AM13</f>
        <v>0</v>
      </c>
      <c r="AZ13" s="34">
        <f t="shared" ref="AZ13:AZ18" si="84">IF(ISERROR(VLOOKUP(AD13,CX:CX,1,FALSE)),0,1)*IF(ISERROR(VLOOKUP(AF13,CX:CX,1,FALSE)),0,1)*AN13</f>
        <v>0</v>
      </c>
      <c r="BA13" s="34">
        <f t="shared" ref="BA13:BA18" si="85">IF(ISERROR(VLOOKUP(AD13,CX:CX,1,FALSE)),0,1)*IF(ISERROR(VLOOKUP(AF13,CX:CX,1,FALSE)),0,1)*AO13</f>
        <v>0</v>
      </c>
      <c r="BB13" s="34">
        <f t="shared" ref="BB13:BB18" si="86">IF(ISERROR(VLOOKUP(AD13,CX:CX,1,FALSE)),0,1)*IF(ISERROR(VLOOKUP(AF13,CX:CX,1,FALSE)),0,1)*AP13</f>
        <v>0</v>
      </c>
      <c r="BC13" s="34">
        <f t="shared" ref="BC13:BC18" si="87">IF(ISERROR(VLOOKUP(AD13,CX:CX,1,FALSE)),0,1)*IF(ISERROR(VLOOKUP(AF13,CX:CX,1,FALSE)),0,1)*AQ13</f>
        <v>0</v>
      </c>
      <c r="BD13" s="34">
        <f t="shared" ref="BD13:BD18" si="88">IF(ISERROR(VLOOKUP(AD13,DR:DR,1,FALSE)),0,1)*IF(ISERROR(VLOOKUP(AF13,DR:DR,1,FALSE)),0,1)*AL13</f>
        <v>0</v>
      </c>
      <c r="BE13" s="34">
        <f t="shared" ref="BE13:BE18" si="89">IF(ISERROR(VLOOKUP(AD13,DR:DR,1,FALSE)),0,1)*IF(ISERROR(VLOOKUP(AF13,DR:DR,1,FALSE)),0,1)*AM13</f>
        <v>0</v>
      </c>
      <c r="BF13" s="34">
        <f t="shared" ref="BF13:BF18" si="90">IF(ISERROR(VLOOKUP(AD13,DR:DR,1,FALSE)),0,1)*IF(ISERROR(VLOOKUP(AF13,DR:DR,1,FALSE)),0,1)*AN13</f>
        <v>0</v>
      </c>
      <c r="BG13" s="34">
        <f t="shared" ref="BG13:BG18" si="91">IF(ISERROR(VLOOKUP(AD13,DR:DR,1,FALSE)),0,1)*IF(ISERROR(VLOOKUP(AF13,DR:DR,1,FALSE)),0,1)*AO13</f>
        <v>0</v>
      </c>
      <c r="BH13" s="34">
        <f t="shared" ref="BH13:BH18" si="92">IF(ISERROR(VLOOKUP(AD13,DR:DR,1,FALSE)),0,1)*IF(ISERROR(VLOOKUP(AF13,DR:DR,1,FALSE)),0,1)*AP13</f>
        <v>0</v>
      </c>
      <c r="BI13" s="34">
        <f t="shared" ref="BI13:BI18" si="93">IF(ISERROR(VLOOKUP(AD13,DR:DR,1,FALSE)),0,1)*IF(ISERROR(VLOOKUP(AF13,DR:DR,1,FALSE)),0,1)*AQ13</f>
        <v>0</v>
      </c>
      <c r="BJ13" s="34">
        <f t="shared" ref="BJ13:BJ18" si="94">IF(ISERROR(VLOOKUP(AD13,EL:EL,1,FALSE)),0,1)*IF(ISERROR(VLOOKUP(AF13,EL:EL,1,FALSE)),0,1)*AL13</f>
        <v>0</v>
      </c>
      <c r="BK13" s="34">
        <f t="shared" ref="BK13:BK18" si="95">IF(ISERROR(VLOOKUP(AD13,EL:EL,1,FALSE)),0,1)*IF(ISERROR(VLOOKUP(AF13,EL:EL,1,FALSE)),0,1)*AM13</f>
        <v>0</v>
      </c>
      <c r="BL13" s="34">
        <f t="shared" ref="BL13:BL18" si="96">IF(ISERROR(VLOOKUP(AD13,EL:EL,1,FALSE)),0,1)*IF(ISERROR(VLOOKUP(AF13,EL:EL,1,FALSE)),0,1)*AN13</f>
        <v>0</v>
      </c>
      <c r="BM13" s="34">
        <f t="shared" ref="BM13:BM18" si="97">IF(ISERROR(VLOOKUP(AD13,EL:EL,1,FALSE)),0,1)*IF(ISERROR(VLOOKUP(AF13,EL:EL,1,FALSE)),0,1)*AO13</f>
        <v>0</v>
      </c>
      <c r="BN13" s="34">
        <f t="shared" ref="BN13:BN18" si="98">IF(ISERROR(VLOOKUP(AD13,EL:EL,1,FALSE)),0,1)*IF(ISERROR(VLOOKUP(AF13,EL:EL,1,FALSE)),0,1)*AP13</f>
        <v>0</v>
      </c>
      <c r="BO13" s="34">
        <f t="shared" ref="BO13:BO18" si="99">IF(ISERROR(VLOOKUP(AD13,EL:EL,1,FALSE)),0,1)*IF(ISERROR(VLOOKUP(AF13,EL:EL,1,FALSE)),0,1)*AQ13</f>
        <v>0</v>
      </c>
      <c r="BR13" s="34" t="s">
        <v>15</v>
      </c>
      <c r="BS13" s="55">
        <f>(SUMIF(AD$4:AD$54,BR13,AL$4:AL$54)+SUMIF(AF$4:AF$54,BR13,AM$4:AM$54))</f>
        <v>0</v>
      </c>
      <c r="BT13" s="55">
        <f>(SUMIF(AD$4:AD$54,BR13,AN$4:AN$54)+SUMIF(AF$4:AF$54,BR13,AO$4:AO$54))</f>
        <v>0</v>
      </c>
      <c r="BU13" s="55">
        <f>(SUMIF(AD$4:AD$54,BR13,AP$4:AP$54)+SUMIF(AF$4:AF$54,BR13,AQ$4:AQ$54))</f>
        <v>0</v>
      </c>
      <c r="BV13" s="55">
        <f>SUMIF($AD$4:$AD$54,BR13,$AG$4:$AG$54)+SUMIF($AF$4:$AF$54,BR13,$AI$4:$AI$54)</f>
        <v>0</v>
      </c>
      <c r="BW13" s="55">
        <f>SUMIF($AD$4:$AD$54,BR13,$AI$4:$AI$54)+SUMIF($AF$4:$AF$54,BR13,$AG$4:$AG$54)</f>
        <v>0</v>
      </c>
      <c r="BX13" s="55">
        <f>BV13-BW13</f>
        <v>0</v>
      </c>
      <c r="BY13" s="55">
        <f>IFERROR(BS13*3+BT13*1,0)</f>
        <v>0</v>
      </c>
      <c r="BZ13" s="55" t="s">
        <v>51</v>
      </c>
      <c r="CA13" s="56">
        <f>RANK(BY13,BY13:BY16)</f>
        <v>1</v>
      </c>
      <c r="CB13" s="34">
        <f>SUMPRODUCT((BY13:BY16=BY13)*(BX13:BX16&gt;BX13))</f>
        <v>0</v>
      </c>
      <c r="CD13" s="34" t="str">
        <f>IF(CA13=1,BR13,)</f>
        <v>Spanien</v>
      </c>
      <c r="CE13" s="34">
        <f>(SUMIF($AD$4:$AD$54,$BR13,$AR$4:$AR$54)+SUMIF($AF$4:$AF$54,$BR13,$AS$4:$AS$54))</f>
        <v>0</v>
      </c>
      <c r="CF13" s="34">
        <f>(SUMIF($AD$4:$AD$54,$BR13,$AT$4:$AT$54)+SUMIF($AF$4:$AF$54,$BR13,$AU$4:$AU$54))</f>
        <v>0</v>
      </c>
      <c r="CG13" s="34">
        <f>(SUMIF($AD$4:$AD$54,$BR13,$AV$4:$AV$54)+SUMIF($AF$4:$AF$54,$BR13,$AW$4:$AW$54))</f>
        <v>0</v>
      </c>
      <c r="CH13" s="55">
        <f>IFERROR(CE13*3+CF13*1,0)</f>
        <v>0</v>
      </c>
      <c r="CI13" s="34" t="str">
        <f>BZ13</f>
        <v>B</v>
      </c>
      <c r="CJ13" s="34">
        <f>IF(CD13&gt;0,RANK(CH13,CH13:CH16),)</f>
        <v>1</v>
      </c>
      <c r="CK13" s="34">
        <f>IF(AND(CD13&gt;0,COUNTIF(CJ13:CJ16,CJ13)&gt;1),SUMIFS($AG$4:$AG$54,$AD$4:$AD$54,$BR13,$K$4:$K$54,1)+SUMIFS($AI$4:$AI$54,$AF$4:$AF$54,$BR13,$K$4:$K$54,1)-SUMIFS($AI$4:$AI$54,$AD$4:$AD$54,$BR13,$K$4:$K$54,1)-SUMIFS($AG$4:$AG$54,$AF$4:$AF$54,$BR13,$K$4:$K$54,1),)</f>
        <v>0</v>
      </c>
      <c r="CL13" s="34">
        <f>IF(AND(CD13&gt;0,COUNTIF(CJ13:CJ16,CJ13)&gt;1),CJ13+RANK(CK13,CK13:CK16)-1,CJ13)</f>
        <v>1</v>
      </c>
      <c r="CM13" s="34">
        <f>IF(AND(CD13&gt;0,COUNTIF(CL13:CL16,CL13)&gt;1),SUMIFS($AG$4:$AG$54,$AD$4:$AD$54,$BR13,$K$4:$K$54,1)+SUMIFS($AI$4:$AI$54,$AF$4:$AF$54,$BR13,$K$4:$K$54,1),)</f>
        <v>0</v>
      </c>
      <c r="CN13" s="34">
        <f>IF(AND(CD13&gt;0,COUNTIF(CL13:CL16,CL13)&gt;1),CL13+RANK(CM13,CM13:CM16)-1,CL13)</f>
        <v>1</v>
      </c>
      <c r="CO13" s="34">
        <f>IF(CN13=0,"",CN13)</f>
        <v>1</v>
      </c>
      <c r="CP13" s="34">
        <f>IF(OR(CO13="",COUNTIF(CO13:CO16,CO13)=1),"",$BX13)</f>
        <v>0</v>
      </c>
      <c r="CQ13" s="34">
        <f>IF(CO13="","",IF(COUNTIF(CO13:CO16,CO13)=1,CO13,CO13+RANK(CP13,CP13:CP16,0)-1))</f>
        <v>1</v>
      </c>
      <c r="CR13" s="34">
        <f>IF(OR(CQ13="",COUNTIF(CQ13:CQ16,CQ13)=1),"",$BV13)</f>
        <v>0</v>
      </c>
      <c r="CS13" s="34">
        <f>IF(CO13="","",IF(COUNTIF(CQ13:CQ16,CQ13)=1,CQ13,CQ13+RANK(CR13,CR13:CR16,0)-1))</f>
        <v>1</v>
      </c>
      <c r="CT13" s="34">
        <f>IF(OR(CS13="",COUNTIF(CS13:CS16,CS13)=1),"",$BS13)</f>
        <v>0</v>
      </c>
      <c r="CU13" s="34">
        <f>IF(CO13="","",IF(COUNTIF(CS13:CS16,CS13)=1,CS13,CS13+RANK(CT13,CT13:CT16,0)-1))</f>
        <v>1</v>
      </c>
      <c r="CV13" s="34">
        <f>IF(CD13&gt;0,BK11+RANK(CU13,CU13:CU16,1),)</f>
        <v>1</v>
      </c>
      <c r="CX13" s="34">
        <f>IF(CA13=2,BR13,)</f>
        <v>0</v>
      </c>
      <c r="CY13" s="34">
        <f>(SUMIF($AD$4:$AD$54,$BR13,$AX$4:$AX$54)+SUMIF($AF$4:$AF$54,$BR13,$AY$4:$AY$54))</f>
        <v>0</v>
      </c>
      <c r="CZ13" s="34">
        <f>(SUMIF($AD$4:$AD$54,$BR13,$AZ$4:$AZ$54)+SUMIF($AF$4:$AF$54,$BR13,$BA$4:$BA$54))</f>
        <v>0</v>
      </c>
      <c r="DA13" s="34">
        <f>(SUMIF($AD$4:$AD$54,$BR13,$BB$4:$BB$54)+SUMIF($AF$4:$AF$54,$BR13,$BC$4:$BC$54))</f>
        <v>0</v>
      </c>
      <c r="DB13" s="55">
        <f>IFERROR(CY13*3+CZ13*1,0)</f>
        <v>0</v>
      </c>
      <c r="DC13" s="34" t="str">
        <f>$BZ13</f>
        <v>B</v>
      </c>
      <c r="DD13" s="34">
        <f>IF(CX13&gt;0,RANK(DB13,DB13:DB16)+CE11,)</f>
        <v>0</v>
      </c>
      <c r="DE13" s="34">
        <f>IF(AND(CX13&gt;0,COUNTIF(DD13:DD16,DD13)&gt;1),SUMIFS($AG$4:$AG$54,$AD$4:$AD$54,$BR13,$K$4:$K$54,2)+SUMIFS($AI$4:$AI$54,$AF$4:$AF$54,$BR13,$K$4:$K$54,2)-SUMIFS($AI$4:$AI$54,$AD$4:$AD$54,$BR13,$K$4:$K$54,2)-SUMIFS($AG$4:$AG$54,$AF$4:$AF$54,$BR13,$K$4:$K$54,2),)</f>
        <v>0</v>
      </c>
      <c r="DF13" s="34">
        <f>IF(AND(CX13&gt;0,COUNTIF(DD13:DD16,DD13)&gt;1),DD13+RANK(DE13,DE13:DE16)-1,DD13)</f>
        <v>0</v>
      </c>
      <c r="DG13" s="34">
        <f>IF(AND(CX13&gt;0,COUNTIF(DF13:DF16,DF13)&gt;1),SUMIFS($AG$4:$AG$54,$AD$4:$AD$54,$BR13,$K$4:$K$54,2)+SUMIFS($AI$4:$AI$54,$AF$4:$AF$54,$BR13,$K$4:$K$54,2),)</f>
        <v>0</v>
      </c>
      <c r="DH13" s="34">
        <f>IF(AND(CX13&gt;0,COUNTIF(DF13:DF16,DF13)&gt;1),DF13+RANK(DG13,DG13:DG16)-1,DF13)</f>
        <v>0</v>
      </c>
      <c r="DI13" s="34" t="str">
        <f>IF(DH13=0,"",DH13)</f>
        <v/>
      </c>
      <c r="DJ13" s="34" t="str">
        <f>IF(OR(DI13="",COUNTIF(DI13:DI16,DI13)=1),"",$BX13)</f>
        <v/>
      </c>
      <c r="DK13" s="34" t="str">
        <f>IF(DI13="","",IF(COUNTIF(DI13:DI16,DI13)=1,DI13,DI13+RANK(DJ13,DJ13:DJ16,0)-1))</f>
        <v/>
      </c>
      <c r="DL13" s="34" t="str">
        <f>IF(OR(DK13="",COUNTIF(DK13:DK16,DK13)=1),"",$BV13)</f>
        <v/>
      </c>
      <c r="DM13" s="34" t="str">
        <f>IF(DI13="","",IF(COUNTIF(DK13:DK16,DK13)=1,DK13,DK13+RANK(DL13,DL13:DL16,0)-1))</f>
        <v/>
      </c>
      <c r="DN13" s="34" t="str">
        <f>IF(OR(DM13="",COUNTIF(DM13:DM16,DM13)=1),"",$BS13)</f>
        <v/>
      </c>
      <c r="DO13" s="34" t="str">
        <f>IF(DI13="","",IF(COUNTIF(DM13:DM16,DM13)=1,DM13,DM13+RANK(DN13,DN13:DN16,0)-1))</f>
        <v/>
      </c>
      <c r="DP13" s="34">
        <f>IF(CX13&gt;0,CE11+RANK(DO13,DO13:DO16,1),)</f>
        <v>0</v>
      </c>
      <c r="DR13" s="34">
        <f>IF(CA13=3,BR13,)</f>
        <v>0</v>
      </c>
      <c r="DS13" s="34">
        <f>(SUMIF($AD$4:$AD$54,BR13,$BD$4:$BD$54)+SUMIF($AF$4:$AF$54,BR13,$BE$4:$BE$54))</f>
        <v>0</v>
      </c>
      <c r="DT13" s="34">
        <f>(SUMIF($AD$4:$AD$54,BR13,$BF$4:$BF$54)+SUMIF($AF$4:$AF$54,BR13,$BG$4:$BG$54))</f>
        <v>0</v>
      </c>
      <c r="DU13" s="34">
        <f>(SUMIF($AD$4:$AD$54,BR13,$BH$4:$BH$54)+SUMIF($AF$4:$AF$54,BR13,$BI$4:$BI$54))</f>
        <v>0</v>
      </c>
      <c r="DV13" s="55">
        <f>IFERROR(DS13*3+DT13*1,0)</f>
        <v>0</v>
      </c>
      <c r="DW13" s="34" t="str">
        <f>BZ13</f>
        <v>B</v>
      </c>
      <c r="DX13" s="34">
        <f>IF(DR13&gt;0,RANK(DV13,DV13:DV16)+CE11+CY11,)</f>
        <v>0</v>
      </c>
      <c r="DY13" s="34">
        <f>IF(AND(DR13&gt;0,COUNTIF(DX13:DX16,DX13)&gt;1),SUMIFS($AG$4:$AG$54,$AD$4:$AD$54,$BR13,$K$4:$K$54,3)+SUMIFS($AI$4:$AI$54,$AF$4:$AF$54,$BR13,$K$4:$K$54,3)-SUMIFS($AI$4:$AI$54,$AD$4:$AD$54,$BR13,$K$4:$K$54,3)-SUMIFS($AG$4:$AG$54,$AF$4:$AF$54,$BR13,$K$4:$K$54,3),)</f>
        <v>0</v>
      </c>
      <c r="DZ13" s="34">
        <f>IF(AND(DR13&gt;0,COUNTIF(DX13:DX16,DX13)&gt;1),DX13+RANK(DY13,DY13:DY16)-1,DX13)</f>
        <v>0</v>
      </c>
      <c r="EA13" s="34">
        <f>IF(AND(DR13&gt;0,COUNTIF(DZ13:DZ16,DZ13)&gt;1),SUMIFS($AG$4:$AG$54,$AD$4:$AD$54,$BR13,$K$4:$K$54,3)+SUMIFS($AI$4:$AI$54,$AF$4:$AF$54,$BR13,$K$4:$K$54,3),)</f>
        <v>0</v>
      </c>
      <c r="EB13" s="34">
        <f>IF(AND(DR13&gt;0,COUNTIF(DZ13:DZ16,DZ13)&gt;1),DZ13+RANK(EA13,EA13:EA16)-1,DZ13)</f>
        <v>0</v>
      </c>
      <c r="EC13" s="34" t="str">
        <f>IF(EB13=0,"",EB13)</f>
        <v/>
      </c>
      <c r="ED13" s="34" t="str">
        <f>IF(OR(EC13="",COUNTIF(EC13:EC16,EC13)=1),"",$BX13)</f>
        <v/>
      </c>
      <c r="EE13" s="34" t="str">
        <f>IF(EC13="","",IF(COUNTIF(EC13:EC16,EC13)=1,EC13,EC13+RANK(ED13,ED13:ED16,0)-1))</f>
        <v/>
      </c>
      <c r="EF13" s="34" t="str">
        <f>IF(OR(EE13="",COUNTIF(EE13:EE16,EE13)=1),"",$BV13)</f>
        <v/>
      </c>
      <c r="EG13" s="34" t="str">
        <f>IF(EC13="","",IF(COUNTIF(EE13:EE16,EE13)=1,EE13,EE13+RANK(EF13,EF13:EF16,0)-1))</f>
        <v/>
      </c>
      <c r="EH13" s="34" t="str">
        <f>IF(OR(EG13="",COUNTIF(EG13:EG16,EG13)=1),"",$BS13)</f>
        <v/>
      </c>
      <c r="EI13" s="34" t="str">
        <f>IF(EC13="","",IF(COUNTIF(EG13:EG16,EG13)=1,EG13,EG13+RANK(EH13,EH13:EH16,0)-1))</f>
        <v/>
      </c>
      <c r="EJ13" s="34">
        <f>IF(DR13&gt;0,CE11+CY11+RANK(EI13,EI13:EI16,1),)</f>
        <v>0</v>
      </c>
      <c r="EL13" s="34">
        <f>IF(CA13=4,BR13,)</f>
        <v>0</v>
      </c>
      <c r="EM13" s="34">
        <f>(SUMIF($AD$4:$AD$54,$BR13,$BJ$4:$BJ$54)+SUMIF($AF$4:$AF$54,$BR13,$BK$4:$BK$54))</f>
        <v>0</v>
      </c>
      <c r="EN13" s="34">
        <f>(SUMIF($AD$4:$AD$54,$BR13,$BL$4:$BL$54)+SUMIF($AF$4:$AF$54,$BR13,$BM$4:$BM$54))</f>
        <v>0</v>
      </c>
      <c r="EO13" s="34">
        <f>(SUMIF($AD$4:$AD$54,$BR13,$BN$4:$BN$54)+SUMIF($AF$4:$AF$54,$BR13,$BO$4:$BO$54))</f>
        <v>0</v>
      </c>
      <c r="EP13" s="55">
        <f>IFERROR(EM13*3+EN13*1,0)</f>
        <v>0</v>
      </c>
      <c r="EQ13" s="34" t="str">
        <f>$BZ13</f>
        <v>B</v>
      </c>
      <c r="ER13" s="34">
        <f>IF(EL13&gt;0,RANK(EP13,EP13:EP16)+CE11+CY11+DS11,)</f>
        <v>0</v>
      </c>
      <c r="ES13" s="34">
        <f>IF(AND(EL13&gt;0,COUNTIF(ER13:ER16,ER13)&gt;1),SUMIFS($AG$4:$AG$54,$AD$4:$AD$54,$BR13,$K$4:$K$54,4)+SUMIFS($AI$4:$AI$54,$AF$4:$AF$54,$BR13,$K$4:$K$54,4)-SUMIFS($AI$4:$AI$54,$AD$4:$AD$54,$BR13,$K$4:$K$54,4)-SUMIFS($AG$4:$AG$54,$AF$4:$AF$54,$BR13,$K$4:$K$54,4),)</f>
        <v>0</v>
      </c>
      <c r="ET13" s="34">
        <f>IF(AND(EL13&gt;0,COUNTIF($ER$4:$ER$7,ER13)&gt;1),ER13+RANK(ES13,$ES$4:$ES$7)-1,ER13)</f>
        <v>0</v>
      </c>
      <c r="EU13" s="34">
        <f>IF(AND(EL13&gt;0,COUNTIF(ET13:ET16,ET13)&gt;1),SUMIFS($AG$4:$AG$54,$AD$4:$AD$54,$BR13,$K$4:$K$54,4)+SUMIFS($AI$4:$AI$54,$AF$4:$AF$54,$BR13,$K$4:$K$54,4),)</f>
        <v>0</v>
      </c>
      <c r="EV13" s="34">
        <f>IF(AND(EL13&gt;0,COUNTIF(ET13:ET16,ET13)&gt;1),ET13+RANK(EU13,EU13:EU16)-1,ET13)</f>
        <v>0</v>
      </c>
      <c r="EW13" s="34" t="str">
        <f>IF(EV13=0,"",EV13)</f>
        <v/>
      </c>
      <c r="EX13" s="34" t="str">
        <f>IF(OR(EW13="",COUNTIF(EW13:EW16,EW13)=1),"",$BX13)</f>
        <v/>
      </c>
      <c r="EY13" s="34" t="str">
        <f>IF(EW13="","",IF(COUNTIF(EW13:EW16,EW13)=1,EW13,EW13+RANK(EX13,EX13:EX16,0)-1))</f>
        <v/>
      </c>
      <c r="EZ13" s="34" t="str">
        <f>IF(OR(EY13="",COUNTIF(EY13:EY16,EY13)=1),"",$BV13)</f>
        <v/>
      </c>
      <c r="FA13" s="34" t="str">
        <f>IF(EW13="","",IF(COUNTIF(EY13:EY16,EY13)=1,EY13,EY13+RANK(EZ13,EZ13:EZ16,0)-1))</f>
        <v/>
      </c>
      <c r="FB13" s="34" t="str">
        <f>IF(OR(FA13="",COUNTIF(FA13:FA16,FA13)=1),"",$BS13)</f>
        <v/>
      </c>
      <c r="FC13" s="34" t="str">
        <f>IF(EW13="","",IF(COUNTIF(FA13:FA16,FA13)=1,FA13,FA13+RANK(FB13,FB13:FB16,0)-1))</f>
        <v/>
      </c>
      <c r="FD13" s="34">
        <f>IF(EL13&gt;0,CE11+CY11+DS11+RANK(FC13,FC13:FC16,1),)</f>
        <v>0</v>
      </c>
      <c r="FF13" s="34">
        <f>IFERROR(VLOOKUP(FH13,CD12:CV16,19,FALSE),IFERROR(VLOOKUP(FH13,CX12:DP16,19,FALSE),IFERROR(VLOOKUP(FH13,DR12:EJ16,19,FALSE),VLOOKUP(FH13,EL12:FD16,19,FALSE))))</f>
        <v>1</v>
      </c>
      <c r="FG13" s="34">
        <f>RANK(FF13,FF13:FF16,1)+COUNTIF(FF13:FF13,FF13)-1</f>
        <v>1</v>
      </c>
      <c r="FH13" s="34" t="str">
        <f>BR13</f>
        <v>Spanien</v>
      </c>
      <c r="FW13" s="34">
        <v>12</v>
      </c>
      <c r="FX13" s="34" t="s">
        <v>82</v>
      </c>
      <c r="FY13" s="34" t="s">
        <v>51</v>
      </c>
      <c r="FZ13" s="34" t="s">
        <v>52</v>
      </c>
      <c r="GA13" s="34" t="s">
        <v>53</v>
      </c>
      <c r="GB13" s="34" t="s">
        <v>54</v>
      </c>
      <c r="GC13" s="34" t="str">
        <f>VLOOKUP("E",$FJ$3:$FK$9,2,FALSE)</f>
        <v>Belgien</v>
      </c>
      <c r="GD13" s="34" t="str">
        <f>VLOOKUP("D",$FJ$3:$FK$9,2,FALSE)</f>
        <v>Polen</v>
      </c>
      <c r="GE13" s="34" t="str">
        <f>VLOOKUP("B",$FJ$3:$FK$9,2,FALSE)</f>
        <v>Italien</v>
      </c>
      <c r="GF13" s="34" t="str">
        <f>VLOOKUP("C",$FJ$3:$FK$9,2,FALSE)</f>
        <v>Serbien</v>
      </c>
      <c r="GG13" s="34" t="str">
        <f t="shared" si="28"/>
        <v/>
      </c>
      <c r="GH13" s="118">
        <v>10</v>
      </c>
      <c r="GI13" s="113"/>
      <c r="GJ13" s="113"/>
      <c r="GK13" s="118"/>
    </row>
    <row r="14" spans="3:193" x14ac:dyDescent="0.35">
      <c r="C14" s="49">
        <v>45458</v>
      </c>
      <c r="D14" s="119" t="s">
        <v>14</v>
      </c>
      <c r="E14" s="50" t="s">
        <v>27</v>
      </c>
      <c r="F14" s="121" t="s">
        <v>177</v>
      </c>
      <c r="G14" s="111"/>
      <c r="H14" s="60" t="s">
        <v>27</v>
      </c>
      <c r="I14" s="111"/>
      <c r="J14" s="109" t="str">
        <f t="shared" ref="J14:J18" si="100">IF(OR(ISBLANK(G14),ISBLANK(I14)),"",IF(G14&gt;I14,1,IF(G14&lt;I14,2,"X")))</f>
        <v/>
      </c>
      <c r="K14" s="108">
        <f>IF(VLOOKUP(D14,BR12:CA16,10,FALSE)=VLOOKUP(F14,BR12:CA16,10,FALSE),VLOOKUP(D14,BR12:CA16,10,FALSE),"-")</f>
        <v>1</v>
      </c>
      <c r="L14" s="108">
        <v>2</v>
      </c>
      <c r="M14" s="98" t="str">
        <f>VLOOKUP(L14,FG13:FH16,2,FALSE)</f>
        <v>Kroatien</v>
      </c>
      <c r="N14" s="91">
        <f>VLOOKUP($M14,$BR$13:$BY$16,2,FALSE)</f>
        <v>0</v>
      </c>
      <c r="O14" s="91">
        <f>VLOOKUP($M14,$BR$13:$BY$16,3,FALSE)</f>
        <v>0</v>
      </c>
      <c r="P14" s="91">
        <f>VLOOKUP($M14,$BR$13:$BY$16,4,FALSE)</f>
        <v>0</v>
      </c>
      <c r="Q14" s="91">
        <f>VLOOKUP($M14,$BR$13:$BY$16,5,FALSE)</f>
        <v>0</v>
      </c>
      <c r="R14" s="91">
        <f>VLOOKUP($M14,$BR$13:$BY$16,6,FALSE)</f>
        <v>0</v>
      </c>
      <c r="S14" s="91">
        <f>VLOOKUP($M14,$BR$13:$BY$16,7,FALSE)</f>
        <v>0</v>
      </c>
      <c r="T14" s="99">
        <f>VLOOKUP($M14,$BR$13:$BY$16,8,FALSE)</f>
        <v>0</v>
      </c>
      <c r="AC14" s="49">
        <f t="shared" si="66"/>
        <v>45458</v>
      </c>
      <c r="AD14" s="1" t="str">
        <f t="shared" si="66"/>
        <v>Italien</v>
      </c>
      <c r="AE14" s="50" t="str">
        <f t="shared" si="66"/>
        <v>-</v>
      </c>
      <c r="AF14" s="3" t="str">
        <f t="shared" si="66"/>
        <v>Albanien</v>
      </c>
      <c r="AG14" s="51" t="str">
        <f t="shared" si="67"/>
        <v/>
      </c>
      <c r="AH14" s="60" t="s">
        <v>27</v>
      </c>
      <c r="AI14" s="51" t="str">
        <f t="shared" si="68"/>
        <v/>
      </c>
      <c r="AJ14" s="53" t="str">
        <f t="shared" si="69"/>
        <v/>
      </c>
      <c r="AK14" s="68"/>
      <c r="AL14" s="34">
        <f t="shared" si="70"/>
        <v>0</v>
      </c>
      <c r="AM14" s="34">
        <f t="shared" si="71"/>
        <v>0</v>
      </c>
      <c r="AN14" s="34">
        <f t="shared" si="72"/>
        <v>0</v>
      </c>
      <c r="AO14" s="34">
        <f t="shared" si="73"/>
        <v>0</v>
      </c>
      <c r="AP14" s="34">
        <f t="shared" si="74"/>
        <v>0</v>
      </c>
      <c r="AQ14" s="34">
        <f t="shared" si="75"/>
        <v>0</v>
      </c>
      <c r="AR14" s="34">
        <f t="shared" si="76"/>
        <v>0</v>
      </c>
      <c r="AS14" s="34">
        <f t="shared" si="77"/>
        <v>0</v>
      </c>
      <c r="AT14" s="34">
        <f t="shared" si="78"/>
        <v>0</v>
      </c>
      <c r="AU14" s="34">
        <f t="shared" si="79"/>
        <v>0</v>
      </c>
      <c r="AV14" s="34">
        <f t="shared" si="80"/>
        <v>0</v>
      </c>
      <c r="AW14" s="34">
        <f t="shared" si="81"/>
        <v>0</v>
      </c>
      <c r="AX14" s="34">
        <f t="shared" si="82"/>
        <v>0</v>
      </c>
      <c r="AY14" s="34">
        <f t="shared" si="83"/>
        <v>0</v>
      </c>
      <c r="AZ14" s="34">
        <f t="shared" si="84"/>
        <v>0</v>
      </c>
      <c r="BA14" s="34">
        <f t="shared" si="85"/>
        <v>0</v>
      </c>
      <c r="BB14" s="34">
        <f t="shared" si="86"/>
        <v>0</v>
      </c>
      <c r="BC14" s="34">
        <f t="shared" si="87"/>
        <v>0</v>
      </c>
      <c r="BD14" s="34">
        <f t="shared" si="88"/>
        <v>0</v>
      </c>
      <c r="BE14" s="34">
        <f t="shared" si="89"/>
        <v>0</v>
      </c>
      <c r="BF14" s="34">
        <f t="shared" si="90"/>
        <v>0</v>
      </c>
      <c r="BG14" s="34">
        <f t="shared" si="91"/>
        <v>0</v>
      </c>
      <c r="BH14" s="34">
        <f t="shared" si="92"/>
        <v>0</v>
      </c>
      <c r="BI14" s="34">
        <f t="shared" si="93"/>
        <v>0</v>
      </c>
      <c r="BJ14" s="34">
        <f t="shared" si="94"/>
        <v>0</v>
      </c>
      <c r="BK14" s="34">
        <f t="shared" si="95"/>
        <v>0</v>
      </c>
      <c r="BL14" s="34">
        <f t="shared" si="96"/>
        <v>0</v>
      </c>
      <c r="BM14" s="34">
        <f t="shared" si="97"/>
        <v>0</v>
      </c>
      <c r="BN14" s="34">
        <f t="shared" si="98"/>
        <v>0</v>
      </c>
      <c r="BO14" s="34">
        <f t="shared" si="99"/>
        <v>0</v>
      </c>
      <c r="BR14" s="34" t="s">
        <v>18</v>
      </c>
      <c r="BS14" s="55">
        <f>(SUMIF(AD$4:AD$54,BR14,AL$4:AL$54)+SUMIF(AF$4:AF$54,BR14,AM$4:AM$54))</f>
        <v>0</v>
      </c>
      <c r="BT14" s="55">
        <f>(SUMIF(AD$4:AD$54,BR14,AN$4:AN$54)+SUMIF(AF$4:AF$54,BR14,AO$4:AO$54))</f>
        <v>0</v>
      </c>
      <c r="BU14" s="55">
        <f>(SUMIF(AD$4:AD$54,BR14,AP$4:AP$54)+SUMIF(AF$4:AF$54,BR14,AQ$4:AQ$54))</f>
        <v>0</v>
      </c>
      <c r="BV14" s="55">
        <f>SUMIF($AD$4:$AD$54,BR14,$AG$4:$AG$54)+SUMIF($AF$4:$AF$54,BR14,$AI$4:$AI$54)</f>
        <v>0</v>
      </c>
      <c r="BW14" s="55">
        <f>SUMIF($AD$4:$AD$54,BR14,$AI$4:$AI$54)+SUMIF($AF$4:$AF$54,BR14,$AG$4:$AG$54)</f>
        <v>0</v>
      </c>
      <c r="BX14" s="55">
        <f>BV14-BW14</f>
        <v>0</v>
      </c>
      <c r="BY14" s="55">
        <f>IFERROR(BS14*3+BT14*1,0)</f>
        <v>0</v>
      </c>
      <c r="BZ14" s="55" t="s">
        <v>51</v>
      </c>
      <c r="CA14" s="56">
        <f>RANK(BY14,BY13:BY16)</f>
        <v>1</v>
      </c>
      <c r="CB14" s="34">
        <f>SUMPRODUCT((BY13:BY16=BY14)*(BX13:BX16&gt;BX14))</f>
        <v>0</v>
      </c>
      <c r="CD14" s="34" t="str">
        <f>IF(CA14=1,BR14,)</f>
        <v>Kroatien</v>
      </c>
      <c r="CE14" s="34">
        <f t="shared" ref="CE14:CE16" si="101">(SUMIF($AD$4:$AD$54,$BR14,$AR$4:$AR$54)+SUMIF($AF$4:$AF$54,$BR14,$AS$4:$AS$54))</f>
        <v>0</v>
      </c>
      <c r="CF14" s="34">
        <f t="shared" ref="CF14:CF16" si="102">(SUMIF($AD$4:$AD$54,$BR14,$AT$4:$AT$54)+SUMIF($AF$4:$AF$54,$BR14,$AU$4:$AU$54))</f>
        <v>0</v>
      </c>
      <c r="CG14" s="34">
        <f t="shared" ref="CG14:CG16" si="103">(SUMIF($AD$4:$AD$54,$BR14,$AV$4:$AV$54)+SUMIF($AF$4:$AF$54,$BR14,$AW$4:$AW$54))</f>
        <v>0</v>
      </c>
      <c r="CH14" s="55">
        <f t="shared" ref="CH14:CH16" si="104">IFERROR(CE14*3+CF14*1,0)</f>
        <v>0</v>
      </c>
      <c r="CI14" s="34" t="str">
        <f t="shared" ref="CI14:CI16" si="105">BZ14</f>
        <v>B</v>
      </c>
      <c r="CJ14" s="34">
        <f>IF(CD14&gt;0,RANK(CH14,CH13:CH16),)</f>
        <v>1</v>
      </c>
      <c r="CK14" s="34">
        <f>IF(AND(CD14&gt;0,COUNTIF(CJ13:CJ16,CJ14)&gt;1),SUMIFS($AG$4:$AG$54,$AD$4:$AD$54,BR14,$K$4:$K$54,1)+SUMIFS($AI$4:$AI$54,$AF$4:$AF$54,BR14,$K$4:$K$54,1)-SUMIFS($AI$4:$AI$54,$AD$4:$AD$54,BR14,$K$4:$K$54,1)-SUMIFS($AG$4:$AG$54,$AF$4:$AF$54,BR14,$K$4:$K$54,1),)</f>
        <v>0</v>
      </c>
      <c r="CL14" s="34">
        <f>IF(AND(CD14&gt;0,COUNTIF(CJ13:CJ16,CJ14)&gt;1),CJ14+RANK(CK14,CK13:CK16)-1,CJ14)</f>
        <v>1</v>
      </c>
      <c r="CM14" s="34">
        <f>IF(AND(CD14&gt;0,COUNTIF(CL13:CL16,CL14)&gt;1),SUMIFS($AG$4:$AG$54,$AD$4:$AD$54,BR14,$K$4:$K$54,1)+SUMIFS($AI$4:$AI$54,$AF$4:$AF$54,BR14,$K$4:$K$54,1),)</f>
        <v>0</v>
      </c>
      <c r="CN14" s="34">
        <f>IF(AND(CD14&gt;0,COUNTIF(CL13:CL16,CL14)&gt;1),CL14+RANK(CM14,CM13:CM16)-1,CL14)</f>
        <v>1</v>
      </c>
      <c r="CO14" s="34">
        <f t="shared" ref="CO14:CO16" si="106">IF(CN14=0,"",CN14)</f>
        <v>1</v>
      </c>
      <c r="CP14" s="34">
        <f>IF(OR(CO14="",COUNTIF(CO13:CO16,CO14)=1),"",$BX14)</f>
        <v>0</v>
      </c>
      <c r="CQ14" s="34">
        <f>IF(CO14="","",IF(COUNTIF(CO13:CO16,CO14)=1,CO14,CO14+RANK(CP14,CP13:CP16,0)-1))</f>
        <v>1</v>
      </c>
      <c r="CR14" s="34">
        <f>IF(OR(CQ14="",COUNTIF(CQ13:CQ16,CQ14)=1),"",$BV14)</f>
        <v>0</v>
      </c>
      <c r="CS14" s="34">
        <f>IF(CO14="","",IF(COUNTIF(CQ13:CQ16,CQ14)=1,CQ14,CQ14+RANK(CR14,CR13:CR16,0)-1))</f>
        <v>1</v>
      </c>
      <c r="CT14" s="34">
        <f>IF(OR(CS14="",COUNTIF(CS13:CS16,CS14)=1),"",$BS14)</f>
        <v>0</v>
      </c>
      <c r="CU14" s="34">
        <f>IF(CO14="","",IF(COUNTIF(CS13:CS16,CS14)=1,CS14,CS14+RANK(CT14,CT13:CT16,0)-1))</f>
        <v>1</v>
      </c>
      <c r="CV14" s="34">
        <f>IF(CD14&gt;0,BK11+RANK(CU14,CU13:CU16,1),)</f>
        <v>1</v>
      </c>
      <c r="CX14" s="34">
        <f>IF(CA14=2,BR14,)</f>
        <v>0</v>
      </c>
      <c r="CY14" s="34">
        <f t="shared" ref="CY14:CY16" si="107">(SUMIF($AD$4:$AD$54,$BR14,$AX$4:$AX$54)+SUMIF($AF$4:$AF$54,$BR14,$AY$4:$AY$54))</f>
        <v>0</v>
      </c>
      <c r="CZ14" s="34">
        <f t="shared" ref="CZ14:CZ16" si="108">(SUMIF($AD$4:$AD$54,$BR14,$AZ$4:$AZ$54)+SUMIF($AF$4:$AF$54,$BR14,$BA$4:$BA$54))</f>
        <v>0</v>
      </c>
      <c r="DA14" s="34">
        <f t="shared" ref="DA14:DA16" si="109">(SUMIF($AD$4:$AD$54,$BR14,$BB$4:$BB$54)+SUMIF($AF$4:$AF$54,$BR14,$BC$4:$BC$54))</f>
        <v>0</v>
      </c>
      <c r="DB14" s="55">
        <f t="shared" ref="DB14:DB16" si="110">IFERROR(CY14*3+CZ14*1,0)</f>
        <v>0</v>
      </c>
      <c r="DC14" s="34" t="str">
        <f t="shared" ref="DC14:DC16" si="111">$BZ14</f>
        <v>B</v>
      </c>
      <c r="DD14" s="34">
        <f>IF(CX14&gt;0,RANK(DB14,DB13:DB16)+CE11,)</f>
        <v>0</v>
      </c>
      <c r="DE14" s="34">
        <f>IF(AND(CX14&gt;0,COUNTIF(DD13:DD16,DD14)&gt;1),SUMIFS($AG$4:$AG$54,$AD$4:$AD$54,BR14,$K$4:$K$54,2)+SUMIFS($AI$4:$AI$54,$AF$4:$AF$54,BR14,$K$4:$K$54,2)-SUMIFS($AI$4:$AI$54,$AD$4:$AD$54,BR14,$K$4:$K$54,2)-SUMIFS($AG$4:$AG$54,$AF$4:$AF$54,BR14,$K$4:$K$54,2),)</f>
        <v>0</v>
      </c>
      <c r="DF14" s="34">
        <f>IF(AND(CX14&gt;0,COUNTIF(DD13:DD16,DD14)&gt;1),DD14+RANK(DE14,DE13:DE16)-1,DD14)</f>
        <v>0</v>
      </c>
      <c r="DG14" s="34">
        <f>IF(AND(CX14&gt;0,COUNTIF(DF13:DF16,DF14)&gt;1),SUMIFS($AG$4:$AG$54,$AD$4:$AD$54,BR14,$K$4:$K$54,2)+SUMIFS($AI$4:$AI$54,$AF$4:$AF$54,BR14,$K$4:$K$54,2),)</f>
        <v>0</v>
      </c>
      <c r="DH14" s="34">
        <f>IF(AND(CX14&gt;0,COUNTIF(DF13:DF16,DF14)&gt;1),DF14+RANK(DG14,DG13:DG16)-1,DF14)</f>
        <v>0</v>
      </c>
      <c r="DI14" s="34" t="str">
        <f t="shared" ref="DI14:DI16" si="112">IF(DH14=0,"",DH14)</f>
        <v/>
      </c>
      <c r="DJ14" s="34" t="str">
        <f>IF(OR(DI14="",COUNTIF(DI13:DI16,DI14)=1),"",$BX14)</f>
        <v/>
      </c>
      <c r="DK14" s="34" t="str">
        <f>IF(DI14="","",IF(COUNTIF(DI13:DI16,DI14)=1,DI14,DI14+RANK(DJ14,DJ13:DJ16,0)-1))</f>
        <v/>
      </c>
      <c r="DL14" s="34" t="str">
        <f>IF(OR(DK14="",COUNTIF(DK13:DK16,DK14)=1),"",$BV14)</f>
        <v/>
      </c>
      <c r="DM14" s="34" t="str">
        <f>IF(DI14="","",IF(COUNTIF(DK13:DK16,DK14)=1,DK14,DK14+RANK(DL14,DL13:DL16,0)-1))</f>
        <v/>
      </c>
      <c r="DN14" s="34" t="str">
        <f>IF(OR(DM14="",COUNTIF(DM13:DM16,DM14)=1),"",$BS14)</f>
        <v/>
      </c>
      <c r="DO14" s="34" t="str">
        <f>IF(DI14="","",IF(COUNTIF(DM13:DM16,DM14)=1,DM14,DM14+RANK(DN14,DN13:DN16,0)-1))</f>
        <v/>
      </c>
      <c r="DP14" s="34">
        <f>IF(CX14&gt;0,CE11+RANK(DO14,DO13:DO16,1),)</f>
        <v>0</v>
      </c>
      <c r="DR14" s="34">
        <f>IF(CA14=3,BR14,)</f>
        <v>0</v>
      </c>
      <c r="DS14" s="34">
        <f>(SUMIF(AD$4:AD$54,BR14,BD$4:BD$54)+SUMIF(AF$4:AF$54,BR14,BE$4:BE$54))</f>
        <v>0</v>
      </c>
      <c r="DT14" s="34">
        <f>(SUMIF(AD$4:AD$54,BR14,BF$4:BF$54)+SUMIF(AF$4:AF$54,BR14,BG$4:BG$54))</f>
        <v>0</v>
      </c>
      <c r="DU14" s="34">
        <f>(SUMIF(AD$4:AD$54,BR14,BH$4:BH$54)+SUMIF(AF$4:AF$54,BR14,BI$4:BI$54))</f>
        <v>0</v>
      </c>
      <c r="DV14" s="55">
        <f t="shared" ref="DV14:DV16" si="113">IFERROR(DS14*3+DT14*1,0)</f>
        <v>0</v>
      </c>
      <c r="DW14" s="34" t="str">
        <f>BZ14</f>
        <v>B</v>
      </c>
      <c r="DX14" s="34">
        <f>IF(DR14&gt;0,RANK(DV14,DV13:DV16)+CE11+CY11,)</f>
        <v>0</v>
      </c>
      <c r="DY14" s="34">
        <f>IF(AND(DR14&gt;0,COUNTIF(DX13:DX16,DX14)&gt;1),SUMIFS($AG$4:$AG$54,$AD$4:$AD$54,BR14,$K$4:$K$54,3)+SUMIFS($AI$4:$AI$54,$AF$4:$AF$54,BR14,$K$4:$K$54,3)-SUMIFS($AI$4:$AI$54,$AD$4:$AD$54,BR14,$K$4:$K$54,3)-SUMIFS($AG$4:$AG$54,$AF$4:$AF$54,BR14,$K$4:$K$54,3),)</f>
        <v>0</v>
      </c>
      <c r="DZ14" s="34">
        <f>IF(AND(DR14&gt;0,COUNTIF(DX13:DX16,DX14)&gt;1),DX14+RANK(DY14,DY13:DY16)-1,DX14)</f>
        <v>0</v>
      </c>
      <c r="EA14" s="34">
        <f>IF(AND(DR14&gt;0,COUNTIF(DZ13:DZ16,DZ14)&gt;1),SUMIFS($AG$4:$AG$54,$AD$4:$AD$54,BR14,$K$4:$K$54,3)+SUMIFS($AI$4:$AI$54,$AF$4:$AF$54,BR14,$K$4:$K$54,3),)</f>
        <v>0</v>
      </c>
      <c r="EB14" s="34">
        <f>IF(AND(DR14&gt;0,COUNTIF(DZ13:DZ16,DZ14)&gt;1),DZ14+RANK(EA14,EA13:EA16)-1,DZ14)</f>
        <v>0</v>
      </c>
      <c r="EC14" s="34" t="str">
        <f t="shared" ref="EC14:EC16" si="114">IF(EB14=0,"",EB14)</f>
        <v/>
      </c>
      <c r="ED14" s="34" t="str">
        <f>IF(OR(EC14="",COUNTIF(EC13:EC16,EC14)=1),"",$BX14)</f>
        <v/>
      </c>
      <c r="EE14" s="34" t="str">
        <f>IF(EC14="","",IF(COUNTIF(EC13:EC16,EC14)=1,EC14,EC14+RANK(ED14,ED13:ED16,0)-1))</f>
        <v/>
      </c>
      <c r="EF14" s="34" t="str">
        <f>IF(OR(EE14="",COUNTIF(EE13:EE16,EE14)=1),"",$BV14)</f>
        <v/>
      </c>
      <c r="EG14" s="34" t="str">
        <f>IF(EC14="","",IF(COUNTIF(EE13:EE16,EE14)=1,EE14,EE14+RANK(EF14,EF13:EF16,0)-1))</f>
        <v/>
      </c>
      <c r="EH14" s="34" t="str">
        <f>IF(OR(EG14="",COUNTIF(EG13:EG16,EG14)=1),"",$BS14)</f>
        <v/>
      </c>
      <c r="EI14" s="34" t="str">
        <f>IF(EC14="","",IF(COUNTIF(EG13:EG16,EG14)=1,EG14,EG14+RANK(EH14,EH13:EH16,0)-1))</f>
        <v/>
      </c>
      <c r="EJ14" s="34">
        <f>IF(DR14&gt;0,CE11+CY11+RANK(EI14,EI13:EI16,1),)</f>
        <v>0</v>
      </c>
      <c r="EL14" s="34">
        <f>IF(CA14=4,BR14,)</f>
        <v>0</v>
      </c>
      <c r="EM14" s="34">
        <f t="shared" ref="EM14:EM16" si="115">(SUMIF($AD$4:$AD$54,$BR14,$BJ$4:$BJ$54)+SUMIF($AF$4:$AF$54,$BR14,$BK$4:$BK$54))</f>
        <v>0</v>
      </c>
      <c r="EN14" s="34">
        <f t="shared" ref="EN14:EN16" si="116">(SUMIF($AD$4:$AD$54,$BR14,$BL$4:$BL$54)+SUMIF($AF$4:$AF$54,$BR14,$BM$4:$BM$54))</f>
        <v>0</v>
      </c>
      <c r="EO14" s="34">
        <f t="shared" ref="EO14:EO16" si="117">(SUMIF($AD$4:$AD$54,$BR14,$BN$4:$BN$54)+SUMIF($AF$4:$AF$54,$BR14,$BO$4:$BO$54))</f>
        <v>0</v>
      </c>
      <c r="EP14" s="55">
        <f t="shared" ref="EP14:EP16" si="118">IFERROR(EM14*3+EN14*1,0)</f>
        <v>0</v>
      </c>
      <c r="EQ14" s="34" t="str">
        <f t="shared" ref="EQ14:EQ16" si="119">$BZ14</f>
        <v>B</v>
      </c>
      <c r="ER14" s="34">
        <f>IF(EL14&gt;0,RANK(EP14,EP13:EP16)+CE11+CY11+DS11,)</f>
        <v>0</v>
      </c>
      <c r="ES14" s="34">
        <f>IF(AND(EL14&gt;0,COUNTIF(ER13:ER16,ER14)&gt;1),SUMIFS($AG$4:$AG$54,$AD$4:$AD$54,BR14,$K$4:$K$54,4)+SUMIFS($AI$4:$AI$54,$AF$4:$AF$54,BR14,$K$4:$K$54,4)-SUMIFS($AI$4:$AI$54,$AD$4:$AD$54,BR14,$K$4:$K$54,4)-SUMIFS($AG$4:$AG$54,$AF$4:$AF$54,BR14,$K$4:$K$54,4),)</f>
        <v>0</v>
      </c>
      <c r="ET14" s="34">
        <f t="shared" ref="ET14:ET16" si="120">IF(AND(EL14&gt;0,COUNTIF($ER$4:$ER$7,ER14)&gt;1),ER14+RANK(ES14,$ES$4:$ES$7)-1,ER14)</f>
        <v>0</v>
      </c>
      <c r="EU14" s="34">
        <f>IF(AND(EL14&gt;0,COUNTIF(ET13:ET16,ET14)&gt;1),SUMIFS($AG$4:$AG$54,$AD$4:$AD$54,BR14,$K$4:$K$54,4)+SUMIFS($AI$4:$AI$54,$AF$4:$AF$54,BR14,$K$4:$K$54,4),)</f>
        <v>0</v>
      </c>
      <c r="EV14" s="34">
        <f>IF(AND(EL14&gt;0,COUNTIF(ET13:ET16,ET14)&gt;1),ET14+RANK(EU14,EU13:EU16)-1,ET14)</f>
        <v>0</v>
      </c>
      <c r="EW14" s="34" t="str">
        <f t="shared" ref="EW14:EW16" si="121">IF(EV14=0,"",EV14)</f>
        <v/>
      </c>
      <c r="EX14" s="34" t="str">
        <f>IF(OR(EW14="",COUNTIF(EW13:EW16,EW14)=1),"",$BX14)</f>
        <v/>
      </c>
      <c r="EY14" s="34" t="str">
        <f>IF(EW14="","",IF(COUNTIF(EW13:EW16,EW14)=1,EW14,EW14+RANK(EX14,EX13:EX16,0)-1))</f>
        <v/>
      </c>
      <c r="EZ14" s="34" t="str">
        <f>IF(OR(EY14="",COUNTIF(EY13:EY16,EY14)=1),"",$BV14)</f>
        <v/>
      </c>
      <c r="FA14" s="34" t="str">
        <f>IF(EW14="","",IF(COUNTIF(EY13:EY16,EY14)=1,EY14,EY14+RANK(EZ14,EZ13:EZ16,0)-1))</f>
        <v/>
      </c>
      <c r="FB14" s="34" t="str">
        <f>IF(OR(FA14="",COUNTIF(FA13:FA16,FA14)=1),"",$BS14)</f>
        <v/>
      </c>
      <c r="FC14" s="34" t="str">
        <f>IF(EW14="","",IF(COUNTIF(FA13:FA16,FA14)=1,FA14,FA14+RANK(FB14,FB13:FB16,0)-1))</f>
        <v/>
      </c>
      <c r="FD14" s="34">
        <f>IF(EL14&gt;0,CE11+CY11+DS11+RANK(FC14,FC13:FC16,1),)</f>
        <v>0</v>
      </c>
      <c r="FF14" s="34">
        <f>IFERROR(VLOOKUP(FH14,CD12:CV16,19,FALSE),IFERROR(VLOOKUP(FH14,CX12:DP16,19,FALSE),IFERROR(VLOOKUP(FH14,DR12:EJ16,19,FALSE),VLOOKUP(FH14,EL12:FD16,19,FALSE))))</f>
        <v>1</v>
      </c>
      <c r="FG14" s="34">
        <f>RANK(FF14,FF13:FF16,1)+COUNTIF(FF13:FF14,FF14)-1</f>
        <v>2</v>
      </c>
      <c r="FH14" s="34" t="str">
        <f>BR14</f>
        <v>Kroatien</v>
      </c>
      <c r="FW14" s="34">
        <v>13</v>
      </c>
      <c r="FX14" s="34" t="s">
        <v>83</v>
      </c>
      <c r="FY14" s="34" t="s">
        <v>51</v>
      </c>
      <c r="FZ14" s="34" t="s">
        <v>52</v>
      </c>
      <c r="GA14" s="34" t="s">
        <v>53</v>
      </c>
      <c r="GB14" s="34" t="s">
        <v>34</v>
      </c>
      <c r="GC14" s="34" t="str">
        <f>VLOOKUP("F",$FJ$3:$FK$9,2,FALSE)</f>
        <v>Georgien</v>
      </c>
      <c r="GD14" s="34" t="str">
        <f>VLOOKUP("D",$FJ$3:$FK$9,2,FALSE)</f>
        <v>Polen</v>
      </c>
      <c r="GE14" s="34" t="str">
        <f>VLOOKUP("C",$FJ$3:$FK$9,2,FALSE)</f>
        <v>Serbien</v>
      </c>
      <c r="GF14" s="34" t="str">
        <f>VLOOKUP("B",$FJ$3:$FK$9,2,FALSE)</f>
        <v>Italien</v>
      </c>
      <c r="GG14" s="34" t="str">
        <f t="shared" si="28"/>
        <v/>
      </c>
      <c r="GH14" s="118">
        <v>11</v>
      </c>
      <c r="GI14" s="113"/>
      <c r="GJ14" s="113"/>
      <c r="GK14" s="118"/>
    </row>
    <row r="15" spans="3:193" x14ac:dyDescent="0.35">
      <c r="C15" s="49">
        <v>45462</v>
      </c>
      <c r="D15" s="120" t="s">
        <v>18</v>
      </c>
      <c r="E15" s="59" t="s">
        <v>27</v>
      </c>
      <c r="F15" s="122" t="s">
        <v>177</v>
      </c>
      <c r="G15" s="111"/>
      <c r="H15" s="60" t="s">
        <v>27</v>
      </c>
      <c r="I15" s="111"/>
      <c r="J15" s="109" t="str">
        <f t="shared" si="100"/>
        <v/>
      </c>
      <c r="K15" s="108">
        <f>IF(VLOOKUP(D15,BR12:CA16,10,FALSE)=VLOOKUP(F15,BR12:CA16,10,FALSE),VLOOKUP(D15,BR12:CA16,10,FALSE),"-")</f>
        <v>1</v>
      </c>
      <c r="L15" s="108">
        <v>3</v>
      </c>
      <c r="M15" s="98" t="str">
        <f>VLOOKUP(L15,FG13:FH16,2,FALSE)</f>
        <v>Italien</v>
      </c>
      <c r="N15" s="91">
        <f>VLOOKUP($M15,$BR$13:$BY$16,2,FALSE)</f>
        <v>0</v>
      </c>
      <c r="O15" s="91">
        <f>VLOOKUP($M15,$BR$13:$BY$16,3,FALSE)</f>
        <v>0</v>
      </c>
      <c r="P15" s="91">
        <f>VLOOKUP($M15,$BR$13:$BY$16,4,FALSE)</f>
        <v>0</v>
      </c>
      <c r="Q15" s="91">
        <f>VLOOKUP($M15,$BR$13:$BY$16,5,FALSE)</f>
        <v>0</v>
      </c>
      <c r="R15" s="91">
        <f>VLOOKUP($M15,$BR$13:$BY$16,6,FALSE)</f>
        <v>0</v>
      </c>
      <c r="S15" s="91">
        <f>VLOOKUP($M15,$BR$13:$BY$16,7,FALSE)</f>
        <v>0</v>
      </c>
      <c r="T15" s="99">
        <f>VLOOKUP($M15,$BR$13:$BY$16,8,FALSE)</f>
        <v>0</v>
      </c>
      <c r="AC15" s="62">
        <f t="shared" si="66"/>
        <v>45462</v>
      </c>
      <c r="AD15" s="2" t="str">
        <f t="shared" si="66"/>
        <v>Kroatien</v>
      </c>
      <c r="AE15" s="59" t="str">
        <f t="shared" si="66"/>
        <v>-</v>
      </c>
      <c r="AF15" s="4" t="str">
        <f t="shared" si="66"/>
        <v>Albanien</v>
      </c>
      <c r="AG15" s="51" t="str">
        <f t="shared" si="67"/>
        <v/>
      </c>
      <c r="AH15" s="60" t="s">
        <v>27</v>
      </c>
      <c r="AI15" s="51" t="str">
        <f t="shared" si="68"/>
        <v/>
      </c>
      <c r="AJ15" s="53" t="str">
        <f t="shared" si="69"/>
        <v/>
      </c>
      <c r="AK15" s="68"/>
      <c r="AL15" s="34">
        <f t="shared" si="70"/>
        <v>0</v>
      </c>
      <c r="AM15" s="34">
        <f t="shared" si="71"/>
        <v>0</v>
      </c>
      <c r="AN15" s="34">
        <f t="shared" si="72"/>
        <v>0</v>
      </c>
      <c r="AO15" s="34">
        <f t="shared" si="73"/>
        <v>0</v>
      </c>
      <c r="AP15" s="34">
        <f t="shared" si="74"/>
        <v>0</v>
      </c>
      <c r="AQ15" s="34">
        <f t="shared" si="75"/>
        <v>0</v>
      </c>
      <c r="AR15" s="34">
        <f t="shared" si="76"/>
        <v>0</v>
      </c>
      <c r="AS15" s="34">
        <f t="shared" si="77"/>
        <v>0</v>
      </c>
      <c r="AT15" s="34">
        <f t="shared" si="78"/>
        <v>0</v>
      </c>
      <c r="AU15" s="34">
        <f t="shared" si="79"/>
        <v>0</v>
      </c>
      <c r="AV15" s="34">
        <f t="shared" si="80"/>
        <v>0</v>
      </c>
      <c r="AW15" s="34">
        <f t="shared" si="81"/>
        <v>0</v>
      </c>
      <c r="AX15" s="34">
        <f t="shared" si="82"/>
        <v>0</v>
      </c>
      <c r="AY15" s="34">
        <f t="shared" si="83"/>
        <v>0</v>
      </c>
      <c r="AZ15" s="34">
        <f t="shared" si="84"/>
        <v>0</v>
      </c>
      <c r="BA15" s="34">
        <f t="shared" si="85"/>
        <v>0</v>
      </c>
      <c r="BB15" s="34">
        <f t="shared" si="86"/>
        <v>0</v>
      </c>
      <c r="BC15" s="34">
        <f t="shared" si="87"/>
        <v>0</v>
      </c>
      <c r="BD15" s="34">
        <f t="shared" si="88"/>
        <v>0</v>
      </c>
      <c r="BE15" s="34">
        <f t="shared" si="89"/>
        <v>0</v>
      </c>
      <c r="BF15" s="34">
        <f t="shared" si="90"/>
        <v>0</v>
      </c>
      <c r="BG15" s="34">
        <f t="shared" si="91"/>
        <v>0</v>
      </c>
      <c r="BH15" s="34">
        <f t="shared" si="92"/>
        <v>0</v>
      </c>
      <c r="BI15" s="34">
        <f t="shared" si="93"/>
        <v>0</v>
      </c>
      <c r="BJ15" s="34">
        <f t="shared" si="94"/>
        <v>0</v>
      </c>
      <c r="BK15" s="34">
        <f t="shared" si="95"/>
        <v>0</v>
      </c>
      <c r="BL15" s="34">
        <f t="shared" si="96"/>
        <v>0</v>
      </c>
      <c r="BM15" s="34">
        <f t="shared" si="97"/>
        <v>0</v>
      </c>
      <c r="BN15" s="34">
        <f t="shared" si="98"/>
        <v>0</v>
      </c>
      <c r="BO15" s="34">
        <f t="shared" si="99"/>
        <v>0</v>
      </c>
      <c r="BR15" s="34" t="s">
        <v>14</v>
      </c>
      <c r="BS15" s="55">
        <f>(SUMIF(AD$4:AD$54,BR15,AL$4:AL$54)+SUMIF(AF$4:AF$54,BR15,AM$4:AM$54))</f>
        <v>0</v>
      </c>
      <c r="BT15" s="55">
        <f>(SUMIF(AD$4:AD$54,BR15,AN$4:AN$54)+SUMIF(AF$4:AF$54,BR15,AO$4:AO$54))</f>
        <v>0</v>
      </c>
      <c r="BU15" s="55">
        <f>(SUMIF(AD$4:AD$54,BR15,AP$4:AP$54)+SUMIF(AF$4:AF$54,BR15,AQ$4:AQ$54))</f>
        <v>0</v>
      </c>
      <c r="BV15" s="55">
        <f>SUMIF($AD$4:$AD$54,BR15,$AG$4:$AG$54)+SUMIF($AF$4:$AF$54,BR15,$AI$4:$AI$54)</f>
        <v>0</v>
      </c>
      <c r="BW15" s="55">
        <f>SUMIF($AD$4:$AD$54,BR15,$AI$4:$AI$54)+SUMIF($AF$4:$AF$54,BR15,$AG$4:$AG$54)</f>
        <v>0</v>
      </c>
      <c r="BX15" s="55">
        <f>BV15-BW15</f>
        <v>0</v>
      </c>
      <c r="BY15" s="55">
        <f>IFERROR(BS15*3+BT15*1,0)</f>
        <v>0</v>
      </c>
      <c r="BZ15" s="55" t="s">
        <v>51</v>
      </c>
      <c r="CA15" s="56">
        <f>RANK(BY15,BY13:BY16)</f>
        <v>1</v>
      </c>
      <c r="CB15" s="34">
        <f>SUMPRODUCT((BY13:BY16=BY15)*(BX13:BX16&gt;BX15))</f>
        <v>0</v>
      </c>
      <c r="CD15" s="34" t="str">
        <f>IF(CA15=1,BR15,)</f>
        <v>Italien</v>
      </c>
      <c r="CE15" s="34">
        <f t="shared" si="101"/>
        <v>0</v>
      </c>
      <c r="CF15" s="34">
        <f t="shared" si="102"/>
        <v>0</v>
      </c>
      <c r="CG15" s="34">
        <f t="shared" si="103"/>
        <v>0</v>
      </c>
      <c r="CH15" s="55">
        <f t="shared" si="104"/>
        <v>0</v>
      </c>
      <c r="CI15" s="34" t="str">
        <f t="shared" si="105"/>
        <v>B</v>
      </c>
      <c r="CJ15" s="34">
        <f>IF(CD15&gt;0,RANK(CH15,CH13:CH16),)</f>
        <v>1</v>
      </c>
      <c r="CK15" s="34">
        <f>IF(AND(CD15&gt;0,COUNTIF(CJ13:CJ16,CJ15)&gt;1),SUMIFS($AG$4:$AG$54,$AD$4:$AD$54,BR15,$K$4:$K$54,1)+SUMIFS($AI$4:$AI$54,$AF$4:$AF$54,BR15,$K$4:$K$54,1)-SUMIFS($AI$4:$AI$54,$AD$4:$AD$54,BR15,$K$4:$K$54,1)-SUMIFS($AG$4:$AG$54,$AF$4:$AF$54,BR15,$K$4:$K$54,1),)</f>
        <v>0</v>
      </c>
      <c r="CL15" s="34">
        <f>IF(AND(CD15&gt;0,COUNTIF(CJ13:CJ16,CJ15)&gt;1),CJ15+RANK(CK15,CK13:CK16)-1,CJ15)</f>
        <v>1</v>
      </c>
      <c r="CM15" s="34">
        <f>IF(AND(CD15&gt;0,COUNTIF(CL13:CL16,CL15)&gt;1),SUMIFS($AG$4:$AG$54,$AD$4:$AD$54,BR15,$K$4:$K$54,1)+SUMIFS($AI$4:$AI$54,$AF$4:$AF$54,BR15,$K$4:$K$54,1),)</f>
        <v>0</v>
      </c>
      <c r="CN15" s="34">
        <f>IF(AND(CD15&gt;0,COUNTIF(CL13:CL16,CL15)&gt;1),CL15+RANK(CM15,CM13:CM16)-1,CL15)</f>
        <v>1</v>
      </c>
      <c r="CO15" s="34">
        <f t="shared" si="106"/>
        <v>1</v>
      </c>
      <c r="CP15" s="34">
        <f>IF(OR(CO15="",COUNTIF(CO13:CO16,CO15)=1),"",$BX15)</f>
        <v>0</v>
      </c>
      <c r="CQ15" s="34">
        <f>IF(CO15="","",IF(COUNTIF(CO13:CO16,CO15)=1,CO15,CO15+RANK(CP15,CP13:CP16,0)-1))</f>
        <v>1</v>
      </c>
      <c r="CR15" s="34">
        <f>IF(OR(CQ15="",COUNTIF(CQ13:CQ16,CQ15)=1),"",$BV15)</f>
        <v>0</v>
      </c>
      <c r="CS15" s="34">
        <f>IF(CO15="","",IF(COUNTIF(CQ13:CQ16,CQ15)=1,CQ15,CQ15+RANK(CR15,CR13:CR16,0)-1))</f>
        <v>1</v>
      </c>
      <c r="CT15" s="34">
        <f>IF(OR(CS15="",COUNTIF(CS13:CS16,CS15)=1),"",$BS15)</f>
        <v>0</v>
      </c>
      <c r="CU15" s="34">
        <f>IF(CO15="","",IF(COUNTIF(CS13:CS16,CS15)=1,CS15,CS15+RANK(CT15,CT13:CT16,0)-1))</f>
        <v>1</v>
      </c>
      <c r="CV15" s="34">
        <f>IF(CD15&gt;0,BK11+RANK(CU15,CU13:CU16,1),)</f>
        <v>1</v>
      </c>
      <c r="CX15" s="34">
        <f>IF(CA15=2,BR15,)</f>
        <v>0</v>
      </c>
      <c r="CY15" s="34">
        <f t="shared" si="107"/>
        <v>0</v>
      </c>
      <c r="CZ15" s="34">
        <f t="shared" si="108"/>
        <v>0</v>
      </c>
      <c r="DA15" s="34">
        <f t="shared" si="109"/>
        <v>0</v>
      </c>
      <c r="DB15" s="55">
        <f t="shared" si="110"/>
        <v>0</v>
      </c>
      <c r="DC15" s="34" t="str">
        <f t="shared" si="111"/>
        <v>B</v>
      </c>
      <c r="DD15" s="34">
        <f>IF(CX15&gt;0,RANK(DB15,DB13:DB16)+CE11,)</f>
        <v>0</v>
      </c>
      <c r="DE15" s="34">
        <f>IF(AND(CX15&gt;0,COUNTIF(DD13:DD16,DD15)&gt;1),SUMIFS($AG$4:$AG$54,$AD$4:$AD$54,BR15,$K$4:$K$54,2)+SUMIFS($AI$4:$AI$54,$AF$4:$AF$54,BR15,$K$4:$K$54,2)-SUMIFS($AI$4:$AI$54,$AD$4:$AD$54,BR15,$K$4:$K$54,2)-SUMIFS($AG$4:$AG$54,$AF$4:$AF$54,BR15,$K$4:$K$54,2),)</f>
        <v>0</v>
      </c>
      <c r="DF15" s="34">
        <f>IF(AND(CX15&gt;0,COUNTIF(DD13:DD16,DD15)&gt;1),DD15+RANK(DE15,DE13:DE16)-1,DD15)</f>
        <v>0</v>
      </c>
      <c r="DG15" s="34">
        <f>IF(AND(CX15&gt;0,COUNTIF(DF13:DF16,DF15)&gt;1),SUMIFS($AG$4:$AG$54,$AD$4:$AD$54,BR15,$K$4:$K$54,2)+SUMIFS($AI$4:$AI$54,$AF$4:$AF$54,BR15,$K$4:$K$54,2),)</f>
        <v>0</v>
      </c>
      <c r="DH15" s="34">
        <f>IF(AND(CX15&gt;0,COUNTIF(DF13:DF16,DF15)&gt;1),DF15+RANK(DG15,DG13:DG16)-1,DF15)</f>
        <v>0</v>
      </c>
      <c r="DI15" s="34" t="str">
        <f t="shared" si="112"/>
        <v/>
      </c>
      <c r="DJ15" s="34" t="str">
        <f>IF(OR(DI15="",COUNTIF(DI13:DI16,DI15)=1),"",$BX15)</f>
        <v/>
      </c>
      <c r="DK15" s="34" t="str">
        <f>IF(DI15="","",IF(COUNTIF(DI13:DI16,DI15)=1,DI15,DI15+RANK(DJ15,DJ13:DJ16,0)-1))</f>
        <v/>
      </c>
      <c r="DL15" s="34" t="str">
        <f>IF(OR(DK15="",COUNTIF(DK13:DK16,DK15)=1),"",$BV15)</f>
        <v/>
      </c>
      <c r="DM15" s="34" t="str">
        <f>IF(DI15="","",IF(COUNTIF(DK13:DK16,DK15)=1,DK15,DK15+RANK(DL15,DL13:DL16,0)-1))</f>
        <v/>
      </c>
      <c r="DN15" s="34" t="str">
        <f>IF(OR(DM15="",COUNTIF(DM13:DM16,DM15)=1),"",$BS15)</f>
        <v/>
      </c>
      <c r="DO15" s="34" t="str">
        <f>IF(DI15="","",IF(COUNTIF(DM13:DM16,DM15)=1,DM15,DM15+RANK(DN15,DN13:DN16,0)-1))</f>
        <v/>
      </c>
      <c r="DP15" s="34">
        <f>IF(CX15&gt;0,CE11+RANK(DO15,DO13:DO16,1),)</f>
        <v>0</v>
      </c>
      <c r="DR15" s="34">
        <f>IF(CA15=3,BR15,)</f>
        <v>0</v>
      </c>
      <c r="DS15" s="34">
        <f>(SUMIF(AD$4:AD$54,BR15,BD$4:BD$54)+SUMIF(AF$4:AF$54,BR15,BE$4:BE$54))</f>
        <v>0</v>
      </c>
      <c r="DT15" s="34">
        <f>(SUMIF(AD$4:AD$54,BR15,BF$4:BF$54)+SUMIF(AF$4:AF$54,BR15,BG$4:BG$54))</f>
        <v>0</v>
      </c>
      <c r="DU15" s="34">
        <f>(SUMIF(AD$4:AD$54,BR15,BH$4:BH$54)+SUMIF(AF$4:AF$54,BR15,BI$4:BI$54))</f>
        <v>0</v>
      </c>
      <c r="DV15" s="55">
        <f t="shared" si="113"/>
        <v>0</v>
      </c>
      <c r="DW15" s="34" t="str">
        <f>BZ15</f>
        <v>B</v>
      </c>
      <c r="DX15" s="34">
        <f>IF(DR15&gt;0,RANK(DV15,DV13:DV16)+CE11+CY11,)</f>
        <v>0</v>
      </c>
      <c r="DY15" s="34">
        <f>IF(AND(DR15&gt;0,COUNTIF(DX13:DX16,DX15)&gt;1),SUMIFS($AG$4:$AG$54,$AD$4:$AD$54,BR15,$K$4:$K$54,3)+SUMIFS($AI$4:$AI$54,$AF$4:$AF$54,BR15,$K$4:$K$54,3)-SUMIFS($AI$4:$AI$54,$AD$4:$AD$54,BR15,$K$4:$K$54,3)-SUMIFS($AG$4:$AG$54,$AF$4:$AF$54,BR15,$K$4:$K$54,3),)</f>
        <v>0</v>
      </c>
      <c r="DZ15" s="34">
        <f>IF(AND(DR15&gt;0,COUNTIF(DX13:DX16,DX15)&gt;1),DX15+RANK(DY15,DY13:DY16)-1,DX15)</f>
        <v>0</v>
      </c>
      <c r="EA15" s="34">
        <f>IF(AND(DR15&gt;0,COUNTIF(DZ13:DZ16,DZ15)&gt;1),SUMIFS($AG$4:$AG$54,$AD$4:$AD$54,BR15,$K$4:$K$54,3)+SUMIFS($AI$4:$AI$54,$AF$4:$AF$54,BR15,$K$4:$K$54,3),)</f>
        <v>0</v>
      </c>
      <c r="EB15" s="34">
        <f>IF(AND(DR15&gt;0,COUNTIF(DZ13:DZ16,DZ15)&gt;1),DZ15+RANK(EA15,EA13:EA16)-1,DZ15)</f>
        <v>0</v>
      </c>
      <c r="EC15" s="34" t="str">
        <f t="shared" si="114"/>
        <v/>
      </c>
      <c r="ED15" s="34" t="str">
        <f>IF(OR(EC15="",COUNTIF(EC13:EC16,EC15)=1),"",$BX15)</f>
        <v/>
      </c>
      <c r="EE15" s="34" t="str">
        <f>IF(EC15="","",IF(COUNTIF(EC13:EC16,EC15)=1,EC15,EC15+RANK(ED15,ED13:ED16,0)-1))</f>
        <v/>
      </c>
      <c r="EF15" s="34" t="str">
        <f>IF(OR(EE15="",COUNTIF(EE13:EE16,EE15)=1),"",$BV15)</f>
        <v/>
      </c>
      <c r="EG15" s="34" t="str">
        <f>IF(EC15="","",IF(COUNTIF(EE13:EE16,EE15)=1,EE15,EE15+RANK(EF15,EF13:EF16,0)-1))</f>
        <v/>
      </c>
      <c r="EH15" s="34" t="str">
        <f>IF(OR(EG15="",COUNTIF(EG13:EG16,EG15)=1),"",$BS15)</f>
        <v/>
      </c>
      <c r="EI15" s="34" t="str">
        <f>IF(EC15="","",IF(COUNTIF(EG13:EG16,EG15)=1,EG15,EG15+RANK(EH15,EH13:EH16,0)-1))</f>
        <v/>
      </c>
      <c r="EJ15" s="34">
        <f>IF(DR15&gt;0,CE11+CY11+RANK(EI15,EI13:EI16,1),)</f>
        <v>0</v>
      </c>
      <c r="EL15" s="34">
        <f>IF(CA15=4,BR15,)</f>
        <v>0</v>
      </c>
      <c r="EM15" s="34">
        <f t="shared" si="115"/>
        <v>0</v>
      </c>
      <c r="EN15" s="34">
        <f t="shared" si="116"/>
        <v>0</v>
      </c>
      <c r="EO15" s="34">
        <f t="shared" si="117"/>
        <v>0</v>
      </c>
      <c r="EP15" s="55">
        <f t="shared" si="118"/>
        <v>0</v>
      </c>
      <c r="EQ15" s="34" t="str">
        <f t="shared" si="119"/>
        <v>B</v>
      </c>
      <c r="ER15" s="34">
        <f>IF(EL15&gt;0,RANK(EP15,EP13:EP16)+CE11+CY11+DS11,)</f>
        <v>0</v>
      </c>
      <c r="ES15" s="34">
        <f>IF(AND(EL15&gt;0,COUNTIF(ER13:ER16,ER15)&gt;1),SUMIFS($AG$4:$AG$54,$AD$4:$AD$54,BR15,$K$4:$K$54,4)+SUMIFS($AI$4:$AI$54,$AF$4:$AF$54,BR15,$K$4:$K$54,4)-SUMIFS($AI$4:$AI$54,$AD$4:$AD$54,BR15,$K$4:$K$54,4)-SUMIFS($AG$4:$AG$54,$AF$4:$AF$54,BR15,$K$4:$K$54,4),)</f>
        <v>0</v>
      </c>
      <c r="ET15" s="34">
        <f t="shared" si="120"/>
        <v>0</v>
      </c>
      <c r="EU15" s="34">
        <f>IF(AND(EL15&gt;0,COUNTIF(ET13:ET16,ET15)&gt;1),SUMIFS($AG$4:$AG$54,$AD$4:$AD$54,BR15,$K$4:$K$54,4)+SUMIFS($AI$4:$AI$54,$AF$4:$AF$54,BR15,$K$4:$K$54,4),)</f>
        <v>0</v>
      </c>
      <c r="EV15" s="34">
        <f>IF(AND(EL15&gt;0,COUNTIF(ET13:ET16,ET15)&gt;1),ET15+RANK(EU15,EU13:EU16)-1,ET15)</f>
        <v>0</v>
      </c>
      <c r="EW15" s="34" t="str">
        <f t="shared" si="121"/>
        <v/>
      </c>
      <c r="EX15" s="34" t="str">
        <f>IF(OR(EW15="",COUNTIF(EW13:EW16,EW15)=1),"",$BX15)</f>
        <v/>
      </c>
      <c r="EY15" s="34" t="str">
        <f>IF(EW15="","",IF(COUNTIF(EW13:EW16,EW15)=1,EW15,EW15+RANK(EX15,EX13:EX16,0)-1))</f>
        <v/>
      </c>
      <c r="EZ15" s="34" t="str">
        <f>IF(OR(EY15="",COUNTIF(EY13:EY16,EY15)=1),"",$BV15)</f>
        <v/>
      </c>
      <c r="FA15" s="34" t="str">
        <f>IF(EW15="","",IF(COUNTIF(EY13:EY16,EY15)=1,EY15,EY15+RANK(EZ15,EZ13:EZ16,0)-1))</f>
        <v/>
      </c>
      <c r="FB15" s="34" t="str">
        <f>IF(OR(FA15="",COUNTIF(FA13:FA16,FA15)=1),"",$BS15)</f>
        <v/>
      </c>
      <c r="FC15" s="34" t="str">
        <f>IF(EW15="","",IF(COUNTIF(FA13:FA16,FA15)=1,FA15,FA15+RANK(FB15,FB13:FB16,0)-1))</f>
        <v/>
      </c>
      <c r="FD15" s="34">
        <f>IF(EL15&gt;0,CE11+CY11+DS11+RANK(FC15,FC13:FC16,1),)</f>
        <v>0</v>
      </c>
      <c r="FF15" s="34">
        <f>IFERROR(VLOOKUP(FH15,CD12:CV16,19,FALSE),IFERROR(VLOOKUP(FH15,CX12:DP16,19,FALSE),IFERROR(VLOOKUP(FH15,DR12:EJ16,19,FALSE),VLOOKUP(FH15,EL12:FD16,19,FALSE))))</f>
        <v>1</v>
      </c>
      <c r="FG15" s="34">
        <f>RANK(FF15,FF13:FF16,1)+COUNTIF(FF13:FF15,FF15)-1</f>
        <v>3</v>
      </c>
      <c r="FH15" s="34" t="str">
        <f>BR15</f>
        <v>Italien</v>
      </c>
      <c r="FP15" s="69"/>
      <c r="FW15" s="34">
        <v>14</v>
      </c>
      <c r="FX15" s="34" t="s">
        <v>84</v>
      </c>
      <c r="FY15" s="34" t="s">
        <v>51</v>
      </c>
      <c r="FZ15" s="34" t="s">
        <v>52</v>
      </c>
      <c r="GA15" s="34" t="s">
        <v>54</v>
      </c>
      <c r="GB15" s="34" t="s">
        <v>34</v>
      </c>
      <c r="GC15" s="34" t="str">
        <f>VLOOKUP("F",$FJ$3:$FK$9,2,FALSE)</f>
        <v>Georgien</v>
      </c>
      <c r="GD15" s="34" t="str">
        <f>VLOOKUP("E",$FJ$3:$FK$9,2,FALSE)</f>
        <v>Belgien</v>
      </c>
      <c r="GE15" s="34" t="str">
        <f>VLOOKUP("C",$FJ$3:$FK$9,2,FALSE)</f>
        <v>Serbien</v>
      </c>
      <c r="GF15" s="34" t="str">
        <f>VLOOKUP("B",$FJ$3:$FK$9,2,FALSE)</f>
        <v>Italien</v>
      </c>
      <c r="GG15" s="34" t="str">
        <f t="shared" si="28"/>
        <v/>
      </c>
      <c r="GH15" s="118">
        <v>12</v>
      </c>
      <c r="GI15" s="113"/>
      <c r="GJ15" s="113"/>
      <c r="GK15" s="118"/>
    </row>
    <row r="16" spans="3:193" x14ac:dyDescent="0.35">
      <c r="C16" s="49">
        <v>45463</v>
      </c>
      <c r="D16" s="120" t="s">
        <v>15</v>
      </c>
      <c r="E16" s="59" t="s">
        <v>27</v>
      </c>
      <c r="F16" s="122" t="s">
        <v>14</v>
      </c>
      <c r="G16" s="111"/>
      <c r="H16" s="60" t="s">
        <v>27</v>
      </c>
      <c r="I16" s="111"/>
      <c r="J16" s="109" t="str">
        <f t="shared" si="100"/>
        <v/>
      </c>
      <c r="K16" s="108">
        <f>IF(VLOOKUP(D16,BR12:CA16,10,FALSE)=VLOOKUP(F16,BR12:CA16,10,FALSE),VLOOKUP(D16,BR12:CA16,10,FALSE),"-")</f>
        <v>1</v>
      </c>
      <c r="L16" s="108">
        <v>4</v>
      </c>
      <c r="M16" s="92" t="str">
        <f>VLOOKUP(L16,FG13:FH16,2,FALSE)</f>
        <v>Albanien</v>
      </c>
      <c r="N16" s="93">
        <f>VLOOKUP($M16,$BR$13:$BY$16,2,FALSE)</f>
        <v>0</v>
      </c>
      <c r="O16" s="93">
        <f>VLOOKUP($M16,$BR$13:$BY$16,3,FALSE)</f>
        <v>0</v>
      </c>
      <c r="P16" s="93">
        <f>VLOOKUP($M16,$BR$13:$BY$16,4,FALSE)</f>
        <v>0</v>
      </c>
      <c r="Q16" s="93">
        <f>VLOOKUP($M16,$BR$13:$BY$16,5,FALSE)</f>
        <v>0</v>
      </c>
      <c r="R16" s="93">
        <f>VLOOKUP($M16,$BR$13:$BY$16,6,FALSE)</f>
        <v>0</v>
      </c>
      <c r="S16" s="93">
        <f>VLOOKUP($M16,$BR$13:$BY$16,7,FALSE)</f>
        <v>0</v>
      </c>
      <c r="T16" s="94">
        <f>VLOOKUP($M16,$BR$13:$BY$16,8,FALSE)</f>
        <v>0</v>
      </c>
      <c r="AC16" s="62">
        <f t="shared" si="66"/>
        <v>45463</v>
      </c>
      <c r="AD16" s="2" t="str">
        <f t="shared" si="66"/>
        <v>Spanien</v>
      </c>
      <c r="AE16" s="59" t="str">
        <f t="shared" si="66"/>
        <v>-</v>
      </c>
      <c r="AF16" s="4" t="str">
        <f t="shared" si="66"/>
        <v>Italien</v>
      </c>
      <c r="AG16" s="51" t="str">
        <f t="shared" si="67"/>
        <v/>
      </c>
      <c r="AH16" s="60" t="s">
        <v>27</v>
      </c>
      <c r="AI16" s="51" t="str">
        <f t="shared" si="68"/>
        <v/>
      </c>
      <c r="AJ16" s="53" t="str">
        <f t="shared" si="69"/>
        <v/>
      </c>
      <c r="AK16" s="68"/>
      <c r="AL16" s="34">
        <f t="shared" si="70"/>
        <v>0</v>
      </c>
      <c r="AM16" s="34">
        <f t="shared" si="71"/>
        <v>0</v>
      </c>
      <c r="AN16" s="34">
        <f t="shared" si="72"/>
        <v>0</v>
      </c>
      <c r="AO16" s="34">
        <f t="shared" si="73"/>
        <v>0</v>
      </c>
      <c r="AP16" s="34">
        <f t="shared" si="74"/>
        <v>0</v>
      </c>
      <c r="AQ16" s="34">
        <f t="shared" si="75"/>
        <v>0</v>
      </c>
      <c r="AR16" s="34">
        <f t="shared" si="76"/>
        <v>0</v>
      </c>
      <c r="AS16" s="34">
        <f t="shared" si="77"/>
        <v>0</v>
      </c>
      <c r="AT16" s="34">
        <f t="shared" si="78"/>
        <v>0</v>
      </c>
      <c r="AU16" s="34">
        <f t="shared" si="79"/>
        <v>0</v>
      </c>
      <c r="AV16" s="34">
        <f t="shared" si="80"/>
        <v>0</v>
      </c>
      <c r="AW16" s="34">
        <f t="shared" si="81"/>
        <v>0</v>
      </c>
      <c r="AX16" s="34">
        <f t="shared" si="82"/>
        <v>0</v>
      </c>
      <c r="AY16" s="34">
        <f t="shared" si="83"/>
        <v>0</v>
      </c>
      <c r="AZ16" s="34">
        <f t="shared" si="84"/>
        <v>0</v>
      </c>
      <c r="BA16" s="34">
        <f t="shared" si="85"/>
        <v>0</v>
      </c>
      <c r="BB16" s="34">
        <f t="shared" si="86"/>
        <v>0</v>
      </c>
      <c r="BC16" s="34">
        <f t="shared" si="87"/>
        <v>0</v>
      </c>
      <c r="BD16" s="34">
        <f t="shared" si="88"/>
        <v>0</v>
      </c>
      <c r="BE16" s="34">
        <f t="shared" si="89"/>
        <v>0</v>
      </c>
      <c r="BF16" s="34">
        <f t="shared" si="90"/>
        <v>0</v>
      </c>
      <c r="BG16" s="34">
        <f t="shared" si="91"/>
        <v>0</v>
      </c>
      <c r="BH16" s="34">
        <f t="shared" si="92"/>
        <v>0</v>
      </c>
      <c r="BI16" s="34">
        <f t="shared" si="93"/>
        <v>0</v>
      </c>
      <c r="BJ16" s="34">
        <f t="shared" si="94"/>
        <v>0</v>
      </c>
      <c r="BK16" s="34">
        <f t="shared" si="95"/>
        <v>0</v>
      </c>
      <c r="BL16" s="34">
        <f t="shared" si="96"/>
        <v>0</v>
      </c>
      <c r="BM16" s="34">
        <f t="shared" si="97"/>
        <v>0</v>
      </c>
      <c r="BN16" s="34">
        <f t="shared" si="98"/>
        <v>0</v>
      </c>
      <c r="BO16" s="34">
        <f t="shared" si="99"/>
        <v>0</v>
      </c>
      <c r="BR16" s="63" t="s">
        <v>177</v>
      </c>
      <c r="BS16" s="64">
        <f>(SUMIF(AD$4:AD$54,BR16,AL$4:AL$54)+SUMIF(AF$4:AF$54,BR16,AM$4:AM$54))</f>
        <v>0</v>
      </c>
      <c r="BT16" s="64">
        <f>(SUMIF(AD$4:AD$54,BR16,AN$4:AN$54)+SUMIF(AF$4:AF$54,BR16,AO$4:AO$54))</f>
        <v>0</v>
      </c>
      <c r="BU16" s="64">
        <f>(SUMIF(AD$4:AD$54,BR16,AP$4:AP$54)+SUMIF(AF$4:AF$54,BR16,AQ$4:AQ$54))</f>
        <v>0</v>
      </c>
      <c r="BV16" s="64">
        <f>SUMIF($AD$4:$AD$54,BR16,$AG$4:$AG$54)+SUMIF($AF$4:$AF$54,BR16,$AI$4:$AI$54)</f>
        <v>0</v>
      </c>
      <c r="BW16" s="64">
        <f>SUMIF($AD$4:$AD$54,BR16,$AI$4:$AI$54)+SUMIF($AF$4:$AF$54,BR16,$AG$4:$AG$54)</f>
        <v>0</v>
      </c>
      <c r="BX16" s="64">
        <f>BV16-BW16</f>
        <v>0</v>
      </c>
      <c r="BY16" s="64">
        <f>IFERROR(BS16*3+BT16*1,0)</f>
        <v>0</v>
      </c>
      <c r="BZ16" s="64" t="s">
        <v>51</v>
      </c>
      <c r="CA16" s="56">
        <f>RANK(BY16,BY13:BY16)</f>
        <v>1</v>
      </c>
      <c r="CB16" s="34">
        <f>SUMPRODUCT((BY13:BY16=BY16)*(BX13:BX16&gt;BX16))</f>
        <v>0</v>
      </c>
      <c r="CD16" s="63" t="str">
        <f>IF(CA16=1,BR16,)</f>
        <v>Albanien</v>
      </c>
      <c r="CE16" s="34">
        <f t="shared" si="101"/>
        <v>0</v>
      </c>
      <c r="CF16" s="34">
        <f t="shared" si="102"/>
        <v>0</v>
      </c>
      <c r="CG16" s="34">
        <f t="shared" si="103"/>
        <v>0</v>
      </c>
      <c r="CH16" s="55">
        <f t="shared" si="104"/>
        <v>0</v>
      </c>
      <c r="CI16" s="34" t="str">
        <f t="shared" si="105"/>
        <v>B</v>
      </c>
      <c r="CJ16" s="34">
        <f>IF(CD16&gt;0,RANK(CH16,CH13:CH16),)</f>
        <v>1</v>
      </c>
      <c r="CK16" s="34">
        <f>IF(AND(CD16&gt;0,COUNTIF(CJ13:CJ16,CJ16)&gt;1),SUMIFS($AG$4:$AG$54,$AD$4:$AD$54,BR16,$K$4:$K$54,1)+SUMIFS($AI$4:$AI$54,$AF$4:$AF$54,BR16,$K$4:$K$54,1)-SUMIFS($AI$4:$AI$54,$AD$4:$AD$54,BR16,$K$4:$K$54,1)-SUMIFS($AG$4:$AG$54,$AF$4:$AF$54,BR16,$K$4:$K$54,1),)</f>
        <v>0</v>
      </c>
      <c r="CL16" s="34">
        <f>IF(AND(CD16&gt;0,COUNTIF(CJ13:CJ16,CJ16)&gt;1),CJ16+RANK(CK16,CK13:CK16)-1,CJ16)</f>
        <v>1</v>
      </c>
      <c r="CM16" s="34">
        <f>IF(AND(CD16&gt;0,COUNTIF(CL13:CL16,CL16)&gt;1),SUMIFS($AG$4:$AG$54,$AD$4:$AD$54,BR16,$K$4:$K$54,1)+SUMIFS($AI$4:$AI$54,$AF$4:$AF$54,BR16,$K$4:$K$54,1),)</f>
        <v>0</v>
      </c>
      <c r="CN16" s="34">
        <f>IF(AND(CD16&gt;0,COUNTIF(CL13:CL16,CL16)&gt;1),CL16+RANK(CM16,CM13:CM16)-1,CL16)</f>
        <v>1</v>
      </c>
      <c r="CO16" s="34">
        <f t="shared" si="106"/>
        <v>1</v>
      </c>
      <c r="CP16" s="34">
        <f>IF(OR(CO16="",COUNTIF(CO13:CO16,CO16)=1),"",$BX16)</f>
        <v>0</v>
      </c>
      <c r="CQ16" s="34">
        <f>IF(CO16="","",IF(COUNTIF(CO13:CO16,CO16)=1,CO16,CO16+RANK(CP16,CP13:CP16,0)-1))</f>
        <v>1</v>
      </c>
      <c r="CR16" s="34">
        <f>IF(OR(CQ16="",COUNTIF(CQ13:CQ16,CQ16)=1),"",$BV16)</f>
        <v>0</v>
      </c>
      <c r="CS16" s="34">
        <f>IF(CO16="","",IF(COUNTIF(CQ13:CQ16,CQ16)=1,CQ16,CQ16+RANK(CR16,CR13:CR16,0)-1))</f>
        <v>1</v>
      </c>
      <c r="CT16" s="34">
        <f>IF(OR(CS16="",COUNTIF(CS13:CS16,CS16)=1),"",$BS16)</f>
        <v>0</v>
      </c>
      <c r="CU16" s="34">
        <f>IF(CO16="","",IF(COUNTIF(CS13:CS16,CS16)=1,CS16,CS16+RANK(CT16,CT13:CT16,0)-1))</f>
        <v>1</v>
      </c>
      <c r="CV16" s="34">
        <f>IF(CD16&gt;0,BK11+RANK(CU16,CU13:CU16,1),)</f>
        <v>1</v>
      </c>
      <c r="CX16" s="63">
        <f>IF(CA16=2,BR16,)</f>
        <v>0</v>
      </c>
      <c r="CY16" s="34">
        <f t="shared" si="107"/>
        <v>0</v>
      </c>
      <c r="CZ16" s="34">
        <f t="shared" si="108"/>
        <v>0</v>
      </c>
      <c r="DA16" s="34">
        <f t="shared" si="109"/>
        <v>0</v>
      </c>
      <c r="DB16" s="55">
        <f t="shared" si="110"/>
        <v>0</v>
      </c>
      <c r="DC16" s="34" t="str">
        <f t="shared" si="111"/>
        <v>B</v>
      </c>
      <c r="DD16" s="34">
        <f>IF(CX16&gt;0,RANK(DB16,DB13:DB16)+CE11,)</f>
        <v>0</v>
      </c>
      <c r="DE16" s="34">
        <f>IF(AND(CX16&gt;0,COUNTIF(DD13:DD16,DD16)&gt;1),SUMIFS($AG$4:$AG$54,$AD$4:$AD$54,BR16,$K$4:$K$54,2)+SUMIFS($AI$4:$AI$54,$AF$4:$AF$54,BR16,$K$4:$K$54,2)-SUMIFS($AI$4:$AI$54,$AD$4:$AD$54,BR16,$K$4:$K$54,2)-SUMIFS($AG$4:$AG$54,$AF$4:$AF$54,BR16,$K$4:$K$54,2),)</f>
        <v>0</v>
      </c>
      <c r="DF16" s="34">
        <f>IF(AND(CX16&gt;0,COUNTIF(DD13:DD16,DD16)&gt;1),DD16+RANK(DE16,DE13:DE16)-1,DD16)</f>
        <v>0</v>
      </c>
      <c r="DG16" s="34">
        <f>IF(AND(CX16&gt;0,COUNTIF(DF13:DF16,DF16)&gt;1),SUMIFS($AG$4:$AG$54,$AD$4:$AD$54,BR16,$K$4:$K$54,2)+SUMIFS($AI$4:$AI$54,$AF$4:$AF$54,BR16,$K$4:$K$54,2),)</f>
        <v>0</v>
      </c>
      <c r="DH16" s="34">
        <f>IF(AND(CX16&gt;0,COUNTIF(DF13:DF16,DF16)&gt;1),DF16+RANK(DG16,DG13:DG16)-1,DF16)</f>
        <v>0</v>
      </c>
      <c r="DI16" s="34" t="str">
        <f t="shared" si="112"/>
        <v/>
      </c>
      <c r="DJ16" s="34" t="str">
        <f>IF(OR(DI16="",COUNTIF(DI13:DI16,DI16)=1),"",$BX16)</f>
        <v/>
      </c>
      <c r="DK16" s="34" t="str">
        <f>IF(DI16="","",IF(COUNTIF(DI13:DI16,DI16)=1,DI16,DI16+RANK(DJ16,DJ13:DJ16,0)-1))</f>
        <v/>
      </c>
      <c r="DL16" s="34" t="str">
        <f>IF(OR(DK16="",COUNTIF(DK13:DK16,DK16)=1),"",$BV16)</f>
        <v/>
      </c>
      <c r="DM16" s="34" t="str">
        <f>IF(DI16="","",IF(COUNTIF(DK14:DK17,DK16)=1,DK16,DK16+RANK(DL16,DL14:DL17,0)-1))</f>
        <v/>
      </c>
      <c r="DN16" s="34" t="str">
        <f>IF(OR(DM16="",COUNTIF(DM13:DM16,DM16)=1),"",$BS16)</f>
        <v/>
      </c>
      <c r="DO16" s="34" t="str">
        <f>IF(DI16="","",IF(COUNTIF(DM13:DM16,DM16)=1,DM16,DM16+RANK(DN16,DN13:DN16,0)-1))</f>
        <v/>
      </c>
      <c r="DP16" s="34">
        <f>IF(CX16&gt;0,CE11+RANK(DO16,DO13:DO16,1),)</f>
        <v>0</v>
      </c>
      <c r="DR16" s="63">
        <f>IF(CA16=3,BR16,)</f>
        <v>0</v>
      </c>
      <c r="DS16" s="34">
        <f>(SUMIF(AD$4:AD$54,BR16,BD$4:BD$54)+SUMIF(AF$4:AF$54,BR16,BE$4:BE$54))</f>
        <v>0</v>
      </c>
      <c r="DT16" s="34">
        <f>(SUMIF(AD$4:AD$54,BR16,BF$4:BF$54)+SUMIF(AF$4:AF$54,BR16,BG$4:BG$54))</f>
        <v>0</v>
      </c>
      <c r="DU16" s="34">
        <f>(SUMIF(AD$4:AD$54,BR16,BH$4:BH$54)+SUMIF(AF$4:AF$54,BR16,BI$4:BI$54))</f>
        <v>0</v>
      </c>
      <c r="DV16" s="55">
        <f t="shared" si="113"/>
        <v>0</v>
      </c>
      <c r="DW16" s="34" t="str">
        <f>BZ16</f>
        <v>B</v>
      </c>
      <c r="DX16" s="34">
        <f>IF(DR16&gt;0,RANK(DV16,DV13:DV16)+CE11+CY11,)</f>
        <v>0</v>
      </c>
      <c r="DY16" s="34">
        <f>IF(AND(DR16&gt;0,COUNTIF(DX13:DX16,DX16)&gt;1),SUMIFS($AG$4:$AG$54,$AD$4:$AD$54,BR16,$K$4:$K$54,3)+SUMIFS($AI$4:$AI$54,$AF$4:$AF$54,BR16,$K$4:$K$54,3)-SUMIFS($AI$4:$AI$54,$AD$4:$AD$54,BR16,$K$4:$K$54,3)-SUMIFS($AG$4:$AG$54,$AF$4:$AF$54,BR16,$K$4:$K$54,3),)</f>
        <v>0</v>
      </c>
      <c r="DZ16" s="34">
        <f>IF(AND(DR16&gt;0,COUNTIF(DX13:DX16,DX16)&gt;1),DX16+RANK(DY16,DY13:DY16)-1,DX16)</f>
        <v>0</v>
      </c>
      <c r="EA16" s="34">
        <f>IF(AND(DR16&gt;0,COUNTIF(DZ13:DZ16,DZ16)&gt;1),SUMIFS($AG$4:$AG$54,$AD$4:$AD$54,BR16,$K$4:$K$54,3)+SUMIFS($AI$4:$AI$54,$AF$4:$AF$54,BR16,$K$4:$K$54,3),)</f>
        <v>0</v>
      </c>
      <c r="EB16" s="34">
        <f>IF(AND(DR16&gt;0,COUNTIF(DZ13:DZ16,DZ16)&gt;1),DZ16+RANK(EA16,EA13:EA16)-1,DZ16)</f>
        <v>0</v>
      </c>
      <c r="EC16" s="34" t="str">
        <f t="shared" si="114"/>
        <v/>
      </c>
      <c r="ED16" s="34" t="str">
        <f>IF(OR(EC16="",COUNTIF(EC13:EC16,EC16)=1),"",$BX16)</f>
        <v/>
      </c>
      <c r="EE16" s="34" t="str">
        <f>IF(EC16="","",IF(COUNTIF(EC13:EC16,EC16)=1,EC16,EC16+RANK(ED16,ED13:ED16,0)-1))</f>
        <v/>
      </c>
      <c r="EF16" s="34" t="str">
        <f>IF(OR(EE16="",COUNTIF(EE13:EE16,EE16)=1),"",$BV16)</f>
        <v/>
      </c>
      <c r="EG16" s="34" t="str">
        <f>IF(EC16="","",IF(COUNTIF(EE13:EE16,EE16)=1,EE16,EE16+RANK(EF16,EF13:EF16,0)-1))</f>
        <v/>
      </c>
      <c r="EH16" s="34" t="str">
        <f>IF(OR(EG16="",COUNTIF(EG13:EG16,EG16)=1),"",$BS16)</f>
        <v/>
      </c>
      <c r="EI16" s="34" t="str">
        <f>IF(EC16="","",IF(COUNTIF(EG13:EG16,EG16)=1,EG16,EG16+RANK(EH16,EH13:EH16,0)-1))</f>
        <v/>
      </c>
      <c r="EJ16" s="34">
        <f>IF(DR16&gt;0,CE11+CY11+RANK(EI16,EI13:EI16,1),)</f>
        <v>0</v>
      </c>
      <c r="EL16" s="34">
        <f>IF(CA16=4,BR16,)</f>
        <v>0</v>
      </c>
      <c r="EM16" s="34">
        <f t="shared" si="115"/>
        <v>0</v>
      </c>
      <c r="EN16" s="34">
        <f t="shared" si="116"/>
        <v>0</v>
      </c>
      <c r="EO16" s="34">
        <f t="shared" si="117"/>
        <v>0</v>
      </c>
      <c r="EP16" s="55">
        <f t="shared" si="118"/>
        <v>0</v>
      </c>
      <c r="EQ16" s="34" t="str">
        <f t="shared" si="119"/>
        <v>B</v>
      </c>
      <c r="ER16" s="34">
        <f>IF(EL16&gt;0,RANK(EP16,EP13:EP16)+CE11+CY11+DS11,)</f>
        <v>0</v>
      </c>
      <c r="ES16" s="34">
        <f>IF(AND(EL16&gt;0,COUNTIF(ER13:ER16,ER16)&gt;1),SUMIFS($AG$4:$AG$54,$AD$4:$AD$54,BR16,$K$4:$K$54,4)+SUMIFS($AI$4:$AI$54,$AF$4:$AF$54,BR16,$K$4:$K$54,4)-SUMIFS($AI$4:$AI$54,$AD$4:$AD$54,BR16,$K$4:$K$54,4)-SUMIFS($AG$4:$AG$54,$AF$4:$AF$54,BR16,$K$4:$K$54,4),)</f>
        <v>0</v>
      </c>
      <c r="ET16" s="34">
        <f t="shared" si="120"/>
        <v>0</v>
      </c>
      <c r="EU16" s="34">
        <f>IF(AND(EL16&gt;0,COUNTIF(ET13:ET16,ET16)&gt;1),SUMIFS($AG$4:$AG$54,$AD$4:$AD$54,BR16,$K$4:$K$54,4)+SUMIFS($AI$4:$AI$54,$AF$4:$AF$54,BR16,$K$4:$K$54,4),)</f>
        <v>0</v>
      </c>
      <c r="EV16" s="34">
        <f>IF(AND(EL16&gt;0,COUNTIF(ET13:ET16,ET16)&gt;1),ET16+RANK(EU16,EU13:EU16)-1,ET16)</f>
        <v>0</v>
      </c>
      <c r="EW16" s="34" t="str">
        <f t="shared" si="121"/>
        <v/>
      </c>
      <c r="EX16" s="34" t="str">
        <f>IF(OR(EW16="",COUNTIF(EW13:EW16,EW16)=1),"",$BX16)</f>
        <v/>
      </c>
      <c r="EY16" s="34" t="str">
        <f>IF(EW16="","",IF(COUNTIF(EW13:EW16,EW16)=1,EW16,EW16+RANK(EX16,EX13:EX16,0)-1))</f>
        <v/>
      </c>
      <c r="EZ16" s="34" t="str">
        <f>IF(OR(EY16="",COUNTIF(EY13:EY16,EY16)=1),"",$BV16)</f>
        <v/>
      </c>
      <c r="FA16" s="34" t="str">
        <f>IF(EW16="","",IF(COUNTIF(EY13:EY16,EY16)=1,EY16,EY16+RANK(EZ16,EZ13:EZ16,0)-1))</f>
        <v/>
      </c>
      <c r="FB16" s="34" t="str">
        <f>IF(OR(FA16="",COUNTIF(FA13:FA16,FA16)=1),"",$BS16)</f>
        <v/>
      </c>
      <c r="FC16" s="34" t="str">
        <f>IF(EW16="","",IF(COUNTIF(FA13:FA16,FA16)=1,FA16,FA16+RANK(FB16,FB13:FB16,0)-1))</f>
        <v/>
      </c>
      <c r="FD16" s="34">
        <f>IF(EL16&gt;0,CE11+CY11+DS11+RANK(FC16,FC13:FC16,1),)</f>
        <v>0</v>
      </c>
      <c r="FF16" s="34">
        <f>IFERROR(VLOOKUP(FH16,CD12:CV16,19,FALSE),IFERROR(VLOOKUP(FH16,CX12:DP16,19,FALSE),IFERROR(VLOOKUP(FH16,DR12:EJ16,19,FALSE),VLOOKUP(FH16,EL12:FD16,19,FALSE))))</f>
        <v>1</v>
      </c>
      <c r="FG16" s="34">
        <f>RANK(FF16,FF13:FF16,1)+COUNTIF(FF13:FF16,FF16)-1</f>
        <v>4</v>
      </c>
      <c r="FH16" s="34" t="str">
        <f>BR16</f>
        <v>Albanien</v>
      </c>
      <c r="FW16" s="34">
        <v>15</v>
      </c>
      <c r="FX16" s="34" t="s">
        <v>85</v>
      </c>
      <c r="FY16" s="34" t="s">
        <v>51</v>
      </c>
      <c r="FZ16" s="34" t="s">
        <v>53</v>
      </c>
      <c r="GA16" s="34" t="s">
        <v>54</v>
      </c>
      <c r="GB16" s="34" t="s">
        <v>34</v>
      </c>
      <c r="GC16" s="34" t="str">
        <f>VLOOKUP("F",$FJ$3:$FK$9,2,FALSE)</f>
        <v>Georgien</v>
      </c>
      <c r="GD16" s="34" t="str">
        <f>VLOOKUP("E",$FJ$3:$FK$9,2,FALSE)</f>
        <v>Belgien</v>
      </c>
      <c r="GE16" s="34" t="str">
        <f>VLOOKUP("D",$FJ$3:$FK$9,2,FALSE)</f>
        <v>Polen</v>
      </c>
      <c r="GF16" s="34" t="str">
        <f>VLOOKUP("B",$FJ$3:$FK$9,2,FALSE)</f>
        <v>Italien</v>
      </c>
      <c r="GG16" s="34" t="str">
        <f t="shared" si="28"/>
        <v/>
      </c>
      <c r="GH16" s="118">
        <v>13</v>
      </c>
      <c r="GI16" s="113"/>
      <c r="GJ16" s="113"/>
      <c r="GK16" s="118"/>
    </row>
    <row r="17" spans="3:193" x14ac:dyDescent="0.35">
      <c r="C17" s="49">
        <v>45467</v>
      </c>
      <c r="D17" s="120" t="s">
        <v>177</v>
      </c>
      <c r="E17" s="59" t="s">
        <v>27</v>
      </c>
      <c r="F17" s="122" t="s">
        <v>15</v>
      </c>
      <c r="G17" s="111"/>
      <c r="H17" s="60" t="s">
        <v>27</v>
      </c>
      <c r="I17" s="111"/>
      <c r="J17" s="109" t="str">
        <f t="shared" si="100"/>
        <v/>
      </c>
      <c r="K17" s="108">
        <f>IF(VLOOKUP(D17,BR12:CA16,10,FALSE)=VLOOKUP(F17,BR12:CA16,10,FALSE),VLOOKUP(D17,BR12:CA16,10,FALSE),"-")</f>
        <v>1</v>
      </c>
      <c r="M17" s="108" t="str">
        <f>IF(COUNTBLANK(G13:G18)+COUNTBLANK(I13:I18)=0,"Resultat OK","Fyll i resultat")</f>
        <v>Fyll i resultat</v>
      </c>
      <c r="AC17" s="62">
        <f t="shared" si="66"/>
        <v>45467</v>
      </c>
      <c r="AD17" s="2" t="str">
        <f t="shared" si="66"/>
        <v>Albanien</v>
      </c>
      <c r="AE17" s="59" t="str">
        <f t="shared" si="66"/>
        <v>-</v>
      </c>
      <c r="AF17" s="4" t="str">
        <f t="shared" si="66"/>
        <v>Spanien</v>
      </c>
      <c r="AG17" s="51" t="str">
        <f t="shared" si="67"/>
        <v/>
      </c>
      <c r="AH17" s="60" t="s">
        <v>27</v>
      </c>
      <c r="AI17" s="51" t="str">
        <f t="shared" si="68"/>
        <v/>
      </c>
      <c r="AJ17" s="53" t="str">
        <f t="shared" si="69"/>
        <v/>
      </c>
      <c r="AK17" s="68"/>
      <c r="AL17" s="34">
        <f t="shared" si="70"/>
        <v>0</v>
      </c>
      <c r="AM17" s="34">
        <f t="shared" si="71"/>
        <v>0</v>
      </c>
      <c r="AN17" s="34">
        <f t="shared" si="72"/>
        <v>0</v>
      </c>
      <c r="AO17" s="34">
        <f t="shared" si="73"/>
        <v>0</v>
      </c>
      <c r="AP17" s="34">
        <f t="shared" si="74"/>
        <v>0</v>
      </c>
      <c r="AQ17" s="34">
        <f t="shared" si="75"/>
        <v>0</v>
      </c>
      <c r="AR17" s="34">
        <f t="shared" si="76"/>
        <v>0</v>
      </c>
      <c r="AS17" s="34">
        <f t="shared" si="77"/>
        <v>0</v>
      </c>
      <c r="AT17" s="34">
        <f t="shared" si="78"/>
        <v>0</v>
      </c>
      <c r="AU17" s="34">
        <f t="shared" si="79"/>
        <v>0</v>
      </c>
      <c r="AV17" s="34">
        <f t="shared" si="80"/>
        <v>0</v>
      </c>
      <c r="AW17" s="34">
        <f t="shared" si="81"/>
        <v>0</v>
      </c>
      <c r="AX17" s="34">
        <f t="shared" si="82"/>
        <v>0</v>
      </c>
      <c r="AY17" s="34">
        <f t="shared" si="83"/>
        <v>0</v>
      </c>
      <c r="AZ17" s="34">
        <f t="shared" si="84"/>
        <v>0</v>
      </c>
      <c r="BA17" s="34">
        <f t="shared" si="85"/>
        <v>0</v>
      </c>
      <c r="BB17" s="34">
        <f t="shared" si="86"/>
        <v>0</v>
      </c>
      <c r="BC17" s="34">
        <f t="shared" si="87"/>
        <v>0</v>
      </c>
      <c r="BD17" s="34">
        <f t="shared" si="88"/>
        <v>0</v>
      </c>
      <c r="BE17" s="34">
        <f t="shared" si="89"/>
        <v>0</v>
      </c>
      <c r="BF17" s="34">
        <f t="shared" si="90"/>
        <v>0</v>
      </c>
      <c r="BG17" s="34">
        <f t="shared" si="91"/>
        <v>0</v>
      </c>
      <c r="BH17" s="34">
        <f t="shared" si="92"/>
        <v>0</v>
      </c>
      <c r="BI17" s="34">
        <f t="shared" si="93"/>
        <v>0</v>
      </c>
      <c r="BJ17" s="34">
        <f t="shared" si="94"/>
        <v>0</v>
      </c>
      <c r="BK17" s="34">
        <f t="shared" si="95"/>
        <v>0</v>
      </c>
      <c r="BL17" s="34">
        <f t="shared" si="96"/>
        <v>0</v>
      </c>
      <c r="BM17" s="34">
        <f t="shared" si="97"/>
        <v>0</v>
      </c>
      <c r="BN17" s="34">
        <f t="shared" si="98"/>
        <v>0</v>
      </c>
      <c r="BO17" s="34">
        <f t="shared" si="99"/>
        <v>0</v>
      </c>
      <c r="FW17" s="34">
        <v>16</v>
      </c>
      <c r="FX17" s="34" t="s">
        <v>86</v>
      </c>
      <c r="FY17" s="34" t="s">
        <v>52</v>
      </c>
      <c r="FZ17" s="34" t="s">
        <v>53</v>
      </c>
      <c r="GA17" s="34" t="s">
        <v>54</v>
      </c>
      <c r="GB17" s="34" t="s">
        <v>34</v>
      </c>
      <c r="GC17" s="34" t="str">
        <f>VLOOKUP("F",$FJ$3:$FK$9,2,FALSE)</f>
        <v>Georgien</v>
      </c>
      <c r="GD17" s="34" t="str">
        <f>VLOOKUP("E",$FJ$3:$FK$9,2,FALSE)</f>
        <v>Belgien</v>
      </c>
      <c r="GE17" s="34" t="str">
        <f>VLOOKUP("D",$FJ$3:$FK$9,2,FALSE)</f>
        <v>Polen</v>
      </c>
      <c r="GF17" s="34" t="str">
        <f>VLOOKUP("C",$FJ$3:$FK$9,2,FALSE)</f>
        <v>Serbien</v>
      </c>
      <c r="GG17" s="34" t="str">
        <f t="shared" si="28"/>
        <v/>
      </c>
      <c r="GH17" s="118">
        <v>14</v>
      </c>
      <c r="GI17" s="113"/>
      <c r="GJ17" s="113"/>
      <c r="GK17" s="118"/>
    </row>
    <row r="18" spans="3:193" x14ac:dyDescent="0.35">
      <c r="C18" s="49">
        <v>45467</v>
      </c>
      <c r="D18" s="120" t="s">
        <v>18</v>
      </c>
      <c r="E18" s="59" t="s">
        <v>27</v>
      </c>
      <c r="F18" s="122" t="s">
        <v>14</v>
      </c>
      <c r="G18" s="111"/>
      <c r="H18" s="60" t="s">
        <v>27</v>
      </c>
      <c r="I18" s="111"/>
      <c r="J18" s="109" t="str">
        <f t="shared" si="100"/>
        <v/>
      </c>
      <c r="K18" s="108">
        <f>IF(VLOOKUP(D18,BR12:CA16,10,FALSE)=VLOOKUP(F18,BR12:CA16,10,FALSE),VLOOKUP(D18,BR12:CA16,10,FALSE),"-")</f>
        <v>1</v>
      </c>
      <c r="AC18" s="62">
        <f t="shared" si="66"/>
        <v>45467</v>
      </c>
      <c r="AD18" s="2" t="str">
        <f t="shared" si="66"/>
        <v>Kroatien</v>
      </c>
      <c r="AE18" s="59" t="str">
        <f t="shared" si="66"/>
        <v>-</v>
      </c>
      <c r="AF18" s="4" t="str">
        <f t="shared" si="66"/>
        <v>Italien</v>
      </c>
      <c r="AG18" s="51" t="str">
        <f t="shared" si="67"/>
        <v/>
      </c>
      <c r="AH18" s="60" t="s">
        <v>27</v>
      </c>
      <c r="AI18" s="51" t="str">
        <f t="shared" si="68"/>
        <v/>
      </c>
      <c r="AJ18" s="53" t="str">
        <f t="shared" si="69"/>
        <v/>
      </c>
      <c r="AK18" s="68"/>
      <c r="AL18" s="34">
        <f t="shared" si="70"/>
        <v>0</v>
      </c>
      <c r="AM18" s="34">
        <f t="shared" si="71"/>
        <v>0</v>
      </c>
      <c r="AN18" s="34">
        <f t="shared" si="72"/>
        <v>0</v>
      </c>
      <c r="AO18" s="34">
        <f t="shared" si="73"/>
        <v>0</v>
      </c>
      <c r="AP18" s="34">
        <f t="shared" si="74"/>
        <v>0</v>
      </c>
      <c r="AQ18" s="34">
        <f t="shared" si="75"/>
        <v>0</v>
      </c>
      <c r="AR18" s="34">
        <f t="shared" si="76"/>
        <v>0</v>
      </c>
      <c r="AS18" s="34">
        <f t="shared" si="77"/>
        <v>0</v>
      </c>
      <c r="AT18" s="34">
        <f t="shared" si="78"/>
        <v>0</v>
      </c>
      <c r="AU18" s="34">
        <f t="shared" si="79"/>
        <v>0</v>
      </c>
      <c r="AV18" s="34">
        <f t="shared" si="80"/>
        <v>0</v>
      </c>
      <c r="AW18" s="34">
        <f t="shared" si="81"/>
        <v>0</v>
      </c>
      <c r="AX18" s="34">
        <f t="shared" si="82"/>
        <v>0</v>
      </c>
      <c r="AY18" s="34">
        <f t="shared" si="83"/>
        <v>0</v>
      </c>
      <c r="AZ18" s="34">
        <f t="shared" si="84"/>
        <v>0</v>
      </c>
      <c r="BA18" s="34">
        <f t="shared" si="85"/>
        <v>0</v>
      </c>
      <c r="BB18" s="34">
        <f t="shared" si="86"/>
        <v>0</v>
      </c>
      <c r="BC18" s="34">
        <f t="shared" si="87"/>
        <v>0</v>
      </c>
      <c r="BD18" s="34">
        <f t="shared" si="88"/>
        <v>0</v>
      </c>
      <c r="BE18" s="34">
        <f t="shared" si="89"/>
        <v>0</v>
      </c>
      <c r="BF18" s="34">
        <f t="shared" si="90"/>
        <v>0</v>
      </c>
      <c r="BG18" s="34">
        <f t="shared" si="91"/>
        <v>0</v>
      </c>
      <c r="BH18" s="34">
        <f t="shared" si="92"/>
        <v>0</v>
      </c>
      <c r="BI18" s="34">
        <f t="shared" si="93"/>
        <v>0</v>
      </c>
      <c r="BJ18" s="34">
        <f t="shared" si="94"/>
        <v>0</v>
      </c>
      <c r="BK18" s="34">
        <f t="shared" si="95"/>
        <v>0</v>
      </c>
      <c r="BL18" s="34">
        <f t="shared" si="96"/>
        <v>0</v>
      </c>
      <c r="BM18" s="34">
        <f t="shared" si="97"/>
        <v>0</v>
      </c>
      <c r="BN18" s="34">
        <f t="shared" si="98"/>
        <v>0</v>
      </c>
      <c r="BO18" s="34">
        <f t="shared" si="99"/>
        <v>0</v>
      </c>
      <c r="GH18" s="118">
        <v>15</v>
      </c>
      <c r="GI18" s="113"/>
      <c r="GJ18" s="113"/>
      <c r="GK18" s="118"/>
    </row>
    <row r="19" spans="3:193" x14ac:dyDescent="0.35">
      <c r="C19" s="70"/>
      <c r="D19" s="125"/>
      <c r="E19" s="72"/>
      <c r="F19" s="126"/>
      <c r="G19" s="73"/>
      <c r="H19" s="74"/>
      <c r="I19" s="75"/>
      <c r="AC19" s="70"/>
      <c r="AD19" s="71"/>
      <c r="AE19" s="72"/>
      <c r="AF19" s="72"/>
      <c r="AG19" s="73"/>
      <c r="AH19" s="74"/>
      <c r="AI19" s="75"/>
      <c r="GH19" s="118">
        <v>16</v>
      </c>
      <c r="GI19" s="113"/>
      <c r="GJ19" s="113"/>
      <c r="GK19" s="118"/>
    </row>
    <row r="20" spans="3:193" x14ac:dyDescent="0.35">
      <c r="C20" s="30" t="s">
        <v>2</v>
      </c>
      <c r="D20"/>
      <c r="E20" s="31"/>
      <c r="F20" s="123"/>
      <c r="G20" s="32"/>
      <c r="H20" s="32"/>
      <c r="I20" s="32"/>
      <c r="J20" s="32"/>
      <c r="AC20" s="30" t="s">
        <v>2</v>
      </c>
      <c r="AD20" s="31"/>
      <c r="AE20" s="31"/>
      <c r="AF20" s="31"/>
      <c r="AG20" s="32"/>
      <c r="AH20" s="32"/>
      <c r="AI20" s="32"/>
      <c r="AJ20" s="32"/>
      <c r="AK20" s="32"/>
      <c r="BR20" s="37" t="s">
        <v>63</v>
      </c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D20" s="38" t="s">
        <v>59</v>
      </c>
      <c r="CE20" s="38">
        <f>COUNTIF(CA22:CA25,1)</f>
        <v>4</v>
      </c>
      <c r="CF20" s="38"/>
      <c r="CG20" s="38"/>
      <c r="CH20" s="38"/>
      <c r="CI20" s="38"/>
      <c r="CJ20" s="38"/>
      <c r="CK20" s="38"/>
      <c r="CL20" s="38"/>
      <c r="CM20" s="38"/>
      <c r="CN20" s="38"/>
      <c r="CX20" s="39" t="s">
        <v>62</v>
      </c>
      <c r="CY20" s="39">
        <f>COUNTIF(CA22:CA25,2)</f>
        <v>0</v>
      </c>
      <c r="CZ20" s="39"/>
      <c r="DA20" s="39"/>
      <c r="DB20" s="39"/>
      <c r="DC20" s="39"/>
      <c r="DD20" s="39"/>
      <c r="DE20" s="39"/>
      <c r="DF20" s="39"/>
      <c r="DG20" s="39"/>
      <c r="DH20" s="39"/>
      <c r="DR20" s="40" t="s">
        <v>61</v>
      </c>
      <c r="DS20" s="40">
        <f>COUNTIF(CA22:CA25,3)</f>
        <v>0</v>
      </c>
      <c r="DT20" s="40"/>
      <c r="DU20" s="40"/>
      <c r="DV20" s="40"/>
      <c r="DW20" s="40"/>
      <c r="DX20" s="40"/>
      <c r="DY20" s="40"/>
      <c r="DZ20" s="40"/>
      <c r="EA20" s="40"/>
      <c r="EB20" s="40"/>
      <c r="EL20" s="41" t="s">
        <v>60</v>
      </c>
      <c r="EM20" s="41">
        <f>COUNTIF(CA22:CA25,4)</f>
        <v>0</v>
      </c>
      <c r="EN20" s="41"/>
      <c r="EO20" s="41"/>
      <c r="EP20" s="41"/>
      <c r="EQ20" s="41"/>
      <c r="ER20" s="41"/>
      <c r="ES20" s="41"/>
      <c r="ET20" s="41"/>
      <c r="EU20" s="41"/>
      <c r="EV20" s="41"/>
      <c r="GH20" s="118">
        <v>17</v>
      </c>
      <c r="GI20" s="113"/>
      <c r="GJ20" s="113"/>
      <c r="GK20" s="118"/>
    </row>
    <row r="21" spans="3:193" x14ac:dyDescent="0.35">
      <c r="C21" s="44" t="s">
        <v>22</v>
      </c>
      <c r="D21" s="168" t="s">
        <v>23</v>
      </c>
      <c r="E21" s="168"/>
      <c r="F21" s="168"/>
      <c r="G21" s="169" t="s">
        <v>24</v>
      </c>
      <c r="H21" s="169"/>
      <c r="I21" s="169"/>
      <c r="J21" s="14" t="s">
        <v>25</v>
      </c>
      <c r="M21" s="44" t="s">
        <v>32</v>
      </c>
      <c r="N21" s="13" t="s">
        <v>33</v>
      </c>
      <c r="O21" s="13" t="s">
        <v>35</v>
      </c>
      <c r="P21" s="13" t="s">
        <v>34</v>
      </c>
      <c r="Q21" s="13" t="s">
        <v>36</v>
      </c>
      <c r="R21" s="13" t="s">
        <v>37</v>
      </c>
      <c r="S21" s="13" t="s">
        <v>39</v>
      </c>
      <c r="T21" s="14" t="s">
        <v>38</v>
      </c>
      <c r="AC21" s="44" t="s">
        <v>22</v>
      </c>
      <c r="AD21" s="168" t="s">
        <v>23</v>
      </c>
      <c r="AE21" s="168"/>
      <c r="AF21" s="168"/>
      <c r="AG21" s="169" t="s">
        <v>24</v>
      </c>
      <c r="AH21" s="169"/>
      <c r="AI21" s="169"/>
      <c r="AJ21" s="13" t="s">
        <v>25</v>
      </c>
      <c r="AK21" s="14" t="s">
        <v>26</v>
      </c>
      <c r="AL21" s="37" t="s">
        <v>40</v>
      </c>
      <c r="AM21" s="37" t="s">
        <v>41</v>
      </c>
      <c r="AN21" s="37" t="s">
        <v>42</v>
      </c>
      <c r="AO21" s="37" t="s">
        <v>43</v>
      </c>
      <c r="AP21" s="37" t="s">
        <v>44</v>
      </c>
      <c r="AQ21" s="37" t="s">
        <v>45</v>
      </c>
      <c r="AR21" s="38" t="s">
        <v>40</v>
      </c>
      <c r="AS21" s="38" t="s">
        <v>41</v>
      </c>
      <c r="AT21" s="38" t="s">
        <v>42</v>
      </c>
      <c r="AU21" s="38" t="s">
        <v>43</v>
      </c>
      <c r="AV21" s="38" t="s">
        <v>44</v>
      </c>
      <c r="AW21" s="38" t="s">
        <v>45</v>
      </c>
      <c r="AX21" s="39" t="s">
        <v>40</v>
      </c>
      <c r="AY21" s="39" t="s">
        <v>41</v>
      </c>
      <c r="AZ21" s="39" t="s">
        <v>42</v>
      </c>
      <c r="BA21" s="39" t="s">
        <v>43</v>
      </c>
      <c r="BB21" s="39" t="s">
        <v>44</v>
      </c>
      <c r="BC21" s="39" t="s">
        <v>45</v>
      </c>
      <c r="BD21" s="40" t="s">
        <v>40</v>
      </c>
      <c r="BE21" s="40" t="s">
        <v>41</v>
      </c>
      <c r="BF21" s="40" t="s">
        <v>42</v>
      </c>
      <c r="BG21" s="40" t="s">
        <v>43</v>
      </c>
      <c r="BH21" s="40" t="s">
        <v>44</v>
      </c>
      <c r="BI21" s="40" t="s">
        <v>45</v>
      </c>
      <c r="BJ21" s="41" t="s">
        <v>40</v>
      </c>
      <c r="BK21" s="41" t="s">
        <v>41</v>
      </c>
      <c r="BL21" s="41" t="s">
        <v>42</v>
      </c>
      <c r="BM21" s="41" t="s">
        <v>43</v>
      </c>
      <c r="BN21" s="41" t="s">
        <v>44</v>
      </c>
      <c r="BO21" s="41" t="s">
        <v>45</v>
      </c>
      <c r="BR21" s="37" t="s">
        <v>32</v>
      </c>
      <c r="BS21" s="37" t="s">
        <v>33</v>
      </c>
      <c r="BT21" s="37" t="s">
        <v>35</v>
      </c>
      <c r="BU21" s="37" t="s">
        <v>34</v>
      </c>
      <c r="BV21" s="37" t="s">
        <v>36</v>
      </c>
      <c r="BW21" s="37" t="s">
        <v>37</v>
      </c>
      <c r="BX21" s="37" t="s">
        <v>39</v>
      </c>
      <c r="BY21" s="37" t="s">
        <v>38</v>
      </c>
      <c r="BZ21" s="37" t="s">
        <v>49</v>
      </c>
      <c r="CA21" s="37" t="s">
        <v>58</v>
      </c>
      <c r="CB21" s="37" t="s">
        <v>48</v>
      </c>
      <c r="CD21" s="38" t="s">
        <v>32</v>
      </c>
      <c r="CE21" s="38" t="s">
        <v>33</v>
      </c>
      <c r="CF21" s="38" t="s">
        <v>35</v>
      </c>
      <c r="CG21" s="38" t="s">
        <v>34</v>
      </c>
      <c r="CH21" s="38" t="s">
        <v>38</v>
      </c>
      <c r="CI21" s="38" t="s">
        <v>49</v>
      </c>
      <c r="CJ21" s="38" t="s">
        <v>58</v>
      </c>
      <c r="CK21" s="47" t="s">
        <v>39</v>
      </c>
      <c r="CL21" s="47" t="s">
        <v>65</v>
      </c>
      <c r="CM21" s="47" t="s">
        <v>36</v>
      </c>
      <c r="CN21" s="47" t="s">
        <v>64</v>
      </c>
      <c r="CO21" s="38" t="s">
        <v>134</v>
      </c>
      <c r="CP21" s="47" t="s">
        <v>144</v>
      </c>
      <c r="CQ21" s="47" t="s">
        <v>141</v>
      </c>
      <c r="CR21" s="47" t="s">
        <v>145</v>
      </c>
      <c r="CS21" s="47" t="s">
        <v>142</v>
      </c>
      <c r="CT21" s="47" t="s">
        <v>146</v>
      </c>
      <c r="CU21" s="47" t="s">
        <v>143</v>
      </c>
      <c r="CV21" s="38" t="s">
        <v>135</v>
      </c>
      <c r="CX21" s="39" t="s">
        <v>32</v>
      </c>
      <c r="CY21" s="39" t="s">
        <v>33</v>
      </c>
      <c r="CZ21" s="39" t="s">
        <v>35</v>
      </c>
      <c r="DA21" s="39" t="s">
        <v>34</v>
      </c>
      <c r="DB21" s="39" t="s">
        <v>38</v>
      </c>
      <c r="DC21" s="39" t="s">
        <v>49</v>
      </c>
      <c r="DD21" s="39" t="s">
        <v>58</v>
      </c>
      <c r="DE21" s="39" t="s">
        <v>39</v>
      </c>
      <c r="DF21" s="39" t="s">
        <v>65</v>
      </c>
      <c r="DG21" s="39" t="s">
        <v>36</v>
      </c>
      <c r="DH21" s="39" t="s">
        <v>64</v>
      </c>
      <c r="DI21" s="39" t="s">
        <v>134</v>
      </c>
      <c r="DJ21" s="39" t="s">
        <v>144</v>
      </c>
      <c r="DK21" s="39" t="s">
        <v>141</v>
      </c>
      <c r="DL21" s="39" t="s">
        <v>145</v>
      </c>
      <c r="DM21" s="39" t="s">
        <v>142</v>
      </c>
      <c r="DN21" s="39" t="s">
        <v>146</v>
      </c>
      <c r="DO21" s="39" t="s">
        <v>143</v>
      </c>
      <c r="DP21" s="39" t="s">
        <v>135</v>
      </c>
      <c r="DR21" s="40" t="s">
        <v>32</v>
      </c>
      <c r="DS21" s="40" t="s">
        <v>33</v>
      </c>
      <c r="DT21" s="40" t="s">
        <v>35</v>
      </c>
      <c r="DU21" s="40" t="s">
        <v>34</v>
      </c>
      <c r="DV21" s="40" t="s">
        <v>38</v>
      </c>
      <c r="DW21" s="40" t="s">
        <v>49</v>
      </c>
      <c r="DX21" s="40" t="s">
        <v>58</v>
      </c>
      <c r="DY21" s="40" t="s">
        <v>39</v>
      </c>
      <c r="DZ21" s="40" t="s">
        <v>65</v>
      </c>
      <c r="EA21" s="40" t="s">
        <v>36</v>
      </c>
      <c r="EB21" s="40" t="s">
        <v>64</v>
      </c>
      <c r="EC21" s="40" t="s">
        <v>134</v>
      </c>
      <c r="ED21" s="40" t="s">
        <v>144</v>
      </c>
      <c r="EE21" s="40" t="s">
        <v>141</v>
      </c>
      <c r="EF21" s="40" t="s">
        <v>145</v>
      </c>
      <c r="EG21" s="40" t="s">
        <v>142</v>
      </c>
      <c r="EH21" s="40" t="s">
        <v>146</v>
      </c>
      <c r="EI21" s="40" t="s">
        <v>143</v>
      </c>
      <c r="EJ21" s="40" t="s">
        <v>135</v>
      </c>
      <c r="EL21" s="41" t="s">
        <v>32</v>
      </c>
      <c r="EM21" s="41" t="s">
        <v>33</v>
      </c>
      <c r="EN21" s="41" t="s">
        <v>35</v>
      </c>
      <c r="EO21" s="41" t="s">
        <v>34</v>
      </c>
      <c r="EP21" s="41" t="s">
        <v>38</v>
      </c>
      <c r="EQ21" s="41" t="s">
        <v>49</v>
      </c>
      <c r="ER21" s="41" t="s">
        <v>58</v>
      </c>
      <c r="ES21" s="41" t="s">
        <v>39</v>
      </c>
      <c r="ET21" s="41" t="s">
        <v>65</v>
      </c>
      <c r="EU21" s="41" t="s">
        <v>36</v>
      </c>
      <c r="EV21" s="41" t="s">
        <v>64</v>
      </c>
      <c r="EW21" s="41" t="s">
        <v>134</v>
      </c>
      <c r="EX21" s="41" t="s">
        <v>144</v>
      </c>
      <c r="EY21" s="41" t="s">
        <v>141</v>
      </c>
      <c r="EZ21" s="41" t="s">
        <v>145</v>
      </c>
      <c r="FA21" s="41" t="s">
        <v>142</v>
      </c>
      <c r="FB21" s="41" t="s">
        <v>146</v>
      </c>
      <c r="FC21" s="41" t="s">
        <v>143</v>
      </c>
      <c r="FD21" s="41" t="s">
        <v>135</v>
      </c>
      <c r="FF21" s="41" t="s">
        <v>46</v>
      </c>
      <c r="FG21" s="41" t="s">
        <v>66</v>
      </c>
      <c r="GH21" s="118">
        <v>18</v>
      </c>
      <c r="GI21" s="113"/>
      <c r="GJ21" s="113"/>
      <c r="GK21" s="118"/>
    </row>
    <row r="22" spans="3:193" x14ac:dyDescent="0.35">
      <c r="C22" s="49">
        <v>45459</v>
      </c>
      <c r="D22" s="120" t="s">
        <v>178</v>
      </c>
      <c r="E22" s="59" t="s">
        <v>27</v>
      </c>
      <c r="F22" s="122" t="s">
        <v>136</v>
      </c>
      <c r="G22" s="111"/>
      <c r="H22" s="52" t="s">
        <v>27</v>
      </c>
      <c r="I22" s="111"/>
      <c r="J22" s="109" t="str">
        <f>IF(OR(ISBLANK(G22),ISBLANK(I22)),"",IF(G22&gt;I22,1,IF(G22&lt;I22,2,"X")))</f>
        <v/>
      </c>
      <c r="K22" s="108">
        <f>IF(VLOOKUP(D22,BR21:CA25,10,FALSE)=VLOOKUP(F22,BR21:CA25,10,FALSE),VLOOKUP(D22,BR21:CA25,10,FALSE),"-")</f>
        <v>1</v>
      </c>
      <c r="L22" s="108">
        <v>1</v>
      </c>
      <c r="M22" s="95" t="str">
        <f>VLOOKUP(L22,FG22:FH25,2,FALSE)</f>
        <v>Slovenien</v>
      </c>
      <c r="N22" s="96">
        <f>VLOOKUP($M22,$BR$22:$BY$25,2,FALSE)</f>
        <v>0</v>
      </c>
      <c r="O22" s="96">
        <f>VLOOKUP($M22,$BR$22:$BY$25,3,FALSE)</f>
        <v>0</v>
      </c>
      <c r="P22" s="96">
        <f>VLOOKUP($M22,$BR$22:$BY$25,4,FALSE)</f>
        <v>0</v>
      </c>
      <c r="Q22" s="96">
        <f>VLOOKUP($M22,$BR$22:$BY$25,5,FALSE)</f>
        <v>0</v>
      </c>
      <c r="R22" s="96">
        <f>VLOOKUP($M22,$BR$22:$BY$25,6,FALSE)</f>
        <v>0</v>
      </c>
      <c r="S22" s="96">
        <f>VLOOKUP($M22,$BR$22:$BY$25,7,FALSE)</f>
        <v>0</v>
      </c>
      <c r="T22" s="97">
        <f>VLOOKUP($M22,$BR$22:$BY$25,8,FALSE)</f>
        <v>0</v>
      </c>
      <c r="AC22" s="77">
        <f t="shared" ref="AC22:AF27" si="122">C22</f>
        <v>45459</v>
      </c>
      <c r="AD22" s="2" t="str">
        <f t="shared" si="122"/>
        <v>Slovenien</v>
      </c>
      <c r="AE22" s="59" t="str">
        <f t="shared" si="122"/>
        <v>-</v>
      </c>
      <c r="AF22" s="4" t="str">
        <f t="shared" si="122"/>
        <v>Danmark</v>
      </c>
      <c r="AG22" s="51" t="str">
        <f t="shared" ref="AG22:AG28" si="123">IF(G22="","",G22)</f>
        <v/>
      </c>
      <c r="AH22" s="52" t="s">
        <v>27</v>
      </c>
      <c r="AI22" s="51" t="str">
        <f t="shared" ref="AI22:AI27" si="124">IF(I22="","",I22)</f>
        <v/>
      </c>
      <c r="AJ22" s="53" t="str">
        <f t="shared" ref="AJ22:AJ28" si="125">J22</f>
        <v/>
      </c>
      <c r="AK22" s="67"/>
      <c r="AL22" s="34">
        <f t="shared" ref="AL22:AL27" si="126">IF(AG22&gt;AI22,1,0)</f>
        <v>0</v>
      </c>
      <c r="AM22" s="34">
        <f t="shared" ref="AM22:AM27" si="127">IF(AI22&gt;AG22,1,0)</f>
        <v>0</v>
      </c>
      <c r="AN22" s="34">
        <f t="shared" ref="AN22:AN27" si="128">IF(AND(AG22=AI22,AG22&lt;&gt;""),1,0)</f>
        <v>0</v>
      </c>
      <c r="AO22" s="34">
        <f t="shared" ref="AO22:AO27" si="129">IF(AND(AG22=AI22,AG22&lt;&gt;""),1,0)</f>
        <v>0</v>
      </c>
      <c r="AP22" s="34">
        <f t="shared" ref="AP22:AP27" si="130">IF(AG22&lt;AI22,1,0)</f>
        <v>0</v>
      </c>
      <c r="AQ22" s="34">
        <f t="shared" ref="AQ22:AQ27" si="131">IF(AI22&lt;AG22,1,)</f>
        <v>0</v>
      </c>
      <c r="AR22" s="34">
        <f t="shared" ref="AR22:AR27" si="132">IF(ISERROR(VLOOKUP(AD22,CD:CD,1,FALSE)),0,1)*IF(ISERROR(VLOOKUP(AF22,CD:CD,1,FALSE)),0,1)*AL22</f>
        <v>0</v>
      </c>
      <c r="AS22" s="34">
        <f t="shared" ref="AS22:AS27" si="133">IF(ISERROR(VLOOKUP(AD22,CD:CD,1,FALSE)),0,1)*IF(ISERROR(VLOOKUP(AF22,CD:CD,1,FALSE)),0,1)*AM22</f>
        <v>0</v>
      </c>
      <c r="AT22" s="34">
        <f t="shared" ref="AT22:AT27" si="134">IF(ISERROR(VLOOKUP(AD22,CD:CD,1,FALSE)),0,1)*IF(ISERROR(VLOOKUP(AF22,CD:CD,1,FALSE)),0,1)*AN22</f>
        <v>0</v>
      </c>
      <c r="AU22" s="34">
        <f t="shared" ref="AU22:AU27" si="135">IF(ISERROR(VLOOKUP(AD22,CD:CD,1,FALSE)),0,1)*IF(ISERROR(VLOOKUP(AF22,CD:CD,1,FALSE)),0,1)*AO22</f>
        <v>0</v>
      </c>
      <c r="AV22" s="34">
        <f t="shared" ref="AV22:AV27" si="136">IF(ISERROR(VLOOKUP(AD22,CD:CD,1,FALSE)),0,1)*IF(ISERROR(VLOOKUP(AF22,CD:CD,1,FALSE)),0,1)*AP22</f>
        <v>0</v>
      </c>
      <c r="AW22" s="34">
        <f t="shared" ref="AW22:AW27" si="137">IF(ISERROR(VLOOKUP(AD22,CD:CD,1,FALSE)),0,1)*IF(ISERROR(VLOOKUP(AF22,CD:CD,1,FALSE)),0,1)*AQ22</f>
        <v>0</v>
      </c>
      <c r="AX22" s="34">
        <f t="shared" ref="AX22:AX27" si="138">IF(ISERROR(VLOOKUP(AD22,CX:CX,1,FALSE)),0,1)*IF(ISERROR(VLOOKUP(AF22,CX:CX,1,FALSE)),0,1)*AL22</f>
        <v>0</v>
      </c>
      <c r="AY22" s="34">
        <f t="shared" ref="AY22:AY27" si="139">IF(ISERROR(VLOOKUP(AD22,CX:CX,1,FALSE)),0,1)*IF(ISERROR(VLOOKUP(AF22,CX:CX,1,FALSE)),0,1)*AM22</f>
        <v>0</v>
      </c>
      <c r="AZ22" s="34">
        <f t="shared" ref="AZ22:AZ27" si="140">IF(ISERROR(VLOOKUP(AD22,CX:CX,1,FALSE)),0,1)*IF(ISERROR(VLOOKUP(AF22,CX:CX,1,FALSE)),0,1)*AN22</f>
        <v>0</v>
      </c>
      <c r="BA22" s="34">
        <f t="shared" ref="BA22:BA27" si="141">IF(ISERROR(VLOOKUP(AD22,CX:CX,1,FALSE)),0,1)*IF(ISERROR(VLOOKUP(AF22,CX:CX,1,FALSE)),0,1)*AO22</f>
        <v>0</v>
      </c>
      <c r="BB22" s="34">
        <f t="shared" ref="BB22:BB27" si="142">IF(ISERROR(VLOOKUP(AD22,CX:CX,1,FALSE)),0,1)*IF(ISERROR(VLOOKUP(AF22,CX:CX,1,FALSE)),0,1)*AP22</f>
        <v>0</v>
      </c>
      <c r="BC22" s="34">
        <f t="shared" ref="BC22:BC27" si="143">IF(ISERROR(VLOOKUP(AD22,CX:CX,1,FALSE)),0,1)*IF(ISERROR(VLOOKUP(AF22,CX:CX,1,FALSE)),0,1)*AQ22</f>
        <v>0</v>
      </c>
      <c r="BD22" s="34">
        <f t="shared" ref="BD22:BD27" si="144">IF(ISERROR(VLOOKUP(AD22,DR:DR,1,FALSE)),0,1)*IF(ISERROR(VLOOKUP(AF22,DR:DR,1,FALSE)),0,1)*AL22</f>
        <v>0</v>
      </c>
      <c r="BE22" s="34">
        <f t="shared" ref="BE22:BE27" si="145">IF(ISERROR(VLOOKUP(AD22,DR:DR,1,FALSE)),0,1)*IF(ISERROR(VLOOKUP(AF22,DR:DR,1,FALSE)),0,1)*AM22</f>
        <v>0</v>
      </c>
      <c r="BF22" s="34">
        <f t="shared" ref="BF22:BF27" si="146">IF(ISERROR(VLOOKUP(AD22,DR:DR,1,FALSE)),0,1)*IF(ISERROR(VLOOKUP(AF22,DR:DR,1,FALSE)),0,1)*AN22</f>
        <v>0</v>
      </c>
      <c r="BG22" s="34">
        <f t="shared" ref="BG22:BG27" si="147">IF(ISERROR(VLOOKUP(AD22,DR:DR,1,FALSE)),0,1)*IF(ISERROR(VLOOKUP(AF22,DR:DR,1,FALSE)),0,1)*AO22</f>
        <v>0</v>
      </c>
      <c r="BH22" s="34">
        <f t="shared" ref="BH22:BH27" si="148">IF(ISERROR(VLOOKUP(AD22,DR:DR,1,FALSE)),0,1)*IF(ISERROR(VLOOKUP(AF22,DR:DR,1,FALSE)),0,1)*AP22</f>
        <v>0</v>
      </c>
      <c r="BI22" s="34">
        <f t="shared" ref="BI22:BI27" si="149">IF(ISERROR(VLOOKUP(AD22,DR:DR,1,FALSE)),0,1)*IF(ISERROR(VLOOKUP(AF22,DR:DR,1,FALSE)),0,1)*AQ22</f>
        <v>0</v>
      </c>
      <c r="BJ22" s="34">
        <f t="shared" ref="BJ22:BJ27" si="150">IF(ISERROR(VLOOKUP(AD22,EL:EL,1,FALSE)),0,1)*IF(ISERROR(VLOOKUP(AF22,EL:EL,1,FALSE)),0,1)*AL22</f>
        <v>0</v>
      </c>
      <c r="BK22" s="34">
        <f t="shared" ref="BK22:BK27" si="151">IF(ISERROR(VLOOKUP(AD22,EL:EL,1,FALSE)),0,1)*IF(ISERROR(VLOOKUP(AF22,EL:EL,1,FALSE)),0,1)*AM22</f>
        <v>0</v>
      </c>
      <c r="BL22" s="34">
        <f t="shared" ref="BL22:BL27" si="152">IF(ISERROR(VLOOKUP(AD22,EL:EL,1,FALSE)),0,1)*IF(ISERROR(VLOOKUP(AF22,EL:EL,1,FALSE)),0,1)*AN22</f>
        <v>0</v>
      </c>
      <c r="BM22" s="34">
        <f t="shared" ref="BM22:BM27" si="153">IF(ISERROR(VLOOKUP(AD22,EL:EL,1,FALSE)),0,1)*IF(ISERROR(VLOOKUP(AF22,EL:EL,1,FALSE)),0,1)*AO22</f>
        <v>0</v>
      </c>
      <c r="BN22" s="34">
        <f t="shared" ref="BN22:BN27" si="154">IF(ISERROR(VLOOKUP(AD22,EL:EL,1,FALSE)),0,1)*IF(ISERROR(VLOOKUP(AF22,EL:EL,1,FALSE)),0,1)*AP22</f>
        <v>0</v>
      </c>
      <c r="BO22" s="34">
        <f t="shared" ref="BO22:BO27" si="155">IF(ISERROR(VLOOKUP(AD22,EL:EL,1,FALSE)),0,1)*IF(ISERROR(VLOOKUP(AF22,EL:EL,1,FALSE)),0,1)*AQ22</f>
        <v>0</v>
      </c>
      <c r="BR22" s="34" t="s">
        <v>178</v>
      </c>
      <c r="BS22" s="55">
        <f>(SUMIF(AD$4:AD$54,BR22,AL$4:AL$54)+SUMIF(AF$4:AF$54,BR22,AM$4:AM$54))</f>
        <v>0</v>
      </c>
      <c r="BT22" s="55">
        <f>(SUMIF(AD$4:AD$54,BR22,AN$4:AN$54)+SUMIF(AF$4:AF$54,BR22,AO$4:AO$54))</f>
        <v>0</v>
      </c>
      <c r="BU22" s="55">
        <f>(SUMIF(AD$4:AD$54,BR22,AP$4:AP$54)+SUMIF(AF$4:AF$54,BR22,AQ$4:AQ$54))</f>
        <v>0</v>
      </c>
      <c r="BV22" s="55">
        <f>SUMIF($AD$4:$AD$54,BR22,$AG$4:$AG$54)+SUMIF($AF$4:$AF$54,BR22,$AI$4:$AI$54)</f>
        <v>0</v>
      </c>
      <c r="BW22" s="55">
        <f>SUMIF($AD$4:$AD$54,BR22,$AI$4:$AI$54)+SUMIF($AF$4:$AF$54,BR22,$AG$4:$AG$54)</f>
        <v>0</v>
      </c>
      <c r="BX22" s="55">
        <f>BV22-BW22</f>
        <v>0</v>
      </c>
      <c r="BY22" s="55">
        <f>IFERROR(BS22*3+BT22*1,0)</f>
        <v>0</v>
      </c>
      <c r="BZ22" s="55" t="s">
        <v>52</v>
      </c>
      <c r="CA22" s="56">
        <f>RANK(BY22,BY22:BY25)</f>
        <v>1</v>
      </c>
      <c r="CB22" s="34">
        <f>SUMPRODUCT((BY22:BY25=BY22)*(BX22:BX25&gt;BX22))</f>
        <v>0</v>
      </c>
      <c r="CD22" s="34" t="str">
        <f>IF(CA22=1,BR22,)</f>
        <v>Slovenien</v>
      </c>
      <c r="CE22" s="34">
        <f>(SUMIF($AD$4:$AD$54,$BR22,$AR$4:$AR$54)+SUMIF($AF$4:$AF$54,$BR22,$AS$4:$AS$54))</f>
        <v>0</v>
      </c>
      <c r="CF22" s="34">
        <f>(SUMIF($AD$4:$AD$54,$BR22,$AT$4:$AT$54)+SUMIF($AF$4:$AF$54,$BR22,$AU$4:$AU$54))</f>
        <v>0</v>
      </c>
      <c r="CG22" s="34">
        <f>(SUMIF($AD$4:$AD$54,$BR22,$AV$4:$AV$54)+SUMIF($AF$4:$AF$54,$BR22,$AW$4:$AW$54))</f>
        <v>0</v>
      </c>
      <c r="CH22" s="55">
        <f>IFERROR(CE22*3+CF22*1,0)</f>
        <v>0</v>
      </c>
      <c r="CI22" s="34" t="str">
        <f>BZ22</f>
        <v>C</v>
      </c>
      <c r="CJ22" s="34">
        <f>IF(CD22&gt;0,RANK(CH22,CH22:CH25),)</f>
        <v>1</v>
      </c>
      <c r="CK22" s="34">
        <f>IF(AND(CD22&gt;0,COUNTIF(CJ22:CJ25,CJ22)&gt;1),SUMIFS($AG$4:$AG$54,$AD$4:$AD$54,$BR22,$K$4:$K$54,1)+SUMIFS($AI$4:$AI$54,$AF$4:$AF$54,$BR22,$K$4:$K$54,1)-SUMIFS($AI$4:$AI$54,$AD$4:$AD$54,$BR22,$K$4:$K$54,1)-SUMIFS($AG$4:$AG$54,$AF$4:$AF$54,$BR22,$K$4:$K$54,1),)</f>
        <v>0</v>
      </c>
      <c r="CL22" s="34">
        <f>IF(AND(CD22&gt;0,COUNTIF(CJ22:CJ25,CJ22)&gt;1),CJ22+RANK(CK22,CK22:CK25)-1,CJ22)</f>
        <v>1</v>
      </c>
      <c r="CM22" s="34">
        <f>IF(AND(CD22&gt;0,COUNTIF(CL22:CL25,CL22)&gt;1),SUMIFS($AG$4:$AG$54,$AD$4:$AD$54,$BR22,$K$4:$K$54,1)+SUMIFS($AI$4:$AI$54,$AF$4:$AF$54,$BR22,$K$4:$K$54,1),)</f>
        <v>0</v>
      </c>
      <c r="CN22" s="34">
        <f>IF(AND(CD22&gt;0,COUNTIF(CL22:CL25,CL22)&gt;1),CL22+RANK(CM22,CM22:CM25)-1,CL22)</f>
        <v>1</v>
      </c>
      <c r="CO22" s="34">
        <f>IF(CN22=0,"",CN22)</f>
        <v>1</v>
      </c>
      <c r="CP22" s="34">
        <f>IF(OR(CO22="",COUNTIF(CO22:CO25,CO22)=1),"",$BX22)</f>
        <v>0</v>
      </c>
      <c r="CQ22" s="34">
        <f>IF(CO22="","",IF(COUNTIF(CO22:CO25,CO22)=1,CO22,CO22+RANK(CP22,CP22:CP25,0)-1))</f>
        <v>1</v>
      </c>
      <c r="CR22" s="34">
        <f>IF(OR(CQ22="",COUNTIF(CQ22:CQ25,CQ22)=1),"",$BV22)</f>
        <v>0</v>
      </c>
      <c r="CS22" s="34">
        <f>IF(CO22="","",IF(COUNTIF(CQ22:CQ25,CQ22)=1,CQ22,CQ22+RANK(CR22,CR22:CR25,0)-1))</f>
        <v>1</v>
      </c>
      <c r="CT22" s="34">
        <f>IF(OR(CS22="",COUNTIF(CS22:CS25,CS22)=1),"",$BS22)</f>
        <v>0</v>
      </c>
      <c r="CU22" s="34">
        <f>IF(CO22="","",IF(COUNTIF(CS22:CS25,CS22)=1,CS22,CS22+RANK(CT22,CT22:CT25,0)-1))</f>
        <v>1</v>
      </c>
      <c r="CV22" s="34">
        <f>IF(CD22&gt;0,BK20+RANK(CU22,CU22:CU25,1),)</f>
        <v>1</v>
      </c>
      <c r="CX22" s="34">
        <f>IF(CA22=2,BR22,)</f>
        <v>0</v>
      </c>
      <c r="CY22" s="34">
        <f>(SUMIF($AD$4:$AD$54,$BR22,$AX$4:$AX$54)+SUMIF($AF$4:$AF$54,$BR22,$AY$4:$AY$54))</f>
        <v>0</v>
      </c>
      <c r="CZ22" s="34">
        <f>(SUMIF($AD$4:$AD$54,$BR22,$AZ$4:$AZ$54)+SUMIF($AF$4:$AF$54,$BR22,$BA$4:$BA$54))</f>
        <v>0</v>
      </c>
      <c r="DA22" s="34">
        <f>(SUMIF($AD$4:$AD$54,$BR22,$BB$4:$BB$54)+SUMIF($AF$4:$AF$54,$BR22,$BC$4:$BC$54))</f>
        <v>0</v>
      </c>
      <c r="DB22" s="55">
        <f>IFERROR(CY22*3+CZ22*1,0)</f>
        <v>0</v>
      </c>
      <c r="DC22" s="34" t="str">
        <f>$BZ22</f>
        <v>C</v>
      </c>
      <c r="DD22" s="34">
        <f>IF(CX22&gt;0,RANK(DB22,DB22:DB25)+CE20,)</f>
        <v>0</v>
      </c>
      <c r="DE22" s="34">
        <f>IF(AND(CX22&gt;0,COUNTIF(DD22:DD25,DD22)&gt;1),SUMIFS($AG$4:$AG$54,$AD$4:$AD$54,$BR22,$K$4:$K$54,2)+SUMIFS($AI$4:$AI$54,$AF$4:$AF$54,$BR22,$K$4:$K$54,2)-SUMIFS($AI$4:$AI$54,$AD$4:$AD$54,$BR22,$K$4:$K$54,2)-SUMIFS($AG$4:$AG$54,$AF$4:$AF$54,$BR22,$K$4:$K$54,2),)</f>
        <v>0</v>
      </c>
      <c r="DF22" s="34">
        <f>IF(AND(CX22&gt;0,COUNTIF(DD22:DD25,DD22)&gt;1),DD22+RANK(DE22,DE22:DE25)-1,DD22)</f>
        <v>0</v>
      </c>
      <c r="DG22" s="34">
        <f>IF(AND(CX22&gt;0,COUNTIF(DF22:DF25,DF22)&gt;1),SUMIFS($AG$4:$AG$54,$AD$4:$AD$54,$BR22,$K$4:$K$54,2)+SUMIFS($AI$4:$AI$54,$AF$4:$AF$54,$BR22,$K$4:$K$54,2),)</f>
        <v>0</v>
      </c>
      <c r="DH22" s="34">
        <f>IF(AND(CX22&gt;0,COUNTIF(DF22:DF25,DF22)&gt;1),DF22+RANK(DG22,DG22:DG25)-1,DF22)</f>
        <v>0</v>
      </c>
      <c r="DI22" s="34" t="str">
        <f>IF(DH22=0,"",DH22)</f>
        <v/>
      </c>
      <c r="DJ22" s="34" t="str">
        <f>IF(OR(DI22="",COUNTIF(DI22:DI25,DI22)=1),"",$BX22)</f>
        <v/>
      </c>
      <c r="DK22" s="34" t="str">
        <f>IF(DI22="","",IF(COUNTIF(DI22:DI25,DI22)=1,DI22,DI22+RANK(DJ22,DJ22:DJ25,0)-1))</f>
        <v/>
      </c>
      <c r="DL22" s="34" t="str">
        <f>IF(OR(DK22="",COUNTIF(DK22:DK25,DK22)=1),"",$BV22)</f>
        <v/>
      </c>
      <c r="DM22" s="34" t="str">
        <f>IF(DI22="","",IF(COUNTIF(DK22:DK25,DK22)=1,DK22,DK22+RANK(DL22,DL22:DL25,0)-1))</f>
        <v/>
      </c>
      <c r="DN22" s="34" t="str">
        <f>IF(OR(DM22="",COUNTIF(DM22:DM25,DM22)=1),"",$BS22)</f>
        <v/>
      </c>
      <c r="DO22" s="34" t="str">
        <f>IF(DI22="","",IF(COUNTIF(DM22:DM25,DM22)=1,DM22,DM22+RANK(DN22,DN22:DN25,0)-1))</f>
        <v/>
      </c>
      <c r="DP22" s="34">
        <f>IF(CX22&gt;0,CE20+RANK(DO22,DO22:DO25,1),)</f>
        <v>0</v>
      </c>
      <c r="DR22" s="34">
        <f>IF(CA22=3,BR22,)</f>
        <v>0</v>
      </c>
      <c r="DS22" s="34">
        <f>(SUMIF($AD$4:$AD$54,BR22,$BD$4:$BD$54)+SUMIF($AF$4:$AF$54,BR22,$BE$4:$BE$54))</f>
        <v>0</v>
      </c>
      <c r="DT22" s="34">
        <f>(SUMIF($AD$4:$AD$54,BR22,$BF$4:$BF$54)+SUMIF($AF$4:$AF$54,BR22,$BG$4:$BG$54))</f>
        <v>0</v>
      </c>
      <c r="DU22" s="34">
        <f>(SUMIF($AD$4:$AD$54,BR22,$BH$4:$BH$54)+SUMIF($AF$4:$AF$54,BR22,$BI$4:$BI$54))</f>
        <v>0</v>
      </c>
      <c r="DV22" s="55">
        <f>IFERROR(DS22*3+DT22*1,0)</f>
        <v>0</v>
      </c>
      <c r="DW22" s="34" t="str">
        <f>BZ22</f>
        <v>C</v>
      </c>
      <c r="DX22" s="34">
        <f>IF(DR22&gt;0,RANK(DV22,DV22:DV25)+CE20+CY20,)</f>
        <v>0</v>
      </c>
      <c r="DY22" s="34">
        <f>IF(AND(DR22&gt;0,COUNTIF(DX22:DX25,DX22)&gt;1),SUMIFS($AG$4:$AG$54,$AD$4:$AD$54,$BR22,$K$4:$K$54,3)+SUMIFS($AI$4:$AI$54,$AF$4:$AF$54,$BR22,$K$4:$K$54,3)-SUMIFS($AI$4:$AI$54,$AD$4:$AD$54,$BR22,$K$4:$K$54,3)-SUMIFS($AG$4:$AG$54,$AF$4:$AF$54,$BR22,$K$4:$K$54,3),)</f>
        <v>0</v>
      </c>
      <c r="DZ22" s="34">
        <f>IF(AND(DR22&gt;0,COUNTIF(DX22:DX25,DX22)&gt;1),DX22+RANK(DY22,DY22:DY25)-1,DX22)</f>
        <v>0</v>
      </c>
      <c r="EA22" s="34">
        <f>IF(AND(DR22&gt;0,COUNTIF(DZ22:DZ25,DZ22)&gt;1),SUMIFS($AG$4:$AG$54,$AD$4:$AD$54,$BR22,$K$4:$K$54,3)+SUMIFS($AI$4:$AI$54,$AF$4:$AF$54,$BR22,$K$4:$K$54,3),)</f>
        <v>0</v>
      </c>
      <c r="EB22" s="34">
        <f>IF(AND(DR22&gt;0,COUNTIF(DZ22:DZ25,DZ22)&gt;1),DZ22+RANK(EA22,EA22:EA25)-1,DZ22)</f>
        <v>0</v>
      </c>
      <c r="EC22" s="34" t="str">
        <f>IF(EB22=0,"",EB22)</f>
        <v/>
      </c>
      <c r="ED22" s="34" t="str">
        <f>IF(OR(EC22="",COUNTIF(EC22:EC25,EC22)=1),"",$BX22)</f>
        <v/>
      </c>
      <c r="EE22" s="34" t="str">
        <f>IF(EC22="","",IF(COUNTIF(EC22:EC25,EC22)=1,EC22,EC22+RANK(ED22,ED22:ED25,0)-1))</f>
        <v/>
      </c>
      <c r="EF22" s="34" t="str">
        <f>IF(OR(EE22="",COUNTIF(EE22:EE25,EE22)=1),"",$BV22)</f>
        <v/>
      </c>
      <c r="EG22" s="34" t="str">
        <f>IF(EC22="","",IF(COUNTIF(EE22:EE25,EE22)=1,EE22,EE22+RANK(EF22,EF22:EF25,0)-1))</f>
        <v/>
      </c>
      <c r="EH22" s="34" t="str">
        <f>IF(OR(EG22="",COUNTIF(EG22:EG25,EG22)=1),"",$BS22)</f>
        <v/>
      </c>
      <c r="EI22" s="34" t="str">
        <f>IF(EC22="","",IF(COUNTIF(EG22:EG25,EG22)=1,EG22,EG22+RANK(EH22,EH22:EH25,0)-1))</f>
        <v/>
      </c>
      <c r="EJ22" s="34">
        <f>IF(DR22&gt;0,CE20+CY20+RANK(EI22,EI22:EI25,1),)</f>
        <v>0</v>
      </c>
      <c r="EL22" s="34">
        <f>IF(CA22=4,BR22,)</f>
        <v>0</v>
      </c>
      <c r="EM22" s="34">
        <f>(SUMIF($AD$4:$AD$54,$BR22,$BJ$4:$BJ$54)+SUMIF($AF$4:$AF$54,$BR22,$BK$4:$BK$54))</f>
        <v>0</v>
      </c>
      <c r="EN22" s="34">
        <f>(SUMIF($AD$4:$AD$54,$BR22,$BL$4:$BL$54)+SUMIF($AF$4:$AF$54,$BR22,$BM$4:$BM$54))</f>
        <v>0</v>
      </c>
      <c r="EO22" s="34">
        <f>(SUMIF($AD$4:$AD$54,$BR22,$BN$4:$BN$54)+SUMIF($AF$4:$AF$54,$BR22,$BO$4:$BO$54))</f>
        <v>0</v>
      </c>
      <c r="EP22" s="55">
        <f>IFERROR(EM22*3+EN22*1,0)</f>
        <v>0</v>
      </c>
      <c r="EQ22" s="34" t="str">
        <f>$BZ22</f>
        <v>C</v>
      </c>
      <c r="ER22" s="34">
        <f>IF(EL22&gt;0,RANK(EP22,EP22:EP25)+CE20+CY20+DS20,)</f>
        <v>0</v>
      </c>
      <c r="ES22" s="34">
        <f>IF(AND(EL22&gt;0,COUNTIF(ER22:ER25,ER22)&gt;1),SUMIFS($AG$4:$AG$54,$AD$4:$AD$54,$BR22,$K$4:$K$54,4)+SUMIFS($AI$4:$AI$54,$AF$4:$AF$54,$BR22,$K$4:$K$54,4)-SUMIFS($AI$4:$AI$54,$AD$4:$AD$54,$BR22,$K$4:$K$54,4)-SUMIFS($AG$4:$AG$54,$AF$4:$AF$54,$BR22,$K$4:$K$54,4),)</f>
        <v>0</v>
      </c>
      <c r="ET22" s="34">
        <f>IF(AND(EL22&gt;0,COUNTIF($ER$4:$ER$7,ER22)&gt;1),ER22+RANK(ES22,$ES$4:$ES$7)-1,ER22)</f>
        <v>0</v>
      </c>
      <c r="EU22" s="34">
        <f>IF(AND(EL22&gt;0,COUNTIF(ET22:ET25,ET22)&gt;1),SUMIFS($AG$4:$AG$54,$AD$4:$AD$54,$BR22,$K$4:$K$54,4)+SUMIFS($AI$4:$AI$54,$AF$4:$AF$54,$BR22,$K$4:$K$54,4),)</f>
        <v>0</v>
      </c>
      <c r="EV22" s="34">
        <f>IF(AND(EL22&gt;0,COUNTIF(ET22:ET25,ET22)&gt;1),ET22+RANK(EU22,EU22:EU25)-1,ET22)</f>
        <v>0</v>
      </c>
      <c r="EW22" s="34" t="str">
        <f>IF(EV22=0,"",EV22)</f>
        <v/>
      </c>
      <c r="EX22" s="34" t="str">
        <f>IF(OR(EW22="",COUNTIF(EW22:EW25,EW22)=1),"",$BX22)</f>
        <v/>
      </c>
      <c r="EY22" s="34" t="str">
        <f>IF(EW22="","",IF(COUNTIF(EW22:EW25,EW22)=1,EW22,EW22+RANK(EX22,EX22:EX25,0)-1))</f>
        <v/>
      </c>
      <c r="EZ22" s="34" t="str">
        <f>IF(OR(EY22="",COUNTIF(EY22:EY25,EY22)=1),"",$BV22)</f>
        <v/>
      </c>
      <c r="FA22" s="34" t="str">
        <f>IF(EW22="","",IF(COUNTIF(EY22:EY25,EY22)=1,EY22,EY22+RANK(EZ22,EZ22:EZ25,0)-1))</f>
        <v/>
      </c>
      <c r="FB22" s="34" t="str">
        <f>IF(OR(FA22="",COUNTIF(FA22:FA25,FA22)=1),"",$BS22)</f>
        <v/>
      </c>
      <c r="FC22" s="34" t="str">
        <f>IF(EW22="","",IF(COUNTIF(FA22:FA25,FA22)=1,FA22,FA22+RANK(FB22,FB22:FB25,0)-1))</f>
        <v/>
      </c>
      <c r="FD22" s="34">
        <f>IF(EL22&gt;0,CE20+CY20+DS20+RANK(FC22,FC22:FC25,1),)</f>
        <v>0</v>
      </c>
      <c r="FF22" s="34">
        <f>IFERROR(VLOOKUP(FH22,CD21:CV25,19,FALSE),IFERROR(VLOOKUP(FH22,CX21:DP25,19,FALSE),IFERROR(VLOOKUP(FH22,DR21:EJ25,19,FALSE),VLOOKUP(FH22,EL21:FD25,19,FALSE))))</f>
        <v>1</v>
      </c>
      <c r="FG22" s="34">
        <f>RANK(FF22,FF22:FF25,1)+COUNTIF(FF22:FF22,FF22)-1</f>
        <v>1</v>
      </c>
      <c r="FH22" s="34" t="str">
        <f>BR22</f>
        <v>Slovenien</v>
      </c>
      <c r="GH22" s="118">
        <v>19</v>
      </c>
      <c r="GI22" s="113"/>
      <c r="GJ22" s="113"/>
      <c r="GK22" s="118"/>
    </row>
    <row r="23" spans="3:193" x14ac:dyDescent="0.35">
      <c r="C23" s="49">
        <v>45459</v>
      </c>
      <c r="D23" s="119" t="s">
        <v>179</v>
      </c>
      <c r="E23" s="50" t="s">
        <v>27</v>
      </c>
      <c r="F23" s="121" t="s">
        <v>8</v>
      </c>
      <c r="G23" s="112"/>
      <c r="H23" s="60" t="s">
        <v>27</v>
      </c>
      <c r="I23" s="112"/>
      <c r="J23" s="109" t="str">
        <f t="shared" ref="J23:J28" si="156">IF(OR(ISBLANK(G23),ISBLANK(I23)),"",IF(G23&gt;I23,1,IF(G23&lt;I23,2,"X")))</f>
        <v/>
      </c>
      <c r="K23" s="108">
        <f>IF(VLOOKUP(D23,BR21:CA25,10,FALSE)=VLOOKUP(F23,BR21:CA25,10,FALSE),VLOOKUP(D23,BR21:CA25,10,FALSE),"-")</f>
        <v>1</v>
      </c>
      <c r="L23" s="108">
        <v>2</v>
      </c>
      <c r="M23" s="98" t="str">
        <f>VLOOKUP(L23,FG22:FH25,2,FALSE)</f>
        <v>Danmark</v>
      </c>
      <c r="N23" s="91">
        <f>VLOOKUP($M23,$BR$22:$BY$25,2,FALSE)</f>
        <v>0</v>
      </c>
      <c r="O23" s="91">
        <f>VLOOKUP($M23,$BR$22:$BY$25,3,FALSE)</f>
        <v>0</v>
      </c>
      <c r="P23" s="91">
        <f>VLOOKUP($M23,$BR$22:$BY$25,4,FALSE)</f>
        <v>0</v>
      </c>
      <c r="Q23" s="91">
        <f>VLOOKUP($M23,$BR$22:$BY$25,5,FALSE)</f>
        <v>0</v>
      </c>
      <c r="R23" s="91">
        <f>VLOOKUP($M23,$BR$22:$BY$25,6,FALSE)</f>
        <v>0</v>
      </c>
      <c r="S23" s="91">
        <f>VLOOKUP($M23,$BR$22:$BY$25,7,FALSE)</f>
        <v>0</v>
      </c>
      <c r="T23" s="99">
        <f>VLOOKUP($M23,$BR$22:$BY$25,8,FALSE)</f>
        <v>0</v>
      </c>
      <c r="AC23" s="77">
        <f t="shared" si="122"/>
        <v>45459</v>
      </c>
      <c r="AD23" s="1" t="str">
        <f t="shared" si="122"/>
        <v>Serbien</v>
      </c>
      <c r="AE23" s="50" t="str">
        <f t="shared" si="122"/>
        <v>-</v>
      </c>
      <c r="AF23" s="3" t="str">
        <f t="shared" si="122"/>
        <v>England</v>
      </c>
      <c r="AG23" s="51" t="str">
        <f t="shared" si="123"/>
        <v/>
      </c>
      <c r="AH23" s="60" t="s">
        <v>27</v>
      </c>
      <c r="AI23" s="51" t="str">
        <f t="shared" si="124"/>
        <v/>
      </c>
      <c r="AJ23" s="53" t="str">
        <f t="shared" si="125"/>
        <v/>
      </c>
      <c r="AK23" s="68"/>
      <c r="AL23" s="34">
        <f t="shared" si="126"/>
        <v>0</v>
      </c>
      <c r="AM23" s="34">
        <f t="shared" si="127"/>
        <v>0</v>
      </c>
      <c r="AN23" s="34">
        <f t="shared" si="128"/>
        <v>0</v>
      </c>
      <c r="AO23" s="34">
        <f t="shared" si="129"/>
        <v>0</v>
      </c>
      <c r="AP23" s="34">
        <f t="shared" si="130"/>
        <v>0</v>
      </c>
      <c r="AQ23" s="34">
        <f t="shared" si="131"/>
        <v>0</v>
      </c>
      <c r="AR23" s="34">
        <f t="shared" si="132"/>
        <v>0</v>
      </c>
      <c r="AS23" s="34">
        <f t="shared" si="133"/>
        <v>0</v>
      </c>
      <c r="AT23" s="34">
        <f t="shared" si="134"/>
        <v>0</v>
      </c>
      <c r="AU23" s="34">
        <f t="shared" si="135"/>
        <v>0</v>
      </c>
      <c r="AV23" s="34">
        <f t="shared" si="136"/>
        <v>0</v>
      </c>
      <c r="AW23" s="34">
        <f t="shared" si="137"/>
        <v>0</v>
      </c>
      <c r="AX23" s="34">
        <f t="shared" si="138"/>
        <v>0</v>
      </c>
      <c r="AY23" s="34">
        <f t="shared" si="139"/>
        <v>0</v>
      </c>
      <c r="AZ23" s="34">
        <f t="shared" si="140"/>
        <v>0</v>
      </c>
      <c r="BA23" s="34">
        <f t="shared" si="141"/>
        <v>0</v>
      </c>
      <c r="BB23" s="34">
        <f t="shared" si="142"/>
        <v>0</v>
      </c>
      <c r="BC23" s="34">
        <f t="shared" si="143"/>
        <v>0</v>
      </c>
      <c r="BD23" s="34">
        <f t="shared" si="144"/>
        <v>0</v>
      </c>
      <c r="BE23" s="34">
        <f t="shared" si="145"/>
        <v>0</v>
      </c>
      <c r="BF23" s="34">
        <f t="shared" si="146"/>
        <v>0</v>
      </c>
      <c r="BG23" s="34">
        <f t="shared" si="147"/>
        <v>0</v>
      </c>
      <c r="BH23" s="34">
        <f t="shared" si="148"/>
        <v>0</v>
      </c>
      <c r="BI23" s="34">
        <f t="shared" si="149"/>
        <v>0</v>
      </c>
      <c r="BJ23" s="34">
        <f t="shared" si="150"/>
        <v>0</v>
      </c>
      <c r="BK23" s="34">
        <f t="shared" si="151"/>
        <v>0</v>
      </c>
      <c r="BL23" s="34">
        <f t="shared" si="152"/>
        <v>0</v>
      </c>
      <c r="BM23" s="34">
        <f t="shared" si="153"/>
        <v>0</v>
      </c>
      <c r="BN23" s="34">
        <f t="shared" si="154"/>
        <v>0</v>
      </c>
      <c r="BO23" s="34">
        <f t="shared" si="155"/>
        <v>0</v>
      </c>
      <c r="BR23" s="34" t="s">
        <v>136</v>
      </c>
      <c r="BS23" s="55">
        <f>(SUMIF(AD$4:AD$54,BR23,AL$4:AL$54)+SUMIF(AF$4:AF$54,BR23,AM$4:AM$54))</f>
        <v>0</v>
      </c>
      <c r="BT23" s="55">
        <f>(SUMIF(AD$4:AD$54,BR23,AN$4:AN$54)+SUMIF(AF$4:AF$54,BR23,AO$4:AO$54))</f>
        <v>0</v>
      </c>
      <c r="BU23" s="55">
        <f>(SUMIF(AD$4:AD$54,BR23,AP$4:AP$54)+SUMIF(AF$4:AF$54,BR23,AQ$4:AQ$54))</f>
        <v>0</v>
      </c>
      <c r="BV23" s="55">
        <f>SUMIF($AD$4:$AD$54,BR23,$AG$4:$AG$54)+SUMIF($AF$4:$AF$54,BR23,$AI$4:$AI$54)</f>
        <v>0</v>
      </c>
      <c r="BW23" s="55">
        <f>SUMIF($AD$4:$AD$54,BR23,$AI$4:$AI$54)+SUMIF($AF$4:$AF$54,BR23,$AG$4:$AG$54)</f>
        <v>0</v>
      </c>
      <c r="BX23" s="55">
        <f>BV23-BW23</f>
        <v>0</v>
      </c>
      <c r="BY23" s="55">
        <f>IFERROR(BS23*3+BT23*1,0)</f>
        <v>0</v>
      </c>
      <c r="BZ23" s="55" t="s">
        <v>52</v>
      </c>
      <c r="CA23" s="56">
        <f>RANK(BY23,BY22:BY25)</f>
        <v>1</v>
      </c>
      <c r="CB23" s="34">
        <f>SUMPRODUCT((BY22:BY25=BY23)*(BX22:BX25&gt;BX23))</f>
        <v>0</v>
      </c>
      <c r="CD23" s="34" t="str">
        <f>IF(CA23=1,BR23,)</f>
        <v>Danmark</v>
      </c>
      <c r="CE23" s="34">
        <f t="shared" ref="CE23:CE25" si="157">(SUMIF($AD$4:$AD$54,$BR23,$AR$4:$AR$54)+SUMIF($AF$4:$AF$54,$BR23,$AS$4:$AS$54))</f>
        <v>0</v>
      </c>
      <c r="CF23" s="34">
        <f t="shared" ref="CF23:CF25" si="158">(SUMIF($AD$4:$AD$54,$BR23,$AT$4:$AT$54)+SUMIF($AF$4:$AF$54,$BR23,$AU$4:$AU$54))</f>
        <v>0</v>
      </c>
      <c r="CG23" s="34">
        <f t="shared" ref="CG23:CG25" si="159">(SUMIF($AD$4:$AD$54,$BR23,$AV$4:$AV$54)+SUMIF($AF$4:$AF$54,$BR23,$AW$4:$AW$54))</f>
        <v>0</v>
      </c>
      <c r="CH23" s="55">
        <f t="shared" ref="CH23:CH25" si="160">IFERROR(CE23*3+CF23*1,0)</f>
        <v>0</v>
      </c>
      <c r="CI23" s="34" t="str">
        <f t="shared" ref="CI23:CI25" si="161">BZ23</f>
        <v>C</v>
      </c>
      <c r="CJ23" s="34">
        <f>IF(CD23&gt;0,RANK(CH23,CH22:CH25),)</f>
        <v>1</v>
      </c>
      <c r="CK23" s="34">
        <f>IF(AND(CD23&gt;0,COUNTIF(CJ22:CJ25,CJ23)&gt;1),SUMIFS($AG$4:$AG$54,$AD$4:$AD$54,BR23,$K$4:$K$54,1)+SUMIFS($AI$4:$AI$54,$AF$4:$AF$54,BR23,$K$4:$K$54,1)-SUMIFS($AI$4:$AI$54,$AD$4:$AD$54,BR23,$K$4:$K$54,1)-SUMIFS($AG$4:$AG$54,$AF$4:$AF$54,BR23,$K$4:$K$54,1),)</f>
        <v>0</v>
      </c>
      <c r="CL23" s="34">
        <f>IF(AND(CD23&gt;0,COUNTIF(CJ22:CJ25,CJ23)&gt;1),CJ23+RANK(CK23,CK22:CK25)-1,CJ23)</f>
        <v>1</v>
      </c>
      <c r="CM23" s="34">
        <f>IF(AND(CD23&gt;0,COUNTIF(CL22:CL25,CL23)&gt;1),SUMIFS($AG$4:$AG$54,$AD$4:$AD$54,BR23,$K$4:$K$54,1)+SUMIFS($AI$4:$AI$54,$AF$4:$AF$54,BR23,$K$4:$K$54,1),)</f>
        <v>0</v>
      </c>
      <c r="CN23" s="34">
        <f>IF(AND(CD23&gt;0,COUNTIF(CL22:CL25,CL23)&gt;1),CL23+RANK(CM23,CM22:CM25)-1,CL23)</f>
        <v>1</v>
      </c>
      <c r="CO23" s="34">
        <f t="shared" ref="CO23:CO25" si="162">IF(CN23=0,"",CN23)</f>
        <v>1</v>
      </c>
      <c r="CP23" s="34">
        <f>IF(OR(CO23="",COUNTIF(CO22:CO25,CO23)=1),"",$BX23)</f>
        <v>0</v>
      </c>
      <c r="CQ23" s="34">
        <f>IF(CO23="","",IF(COUNTIF(CO22:CO25,CO23)=1,CO23,CO23+RANK(CP23,CP22:CP25,0)-1))</f>
        <v>1</v>
      </c>
      <c r="CR23" s="34">
        <f>IF(OR(CQ23="",COUNTIF(CQ22:CQ25,CQ23)=1),"",$BV23)</f>
        <v>0</v>
      </c>
      <c r="CS23" s="34">
        <f>IF(CO23="","",IF(COUNTIF(CQ22:CQ25,CQ23)=1,CQ23,CQ23+RANK(CR23,CR22:CR25,0)-1))</f>
        <v>1</v>
      </c>
      <c r="CT23" s="34">
        <f>IF(OR(CS23="",COUNTIF(CS22:CS25,CS23)=1),"",$BS23)</f>
        <v>0</v>
      </c>
      <c r="CU23" s="34">
        <f>IF(CO23="","",IF(COUNTIF(CS22:CS25,CS23)=1,CS23,CS23+RANK(CT23,CT22:CT25,0)-1))</f>
        <v>1</v>
      </c>
      <c r="CV23" s="34">
        <f>IF(CD23&gt;0,BK20+RANK(CU23,CU22:CU25,1),)</f>
        <v>1</v>
      </c>
      <c r="CX23" s="34">
        <f>IF(CA23=2,BR23,)</f>
        <v>0</v>
      </c>
      <c r="CY23" s="34">
        <f t="shared" ref="CY23:CY25" si="163">(SUMIF($AD$4:$AD$54,$BR23,$AX$4:$AX$54)+SUMIF($AF$4:$AF$54,$BR23,$AY$4:$AY$54))</f>
        <v>0</v>
      </c>
      <c r="CZ23" s="34">
        <f t="shared" ref="CZ23:CZ25" si="164">(SUMIF($AD$4:$AD$54,$BR23,$AZ$4:$AZ$54)+SUMIF($AF$4:$AF$54,$BR23,$BA$4:$BA$54))</f>
        <v>0</v>
      </c>
      <c r="DA23" s="34">
        <f t="shared" ref="DA23:DA25" si="165">(SUMIF($AD$4:$AD$54,$BR23,$BB$4:$BB$54)+SUMIF($AF$4:$AF$54,$BR23,$BC$4:$BC$54))</f>
        <v>0</v>
      </c>
      <c r="DB23" s="55">
        <f t="shared" ref="DB23:DB25" si="166">IFERROR(CY23*3+CZ23*1,0)</f>
        <v>0</v>
      </c>
      <c r="DC23" s="34" t="str">
        <f t="shared" ref="DC23:DC25" si="167">$BZ23</f>
        <v>C</v>
      </c>
      <c r="DD23" s="34">
        <f>IF(CX23&gt;0,RANK(DB23,DB22:DB25)+CE20,)</f>
        <v>0</v>
      </c>
      <c r="DE23" s="34">
        <f>IF(AND(CX23&gt;0,COUNTIF(DD22:DD25,DD23)&gt;1),SUMIFS($AG$4:$AG$54,$AD$4:$AD$54,BR23,$K$4:$K$54,2)+SUMIFS($AI$4:$AI$54,$AF$4:$AF$54,BR23,$K$4:$K$54,2)-SUMIFS($AI$4:$AI$54,$AD$4:$AD$54,BR23,$K$4:$K$54,2)-SUMIFS($AG$4:$AG$54,$AF$4:$AF$54,BR23,$K$4:$K$54,2),)</f>
        <v>0</v>
      </c>
      <c r="DF23" s="34">
        <f>IF(AND(CX23&gt;0,COUNTIF(DD22:DD25,DD23)&gt;1),DD23+RANK(DE23,DE22:DE25)-1,DD23)</f>
        <v>0</v>
      </c>
      <c r="DG23" s="34">
        <f>IF(AND(CX23&gt;0,COUNTIF(DF22:DF25,DF23)&gt;1),SUMIFS($AG$4:$AG$54,$AD$4:$AD$54,BR23,$K$4:$K$54,2)+SUMIFS($AI$4:$AI$54,$AF$4:$AF$54,BR23,$K$4:$K$54,2),)</f>
        <v>0</v>
      </c>
      <c r="DH23" s="34">
        <f>IF(AND(CX23&gt;0,COUNTIF(DF22:DF25,DF23)&gt;1),DF23+RANK(DG23,DG22:DG25)-1,DF23)</f>
        <v>0</v>
      </c>
      <c r="DI23" s="34" t="str">
        <f t="shared" ref="DI23:DI25" si="168">IF(DH23=0,"",DH23)</f>
        <v/>
      </c>
      <c r="DJ23" s="34" t="str">
        <f>IF(OR(DI23="",COUNTIF(DI22:DI25,DI23)=1),"",$BX23)</f>
        <v/>
      </c>
      <c r="DK23" s="34" t="str">
        <f>IF(DI23="","",IF(COUNTIF(DI22:DI25,DI23)=1,DI23,DI23+RANK(DJ23,DJ22:DJ25,0)-1))</f>
        <v/>
      </c>
      <c r="DL23" s="34" t="str">
        <f>IF(OR(DK23="",COUNTIF(DK22:DK25,DK23)=1),"",$BV23)</f>
        <v/>
      </c>
      <c r="DM23" s="34" t="str">
        <f>IF(DI23="","",IF(COUNTIF(DK22:DK25,DK23)=1,DK23,DK23+RANK(DL23,DL22:DL25,0)-1))</f>
        <v/>
      </c>
      <c r="DN23" s="34" t="str">
        <f>IF(OR(DM23="",COUNTIF(DM22:DM25,DM23)=1),"",$BS23)</f>
        <v/>
      </c>
      <c r="DO23" s="34" t="str">
        <f>IF(DI23="","",IF(COUNTIF(DM22:DM25,DM23)=1,DM23,DM23+RANK(DN23,DN22:DN25,0)-1))</f>
        <v/>
      </c>
      <c r="DP23" s="34">
        <f>IF(CX23&gt;0,CE20+RANK(DO23,DO22:DO25,1),)</f>
        <v>0</v>
      </c>
      <c r="DR23" s="34">
        <f>IF(CA23=3,BR23,)</f>
        <v>0</v>
      </c>
      <c r="DS23" s="34">
        <f>(SUMIF(AD$4:AD$54,BR23,BD$4:BD$54)+SUMIF(AF$4:AF$54,BR23,BE$4:BE$54))</f>
        <v>0</v>
      </c>
      <c r="DT23" s="34">
        <f>(SUMIF(AD$4:AD$54,BR23,BF$4:BF$54)+SUMIF(AF$4:AF$54,BR23,BG$4:BG$54))</f>
        <v>0</v>
      </c>
      <c r="DU23" s="34">
        <f>(SUMIF(AD$4:AD$54,BR23,BH$4:BH$54)+SUMIF(AF$4:AF$54,BR23,BI$4:BI$54))</f>
        <v>0</v>
      </c>
      <c r="DV23" s="55">
        <f t="shared" ref="DV23:DV25" si="169">IFERROR(DS23*3+DT23*1,0)</f>
        <v>0</v>
      </c>
      <c r="DW23" s="34" t="str">
        <f>BZ23</f>
        <v>C</v>
      </c>
      <c r="DX23" s="34">
        <f>IF(DR23&gt;0,RANK(DV23,DV22:DV25)+CE20+CY20,)</f>
        <v>0</v>
      </c>
      <c r="DY23" s="34">
        <f>IF(AND(DR23&gt;0,COUNTIF(DX22:DX25,DX23)&gt;1),SUMIFS($AG$4:$AG$54,$AD$4:$AD$54,BR23,$K$4:$K$54,3)+SUMIFS($AI$4:$AI$54,$AF$4:$AF$54,BR23,$K$4:$K$54,3)-SUMIFS($AI$4:$AI$54,$AD$4:$AD$54,BR23,$K$4:$K$54,3)-SUMIFS($AG$4:$AG$54,$AF$4:$AF$54,BR23,$K$4:$K$54,3),)</f>
        <v>0</v>
      </c>
      <c r="DZ23" s="34">
        <f>IF(AND(DR23&gt;0,COUNTIF(DX22:DX25,DX23)&gt;1),DX23+RANK(DY23,DY22:DY25)-1,DX23)</f>
        <v>0</v>
      </c>
      <c r="EA23" s="34">
        <f>IF(AND(DR23&gt;0,COUNTIF(DZ22:DZ25,DZ23)&gt;1),SUMIFS($AG$4:$AG$54,$AD$4:$AD$54,BR23,$K$4:$K$54,3)+SUMIFS($AI$4:$AI$54,$AF$4:$AF$54,BR23,$K$4:$K$54,3),)</f>
        <v>0</v>
      </c>
      <c r="EB23" s="34">
        <f>IF(AND(DR23&gt;0,COUNTIF(DZ22:DZ25,DZ23)&gt;1),DZ23+RANK(EA23,EA22:EA25)-1,DZ23)</f>
        <v>0</v>
      </c>
      <c r="EC23" s="34" t="str">
        <f t="shared" ref="EC23:EC25" si="170">IF(EB23=0,"",EB23)</f>
        <v/>
      </c>
      <c r="ED23" s="34" t="str">
        <f>IF(OR(EC23="",COUNTIF(EC22:EC25,EC23)=1),"",$BX23)</f>
        <v/>
      </c>
      <c r="EE23" s="34" t="str">
        <f>IF(EC23="","",IF(COUNTIF(EC22:EC25,EC23)=1,EC23,EC23+RANK(ED23,ED22:ED25,0)-1))</f>
        <v/>
      </c>
      <c r="EF23" s="34" t="str">
        <f>IF(OR(EE23="",COUNTIF(EE22:EE25,EE23)=1),"",$BV23)</f>
        <v/>
      </c>
      <c r="EG23" s="34" t="str">
        <f>IF(EC23="","",IF(COUNTIF(EE22:EE25,EE23)=1,EE23,EE23+RANK(EF23,EF22:EF25,0)-1))</f>
        <v/>
      </c>
      <c r="EH23" s="34" t="str">
        <f>IF(OR(EG23="",COUNTIF(EG22:EG25,EG23)=1),"",$BS23)</f>
        <v/>
      </c>
      <c r="EI23" s="34" t="str">
        <f>IF(EC23="","",IF(COUNTIF(EG22:EG25,EG23)=1,EG23,EG23+RANK(EH23,EH22:EH25,0)-1))</f>
        <v/>
      </c>
      <c r="EJ23" s="34">
        <f>IF(DR23&gt;0,CE20+CY20+RANK(EI23,EI22:EI25,1),)</f>
        <v>0</v>
      </c>
      <c r="EL23" s="34">
        <f>IF(CA23=4,BR23,)</f>
        <v>0</v>
      </c>
      <c r="EM23" s="34">
        <f t="shared" ref="EM23:EM25" si="171">(SUMIF($AD$4:$AD$54,$BR23,$BJ$4:$BJ$54)+SUMIF($AF$4:$AF$54,$BR23,$BK$4:$BK$54))</f>
        <v>0</v>
      </c>
      <c r="EN23" s="34">
        <f t="shared" ref="EN23:EN25" si="172">(SUMIF($AD$4:$AD$54,$BR23,$BL$4:$BL$54)+SUMIF($AF$4:$AF$54,$BR23,$BM$4:$BM$54))</f>
        <v>0</v>
      </c>
      <c r="EO23" s="34">
        <f t="shared" ref="EO23:EO25" si="173">(SUMIF($AD$4:$AD$54,$BR23,$BN$4:$BN$54)+SUMIF($AF$4:$AF$54,$BR23,$BO$4:$BO$54))</f>
        <v>0</v>
      </c>
      <c r="EP23" s="55">
        <f t="shared" ref="EP23:EP25" si="174">IFERROR(EM23*3+EN23*1,0)</f>
        <v>0</v>
      </c>
      <c r="EQ23" s="34" t="str">
        <f t="shared" ref="EQ23:EQ25" si="175">$BZ23</f>
        <v>C</v>
      </c>
      <c r="ER23" s="34">
        <f>IF(EL23&gt;0,RANK(EP23,EP22:EP25)+CE20+CY20+DS20,)</f>
        <v>0</v>
      </c>
      <c r="ES23" s="34">
        <f>IF(AND(EL23&gt;0,COUNTIF(ER22:ER25,ER23)&gt;1),SUMIFS($AG$4:$AG$54,$AD$4:$AD$54,BR23,$K$4:$K$54,4)+SUMIFS($AI$4:$AI$54,$AF$4:$AF$54,BR23,$K$4:$K$54,4)-SUMIFS($AI$4:$AI$54,$AD$4:$AD$54,BR23,$K$4:$K$54,4)-SUMIFS($AG$4:$AG$54,$AF$4:$AF$54,BR23,$K$4:$K$54,4),)</f>
        <v>0</v>
      </c>
      <c r="ET23" s="34">
        <f t="shared" ref="ET23:ET25" si="176">IF(AND(EL23&gt;0,COUNTIF($ER$4:$ER$7,ER23)&gt;1),ER23+RANK(ES23,$ES$4:$ES$7)-1,ER23)</f>
        <v>0</v>
      </c>
      <c r="EU23" s="34">
        <f>IF(AND(EL23&gt;0,COUNTIF(ET22:ET25,ET23)&gt;1),SUMIFS($AG$4:$AG$54,$AD$4:$AD$54,BR23,$K$4:$K$54,4)+SUMIFS($AI$4:$AI$54,$AF$4:$AF$54,BR23,$K$4:$K$54,4),)</f>
        <v>0</v>
      </c>
      <c r="EV23" s="34">
        <f>IF(AND(EL23&gt;0,COUNTIF(ET22:ET25,ET23)&gt;1),ET23+RANK(EU23,EU22:EU25)-1,ET23)</f>
        <v>0</v>
      </c>
      <c r="EW23" s="34" t="str">
        <f t="shared" ref="EW23:EW25" si="177">IF(EV23=0,"",EV23)</f>
        <v/>
      </c>
      <c r="EX23" s="34" t="str">
        <f>IF(OR(EW23="",COUNTIF(EW22:EW25,EW23)=1),"",$BX23)</f>
        <v/>
      </c>
      <c r="EY23" s="34" t="str">
        <f>IF(EW23="","",IF(COUNTIF(EW22:EW25,EW23)=1,EW23,EW23+RANK(EX23,EX22:EX25,0)-1))</f>
        <v/>
      </c>
      <c r="EZ23" s="34" t="str">
        <f>IF(OR(EY23="",COUNTIF(EY22:EY25,EY23)=1),"",$BV23)</f>
        <v/>
      </c>
      <c r="FA23" s="34" t="str">
        <f>IF(EW23="","",IF(COUNTIF(EY22:EY25,EY23)=1,EY23,EY23+RANK(EZ23,EZ22:EZ25,0)-1))</f>
        <v/>
      </c>
      <c r="FB23" s="34" t="str">
        <f>IF(OR(FA23="",COUNTIF(FA22:FA25,FA23)=1),"",$BS23)</f>
        <v/>
      </c>
      <c r="FC23" s="34" t="str">
        <f>IF(EW23="","",IF(COUNTIF(FA22:FA25,FA23)=1,FA23,FA23+RANK(FB23,FB22:FB25,0)-1))</f>
        <v/>
      </c>
      <c r="FD23" s="34">
        <f>IF(EL23&gt;0,CE20+CY20+DS20+RANK(FC23,FC22:FC25,1),)</f>
        <v>0</v>
      </c>
      <c r="FF23" s="34">
        <f>IFERROR(VLOOKUP(FH23,CD21:CV25,19,FALSE),IFERROR(VLOOKUP(FH23,CX21:DP25,19,FALSE),IFERROR(VLOOKUP(FH23,DR21:EJ25,19,FALSE),VLOOKUP(FH23,EL21:FD25,19,FALSE))))</f>
        <v>1</v>
      </c>
      <c r="FG23" s="34">
        <f>RANK(FF23,FF22:FF25,1)+COUNTIF(FF22:FF23,FF23)-1</f>
        <v>2</v>
      </c>
      <c r="FH23" s="34" t="str">
        <f>BR23</f>
        <v>Danmark</v>
      </c>
      <c r="GH23" s="118">
        <v>20</v>
      </c>
      <c r="GI23" s="113"/>
      <c r="GJ23" s="113"/>
      <c r="GK23" s="118"/>
    </row>
    <row r="24" spans="3:193" x14ac:dyDescent="0.35">
      <c r="C24" s="49">
        <v>45463</v>
      </c>
      <c r="D24" s="120" t="s">
        <v>178</v>
      </c>
      <c r="E24" s="59" t="s">
        <v>27</v>
      </c>
      <c r="F24" s="122" t="s">
        <v>179</v>
      </c>
      <c r="G24" s="112"/>
      <c r="H24" s="60" t="s">
        <v>27</v>
      </c>
      <c r="I24" s="112"/>
      <c r="J24" s="109" t="str">
        <f t="shared" si="156"/>
        <v/>
      </c>
      <c r="K24" s="108">
        <f>IF(VLOOKUP(D24,BR21:CA25,10,FALSE)=VLOOKUP(F24,BR21:CA25,10,FALSE),VLOOKUP(D24,BR21:CA25,10,FALSE),"-")</f>
        <v>1</v>
      </c>
      <c r="L24" s="108">
        <v>3</v>
      </c>
      <c r="M24" s="98" t="str">
        <f>VLOOKUP(L24,FG22:FH25,2,FALSE)</f>
        <v>Serbien</v>
      </c>
      <c r="N24" s="91">
        <f>VLOOKUP($M24,$BR$22:$BY$25,2,FALSE)</f>
        <v>0</v>
      </c>
      <c r="O24" s="91">
        <f>VLOOKUP($M24,$BR$22:$BY$25,3,FALSE)</f>
        <v>0</v>
      </c>
      <c r="P24" s="91">
        <f>VLOOKUP($M24,$BR$22:$BY$25,4,FALSE)</f>
        <v>0</v>
      </c>
      <c r="Q24" s="91">
        <f>VLOOKUP($M24,$BR$22:$BY$25,5,FALSE)</f>
        <v>0</v>
      </c>
      <c r="R24" s="91">
        <f>VLOOKUP($M24,$BR$22:$BY$25,6,FALSE)</f>
        <v>0</v>
      </c>
      <c r="S24" s="91">
        <f>VLOOKUP($M24,$BR$22:$BY$25,7,FALSE)</f>
        <v>0</v>
      </c>
      <c r="T24" s="99">
        <f>VLOOKUP($M24,$BR$22:$BY$25,8,FALSE)</f>
        <v>0</v>
      </c>
      <c r="AC24" s="62">
        <f t="shared" si="122"/>
        <v>45463</v>
      </c>
      <c r="AD24" s="2" t="str">
        <f t="shared" si="122"/>
        <v>Slovenien</v>
      </c>
      <c r="AE24" s="59" t="str">
        <f t="shared" si="122"/>
        <v>-</v>
      </c>
      <c r="AF24" s="4" t="str">
        <f t="shared" si="122"/>
        <v>Serbien</v>
      </c>
      <c r="AG24" s="51" t="str">
        <f t="shared" si="123"/>
        <v/>
      </c>
      <c r="AH24" s="60" t="s">
        <v>27</v>
      </c>
      <c r="AI24" s="51" t="str">
        <f t="shared" si="124"/>
        <v/>
      </c>
      <c r="AJ24" s="53" t="str">
        <f t="shared" si="125"/>
        <v/>
      </c>
      <c r="AK24" s="68"/>
      <c r="AL24" s="34">
        <f t="shared" si="126"/>
        <v>0</v>
      </c>
      <c r="AM24" s="34">
        <f t="shared" si="127"/>
        <v>0</v>
      </c>
      <c r="AN24" s="34">
        <f t="shared" si="128"/>
        <v>0</v>
      </c>
      <c r="AO24" s="34">
        <f t="shared" si="129"/>
        <v>0</v>
      </c>
      <c r="AP24" s="34">
        <f t="shared" si="130"/>
        <v>0</v>
      </c>
      <c r="AQ24" s="34">
        <f t="shared" si="131"/>
        <v>0</v>
      </c>
      <c r="AR24" s="34">
        <f t="shared" si="132"/>
        <v>0</v>
      </c>
      <c r="AS24" s="34">
        <f t="shared" si="133"/>
        <v>0</v>
      </c>
      <c r="AT24" s="34">
        <f t="shared" si="134"/>
        <v>0</v>
      </c>
      <c r="AU24" s="34">
        <f t="shared" si="135"/>
        <v>0</v>
      </c>
      <c r="AV24" s="34">
        <f t="shared" si="136"/>
        <v>0</v>
      </c>
      <c r="AW24" s="34">
        <f t="shared" si="137"/>
        <v>0</v>
      </c>
      <c r="AX24" s="34">
        <f t="shared" si="138"/>
        <v>0</v>
      </c>
      <c r="AY24" s="34">
        <f t="shared" si="139"/>
        <v>0</v>
      </c>
      <c r="AZ24" s="34">
        <f t="shared" si="140"/>
        <v>0</v>
      </c>
      <c r="BA24" s="34">
        <f t="shared" si="141"/>
        <v>0</v>
      </c>
      <c r="BB24" s="34">
        <f t="shared" si="142"/>
        <v>0</v>
      </c>
      <c r="BC24" s="34">
        <f t="shared" si="143"/>
        <v>0</v>
      </c>
      <c r="BD24" s="34">
        <f t="shared" si="144"/>
        <v>0</v>
      </c>
      <c r="BE24" s="34">
        <f t="shared" si="145"/>
        <v>0</v>
      </c>
      <c r="BF24" s="34">
        <f t="shared" si="146"/>
        <v>0</v>
      </c>
      <c r="BG24" s="34">
        <f t="shared" si="147"/>
        <v>0</v>
      </c>
      <c r="BH24" s="34">
        <f t="shared" si="148"/>
        <v>0</v>
      </c>
      <c r="BI24" s="34">
        <f t="shared" si="149"/>
        <v>0</v>
      </c>
      <c r="BJ24" s="34">
        <f t="shared" si="150"/>
        <v>0</v>
      </c>
      <c r="BK24" s="34">
        <f t="shared" si="151"/>
        <v>0</v>
      </c>
      <c r="BL24" s="34">
        <f t="shared" si="152"/>
        <v>0</v>
      </c>
      <c r="BM24" s="34">
        <f t="shared" si="153"/>
        <v>0</v>
      </c>
      <c r="BN24" s="34">
        <f t="shared" si="154"/>
        <v>0</v>
      </c>
      <c r="BO24" s="34">
        <f t="shared" si="155"/>
        <v>0</v>
      </c>
      <c r="BR24" s="34" t="s">
        <v>179</v>
      </c>
      <c r="BS24" s="55">
        <f>(SUMIF(AD$4:AD$54,BR24,AL$4:AL$54)+SUMIF(AF$4:AF$54,BR24,AM$4:AM$54))</f>
        <v>0</v>
      </c>
      <c r="BT24" s="55">
        <f>(SUMIF(AD$4:AD$54,BR24,AN$4:AN$54)+SUMIF(AF$4:AF$54,BR24,AO$4:AO$54))</f>
        <v>0</v>
      </c>
      <c r="BU24" s="55">
        <f>(SUMIF(AD$4:AD$54,BR24,AP$4:AP$54)+SUMIF(AF$4:AF$54,BR24,AQ$4:AQ$54))</f>
        <v>0</v>
      </c>
      <c r="BV24" s="55">
        <f>SUMIF($AD$4:$AD$54,BR24,$AG$4:$AG$54)+SUMIF($AF$4:$AF$54,BR24,$AI$4:$AI$54)</f>
        <v>0</v>
      </c>
      <c r="BW24" s="55">
        <f>SUMIF($AD$4:$AD$54,BR24,$AI$4:$AI$54)+SUMIF($AF$4:$AF$54,BR24,$AG$4:$AG$54)</f>
        <v>0</v>
      </c>
      <c r="BX24" s="55">
        <f>BV24-BW24</f>
        <v>0</v>
      </c>
      <c r="BY24" s="55">
        <f>IFERROR(BS24*3+BT24*1,0)</f>
        <v>0</v>
      </c>
      <c r="BZ24" s="55" t="s">
        <v>52</v>
      </c>
      <c r="CA24" s="56">
        <f>RANK(BY24,BY22:BY25)</f>
        <v>1</v>
      </c>
      <c r="CB24" s="34">
        <f>SUMPRODUCT((BY22:BY25=BY24)*(BX22:BX25&gt;BX24))</f>
        <v>0</v>
      </c>
      <c r="CD24" s="34" t="str">
        <f>IF(CA24=1,BR24,)</f>
        <v>Serbien</v>
      </c>
      <c r="CE24" s="34">
        <f t="shared" si="157"/>
        <v>0</v>
      </c>
      <c r="CF24" s="34">
        <f t="shared" si="158"/>
        <v>0</v>
      </c>
      <c r="CG24" s="34">
        <f t="shared" si="159"/>
        <v>0</v>
      </c>
      <c r="CH24" s="55">
        <f t="shared" si="160"/>
        <v>0</v>
      </c>
      <c r="CI24" s="34" t="str">
        <f t="shared" si="161"/>
        <v>C</v>
      </c>
      <c r="CJ24" s="34">
        <f>IF(CD24&gt;0,RANK(CH24,CH22:CH25),)</f>
        <v>1</v>
      </c>
      <c r="CK24" s="34">
        <f>IF(AND(CD24&gt;0,COUNTIF(CJ22:CJ25,CJ24)&gt;1),SUMIFS($AG$4:$AG$54,$AD$4:$AD$54,BR24,$K$4:$K$54,1)+SUMIFS($AI$4:$AI$54,$AF$4:$AF$54,BR24,$K$4:$K$54,1)-SUMIFS($AI$4:$AI$54,$AD$4:$AD$54,BR24,$K$4:$K$54,1)-SUMIFS($AG$4:$AG$54,$AF$4:$AF$54,BR24,$K$4:$K$54,1),)</f>
        <v>0</v>
      </c>
      <c r="CL24" s="34">
        <f>IF(AND(CD24&gt;0,COUNTIF(CJ22:CJ25,CJ24)&gt;1),CJ24+RANK(CK24,CK22:CK25)-1,CJ24)</f>
        <v>1</v>
      </c>
      <c r="CM24" s="34">
        <f>IF(AND(CD24&gt;0,COUNTIF(CL22:CL25,CL24)&gt;1),SUMIFS($AG$4:$AG$54,$AD$4:$AD$54,BR24,$K$4:$K$54,1)+SUMIFS($AI$4:$AI$54,$AF$4:$AF$54,BR24,$K$4:$K$54,1),)</f>
        <v>0</v>
      </c>
      <c r="CN24" s="34">
        <f>IF(AND(CD24&gt;0,COUNTIF(CL22:CL25,CL24)&gt;1),CL24+RANK(CM24,CM22:CM25)-1,CL24)</f>
        <v>1</v>
      </c>
      <c r="CO24" s="34">
        <f t="shared" si="162"/>
        <v>1</v>
      </c>
      <c r="CP24" s="34">
        <f>IF(OR(CO24="",COUNTIF(CO22:CO25,CO24)=1),"",$BX24)</f>
        <v>0</v>
      </c>
      <c r="CQ24" s="34">
        <f>IF(CO24="","",IF(COUNTIF(CO22:CO25,CO24)=1,CO24,CO24+RANK(CP24,CP22:CP25,0)-1))</f>
        <v>1</v>
      </c>
      <c r="CR24" s="34">
        <f>IF(OR(CQ24="",COUNTIF(CQ22:CQ25,CQ24)=1),"",$BV24)</f>
        <v>0</v>
      </c>
      <c r="CS24" s="34">
        <f>IF(CO24="","",IF(COUNTIF(CQ22:CQ25,CQ24)=1,CQ24,CQ24+RANK(CR24,CR22:CR25,0)-1))</f>
        <v>1</v>
      </c>
      <c r="CT24" s="34">
        <f>IF(OR(CS24="",COUNTIF(CS22:CS25,CS24)=1),"",$BS24)</f>
        <v>0</v>
      </c>
      <c r="CU24" s="34">
        <f>IF(CO24="","",IF(COUNTIF(CS22:CS25,CS24)=1,CS24,CS24+RANK(CT24,CT22:CT25,0)-1))</f>
        <v>1</v>
      </c>
      <c r="CV24" s="34">
        <f>IF(CD24&gt;0,BK20+RANK(CU24,CU22:CU25,1),)</f>
        <v>1</v>
      </c>
      <c r="CX24" s="34">
        <f>IF(CA24=2,BR24,)</f>
        <v>0</v>
      </c>
      <c r="CY24" s="34">
        <f t="shared" si="163"/>
        <v>0</v>
      </c>
      <c r="CZ24" s="34">
        <f t="shared" si="164"/>
        <v>0</v>
      </c>
      <c r="DA24" s="34">
        <f t="shared" si="165"/>
        <v>0</v>
      </c>
      <c r="DB24" s="55">
        <f t="shared" si="166"/>
        <v>0</v>
      </c>
      <c r="DC24" s="34" t="str">
        <f t="shared" si="167"/>
        <v>C</v>
      </c>
      <c r="DD24" s="34">
        <f>IF(CX24&gt;0,RANK(DB24,DB22:DB25)+CE20,)</f>
        <v>0</v>
      </c>
      <c r="DE24" s="34">
        <f>IF(AND(CX24&gt;0,COUNTIF(DD22:DD25,DD24)&gt;1),SUMIFS($AG$4:$AG$54,$AD$4:$AD$54,BR24,$K$4:$K$54,2)+SUMIFS($AI$4:$AI$54,$AF$4:$AF$54,BR24,$K$4:$K$54,2)-SUMIFS($AI$4:$AI$54,$AD$4:$AD$54,BR24,$K$4:$K$54,2)-SUMIFS($AG$4:$AG$54,$AF$4:$AF$54,BR24,$K$4:$K$54,2),)</f>
        <v>0</v>
      </c>
      <c r="DF24" s="34">
        <f>IF(AND(CX24&gt;0,COUNTIF(DD22:DD25,DD24)&gt;1),DD24+RANK(DE24,DE22:DE25)-1,DD24)</f>
        <v>0</v>
      </c>
      <c r="DG24" s="34">
        <f>IF(AND(CX24&gt;0,COUNTIF(DF22:DF25,DF24)&gt;1),SUMIFS($AG$4:$AG$54,$AD$4:$AD$54,BR24,$K$4:$K$54,2)+SUMIFS($AI$4:$AI$54,$AF$4:$AF$54,BR24,$K$4:$K$54,2),)</f>
        <v>0</v>
      </c>
      <c r="DH24" s="34">
        <f>IF(AND(CX24&gt;0,COUNTIF(DF22:DF25,DF24)&gt;1),DF24+RANK(DG24,DG22:DG25)-1,DF24)</f>
        <v>0</v>
      </c>
      <c r="DI24" s="34" t="str">
        <f t="shared" si="168"/>
        <v/>
      </c>
      <c r="DJ24" s="34" t="str">
        <f>IF(OR(DI24="",COUNTIF(DI22:DI25,DI24)=1),"",$BX24)</f>
        <v/>
      </c>
      <c r="DK24" s="34" t="str">
        <f>IF(DI24="","",IF(COUNTIF(DI22:DI25,DI24)=1,DI24,DI24+RANK(DJ24,DJ22:DJ25,0)-1))</f>
        <v/>
      </c>
      <c r="DL24" s="34" t="str">
        <f>IF(OR(DK24="",COUNTIF(DK22:DK25,DK24)=1),"",$BV24)</f>
        <v/>
      </c>
      <c r="DM24" s="34" t="str">
        <f>IF(DI24="","",IF(COUNTIF(DK22:DK25,DK24)=1,DK24,DK24+RANK(DL24,DL22:DL25,0)-1))</f>
        <v/>
      </c>
      <c r="DN24" s="34" t="str">
        <f>IF(OR(DM24="",COUNTIF(DM22:DM25,DM24)=1),"",$BS24)</f>
        <v/>
      </c>
      <c r="DO24" s="34" t="str">
        <f>IF(DI24="","",IF(COUNTIF(DM22:DM25,DM24)=1,DM24,DM24+RANK(DN24,DN22:DN25,0)-1))</f>
        <v/>
      </c>
      <c r="DP24" s="34">
        <f>IF(CX24&gt;0,CE20+RANK(DO24,DO22:DO25,1),)</f>
        <v>0</v>
      </c>
      <c r="DR24" s="34">
        <f>IF(CA24=3,BR24,)</f>
        <v>0</v>
      </c>
      <c r="DS24" s="34">
        <f>(SUMIF(AD$4:AD$54,BR24,BD$4:BD$54)+SUMIF(AF$4:AF$54,BR24,BE$4:BE$54))</f>
        <v>0</v>
      </c>
      <c r="DT24" s="34">
        <f>(SUMIF(AD$4:AD$54,BR24,BF$4:BF$54)+SUMIF(AF$4:AF$54,BR24,BG$4:BG$54))</f>
        <v>0</v>
      </c>
      <c r="DU24" s="34">
        <f>(SUMIF(AD$4:AD$54,BR24,BH$4:BH$54)+SUMIF(AF$4:AF$54,BR24,BI$4:BI$54))</f>
        <v>0</v>
      </c>
      <c r="DV24" s="55">
        <f t="shared" si="169"/>
        <v>0</v>
      </c>
      <c r="DW24" s="34" t="str">
        <f>BZ24</f>
        <v>C</v>
      </c>
      <c r="DX24" s="34">
        <f>IF(DR24&gt;0,RANK(DV24,DV22:DV25)+CE20+CY20,)</f>
        <v>0</v>
      </c>
      <c r="DY24" s="34">
        <f>IF(AND(DR24&gt;0,COUNTIF(DX22:DX25,DX24)&gt;1),SUMIFS($AG$4:$AG$54,$AD$4:$AD$54,BR24,$K$4:$K$54,3)+SUMIFS($AI$4:$AI$54,$AF$4:$AF$54,BR24,$K$4:$K$54,3)-SUMIFS($AI$4:$AI$54,$AD$4:$AD$54,BR24,$K$4:$K$54,3)-SUMIFS($AG$4:$AG$54,$AF$4:$AF$54,BR24,$K$4:$K$54,3),)</f>
        <v>0</v>
      </c>
      <c r="DZ24" s="34">
        <f>IF(AND(DR24&gt;0,COUNTIF(DX22:DX25,DX24)&gt;1),DX24+RANK(DY24,DY22:DY25)-1,DX24)</f>
        <v>0</v>
      </c>
      <c r="EA24" s="34">
        <f>IF(AND(DR24&gt;0,COUNTIF(DZ22:DZ25,DZ24)&gt;1),SUMIFS($AG$4:$AG$54,$AD$4:$AD$54,BR24,$K$4:$K$54,3)+SUMIFS($AI$4:$AI$54,$AF$4:$AF$54,BR24,$K$4:$K$54,3),)</f>
        <v>0</v>
      </c>
      <c r="EB24" s="34">
        <f>IF(AND(DR24&gt;0,COUNTIF(DZ22:DZ25,DZ24)&gt;1),DZ24+RANK(EA24,EA22:EA25)-1,DZ24)</f>
        <v>0</v>
      </c>
      <c r="EC24" s="34" t="str">
        <f t="shared" si="170"/>
        <v/>
      </c>
      <c r="ED24" s="34" t="str">
        <f>IF(OR(EC24="",COUNTIF(EC22:EC25,EC24)=1),"",$BX24)</f>
        <v/>
      </c>
      <c r="EE24" s="34" t="str">
        <f>IF(EC24="","",IF(COUNTIF(EC22:EC25,EC24)=1,EC24,EC24+RANK(ED24,ED22:ED25,0)-1))</f>
        <v/>
      </c>
      <c r="EF24" s="34" t="str">
        <f>IF(OR(EE24="",COUNTIF(EE22:EE25,EE24)=1),"",$BV24)</f>
        <v/>
      </c>
      <c r="EG24" s="34" t="str">
        <f>IF(EC24="","",IF(COUNTIF(EE22:EE25,EE24)=1,EE24,EE24+RANK(EF24,EF22:EF25,0)-1))</f>
        <v/>
      </c>
      <c r="EH24" s="34" t="str">
        <f>IF(OR(EG24="",COUNTIF(EG22:EG25,EG24)=1),"",$BS24)</f>
        <v/>
      </c>
      <c r="EI24" s="34" t="str">
        <f>IF(EC24="","",IF(COUNTIF(EG22:EG25,EG24)=1,EG24,EG24+RANK(EH24,EH22:EH25,0)-1))</f>
        <v/>
      </c>
      <c r="EJ24" s="34">
        <f>IF(DR24&gt;0,CE20+CY20+RANK(EI24,EI22:EI25,1),)</f>
        <v>0</v>
      </c>
      <c r="EL24" s="34">
        <f>IF(CA24=4,BR24,)</f>
        <v>0</v>
      </c>
      <c r="EM24" s="34">
        <f t="shared" si="171"/>
        <v>0</v>
      </c>
      <c r="EN24" s="34">
        <f t="shared" si="172"/>
        <v>0</v>
      </c>
      <c r="EO24" s="34">
        <f t="shared" si="173"/>
        <v>0</v>
      </c>
      <c r="EP24" s="55">
        <f t="shared" si="174"/>
        <v>0</v>
      </c>
      <c r="EQ24" s="34" t="str">
        <f t="shared" si="175"/>
        <v>C</v>
      </c>
      <c r="ER24" s="34">
        <f>IF(EL24&gt;0,RANK(EP24,EP22:EP25)+CE20+CY20+DS20,)</f>
        <v>0</v>
      </c>
      <c r="ES24" s="34">
        <f>IF(AND(EL24&gt;0,COUNTIF(ER22:ER25,ER24)&gt;1),SUMIFS($AG$4:$AG$54,$AD$4:$AD$54,BR24,$K$4:$K$54,4)+SUMIFS($AI$4:$AI$54,$AF$4:$AF$54,BR24,$K$4:$K$54,4)-SUMIFS($AI$4:$AI$54,$AD$4:$AD$54,BR24,$K$4:$K$54,4)-SUMIFS($AG$4:$AG$54,$AF$4:$AF$54,BR24,$K$4:$K$54,4),)</f>
        <v>0</v>
      </c>
      <c r="ET24" s="34">
        <f t="shared" si="176"/>
        <v>0</v>
      </c>
      <c r="EU24" s="34">
        <f>IF(AND(EL24&gt;0,COUNTIF(ET22:ET25,ET24)&gt;1),SUMIFS($AG$4:$AG$54,$AD$4:$AD$54,BR24,$K$4:$K$54,4)+SUMIFS($AI$4:$AI$54,$AF$4:$AF$54,BR24,$K$4:$K$54,4),)</f>
        <v>0</v>
      </c>
      <c r="EV24" s="34">
        <f>IF(AND(EL24&gt;0,COUNTIF(ET22:ET25,ET24)&gt;1),ET24+RANK(EU24,EU22:EU25)-1,ET24)</f>
        <v>0</v>
      </c>
      <c r="EW24" s="34" t="str">
        <f t="shared" si="177"/>
        <v/>
      </c>
      <c r="EX24" s="34" t="str">
        <f>IF(OR(EW24="",COUNTIF(EW22:EW25,EW24)=1),"",$BX24)</f>
        <v/>
      </c>
      <c r="EY24" s="34" t="str">
        <f>IF(EW24="","",IF(COUNTIF(EW22:EW25,EW24)=1,EW24,EW24+RANK(EX24,EX22:EX25,0)-1))</f>
        <v/>
      </c>
      <c r="EZ24" s="34" t="str">
        <f>IF(OR(EY24="",COUNTIF(EY22:EY25,EY24)=1),"",$BV24)</f>
        <v/>
      </c>
      <c r="FA24" s="34" t="str">
        <f>IF(EW24="","",IF(COUNTIF(EY22:EY25,EY24)=1,EY24,EY24+RANK(EZ24,EZ22:EZ25,0)-1))</f>
        <v/>
      </c>
      <c r="FB24" s="34" t="str">
        <f>IF(OR(FA24="",COUNTIF(FA22:FA25,FA24)=1),"",$BS24)</f>
        <v/>
      </c>
      <c r="FC24" s="34" t="str">
        <f>IF(EW24="","",IF(COUNTIF(FA22:FA25,FA24)=1,FA24,FA24+RANK(FB24,FB22:FB25,0)-1))</f>
        <v/>
      </c>
      <c r="FD24" s="34">
        <f>IF(EL24&gt;0,CE20+CY20+DS20+RANK(FC24,FC22:FC25,1),)</f>
        <v>0</v>
      </c>
      <c r="FF24" s="34">
        <f>IFERROR(VLOOKUP(FH24,CD21:CV25,19,FALSE),IFERROR(VLOOKUP(FH24,CX21:DP25,19,FALSE),IFERROR(VLOOKUP(FH24,DR21:EJ25,19,FALSE),VLOOKUP(FH24,EL21:FD25,19,FALSE))))</f>
        <v>1</v>
      </c>
      <c r="FG24" s="34">
        <f>RANK(FF24,FF22:FF25,1)+COUNTIF(FF22:FF24,FF24)-1</f>
        <v>3</v>
      </c>
      <c r="FH24" s="34" t="str">
        <f>BR24</f>
        <v>Serbien</v>
      </c>
      <c r="GH24" s="118">
        <v>21</v>
      </c>
      <c r="GI24" s="113"/>
      <c r="GJ24" s="113"/>
      <c r="GK24" s="118"/>
    </row>
    <row r="25" spans="3:193" x14ac:dyDescent="0.35">
      <c r="C25" s="49">
        <v>45463</v>
      </c>
      <c r="D25" s="120" t="s">
        <v>136</v>
      </c>
      <c r="E25" s="59" t="s">
        <v>27</v>
      </c>
      <c r="F25" s="122" t="s">
        <v>8</v>
      </c>
      <c r="G25" s="112"/>
      <c r="H25" s="60" t="s">
        <v>27</v>
      </c>
      <c r="I25" s="112"/>
      <c r="J25" s="109" t="str">
        <f t="shared" si="156"/>
        <v/>
      </c>
      <c r="K25" s="108">
        <f>IF(VLOOKUP(D25,BR21:CA25,10,FALSE)=VLOOKUP(F25,BR21:CA25,10,FALSE),VLOOKUP(D25,BR21:CA25,10,FALSE),"-")</f>
        <v>1</v>
      </c>
      <c r="L25" s="108">
        <v>4</v>
      </c>
      <c r="M25" s="92" t="str">
        <f>VLOOKUP(L25,FG22:FH25,2,FALSE)</f>
        <v>England</v>
      </c>
      <c r="N25" s="93">
        <f>VLOOKUP($M25,$BR$22:$BY$25,2,FALSE)</f>
        <v>0</v>
      </c>
      <c r="O25" s="93">
        <f>VLOOKUP($M25,$BR$22:$BY$25,3,FALSE)</f>
        <v>0</v>
      </c>
      <c r="P25" s="93">
        <f>VLOOKUP($M25,$BR$22:$BY$25,4,FALSE)</f>
        <v>0</v>
      </c>
      <c r="Q25" s="93">
        <f>VLOOKUP($M25,$BR$22:$BY$25,5,FALSE)</f>
        <v>0</v>
      </c>
      <c r="R25" s="93">
        <f>VLOOKUP($M25,$BR$22:$BY$25,6,FALSE)</f>
        <v>0</v>
      </c>
      <c r="S25" s="93">
        <f>VLOOKUP($M25,$BR$22:$BY$25,7,FALSE)</f>
        <v>0</v>
      </c>
      <c r="T25" s="94">
        <f>VLOOKUP($M25,$BR$22:$BY$25,8,FALSE)</f>
        <v>0</v>
      </c>
      <c r="AC25" s="62">
        <f t="shared" si="122"/>
        <v>45463</v>
      </c>
      <c r="AD25" s="2" t="str">
        <f t="shared" si="122"/>
        <v>Danmark</v>
      </c>
      <c r="AE25" s="59" t="str">
        <f t="shared" si="122"/>
        <v>-</v>
      </c>
      <c r="AF25" s="4" t="str">
        <f t="shared" si="122"/>
        <v>England</v>
      </c>
      <c r="AG25" s="51" t="str">
        <f t="shared" si="123"/>
        <v/>
      </c>
      <c r="AH25" s="60" t="s">
        <v>27</v>
      </c>
      <c r="AI25" s="51" t="str">
        <f t="shared" si="124"/>
        <v/>
      </c>
      <c r="AJ25" s="53" t="str">
        <f t="shared" si="125"/>
        <v/>
      </c>
      <c r="AK25" s="68"/>
      <c r="AL25" s="34">
        <f t="shared" si="126"/>
        <v>0</v>
      </c>
      <c r="AM25" s="34">
        <f t="shared" si="127"/>
        <v>0</v>
      </c>
      <c r="AN25" s="34">
        <f t="shared" si="128"/>
        <v>0</v>
      </c>
      <c r="AO25" s="34">
        <f t="shared" si="129"/>
        <v>0</v>
      </c>
      <c r="AP25" s="34">
        <f t="shared" si="130"/>
        <v>0</v>
      </c>
      <c r="AQ25" s="34">
        <f t="shared" si="131"/>
        <v>0</v>
      </c>
      <c r="AR25" s="34">
        <f t="shared" si="132"/>
        <v>0</v>
      </c>
      <c r="AS25" s="34">
        <f t="shared" si="133"/>
        <v>0</v>
      </c>
      <c r="AT25" s="34">
        <f t="shared" si="134"/>
        <v>0</v>
      </c>
      <c r="AU25" s="34">
        <f t="shared" si="135"/>
        <v>0</v>
      </c>
      <c r="AV25" s="34">
        <f t="shared" si="136"/>
        <v>0</v>
      </c>
      <c r="AW25" s="34">
        <f t="shared" si="137"/>
        <v>0</v>
      </c>
      <c r="AX25" s="34">
        <f t="shared" si="138"/>
        <v>0</v>
      </c>
      <c r="AY25" s="34">
        <f t="shared" si="139"/>
        <v>0</v>
      </c>
      <c r="AZ25" s="34">
        <f t="shared" si="140"/>
        <v>0</v>
      </c>
      <c r="BA25" s="34">
        <f t="shared" si="141"/>
        <v>0</v>
      </c>
      <c r="BB25" s="34">
        <f t="shared" si="142"/>
        <v>0</v>
      </c>
      <c r="BC25" s="34">
        <f t="shared" si="143"/>
        <v>0</v>
      </c>
      <c r="BD25" s="34">
        <f t="shared" si="144"/>
        <v>0</v>
      </c>
      <c r="BE25" s="34">
        <f t="shared" si="145"/>
        <v>0</v>
      </c>
      <c r="BF25" s="34">
        <f t="shared" si="146"/>
        <v>0</v>
      </c>
      <c r="BG25" s="34">
        <f t="shared" si="147"/>
        <v>0</v>
      </c>
      <c r="BH25" s="34">
        <f t="shared" si="148"/>
        <v>0</v>
      </c>
      <c r="BI25" s="34">
        <f t="shared" si="149"/>
        <v>0</v>
      </c>
      <c r="BJ25" s="34">
        <f t="shared" si="150"/>
        <v>0</v>
      </c>
      <c r="BK25" s="34">
        <f t="shared" si="151"/>
        <v>0</v>
      </c>
      <c r="BL25" s="34">
        <f t="shared" si="152"/>
        <v>0</v>
      </c>
      <c r="BM25" s="34">
        <f t="shared" si="153"/>
        <v>0</v>
      </c>
      <c r="BN25" s="34">
        <f t="shared" si="154"/>
        <v>0</v>
      </c>
      <c r="BO25" s="34">
        <f t="shared" si="155"/>
        <v>0</v>
      </c>
      <c r="BR25" s="63" t="s">
        <v>8</v>
      </c>
      <c r="BS25" s="64">
        <f>(SUMIF(AD$4:AD$54,BR25,AL$4:AL$54)+SUMIF(AF$4:AF$54,BR25,AM$4:AM$54))</f>
        <v>0</v>
      </c>
      <c r="BT25" s="64">
        <f>(SUMIF(AD$4:AD$54,BR25,AN$4:AN$54)+SUMIF(AF$4:AF$54,BR25,AO$4:AO$54))</f>
        <v>0</v>
      </c>
      <c r="BU25" s="64">
        <f>(SUMIF(AD$4:AD$54,BR25,AP$4:AP$54)+SUMIF(AF$4:AF$54,BR25,AQ$4:AQ$54))</f>
        <v>0</v>
      </c>
      <c r="BV25" s="64">
        <f>SUMIF($AD$4:$AD$54,BR25,$AG$4:$AG$54)+SUMIF($AF$4:$AF$54,BR25,$AI$4:$AI$54)</f>
        <v>0</v>
      </c>
      <c r="BW25" s="64">
        <f>SUMIF($AD$4:$AD$54,BR25,$AI$4:$AI$54)+SUMIF($AF$4:$AF$54,BR25,$AG$4:$AG$54)</f>
        <v>0</v>
      </c>
      <c r="BX25" s="64">
        <f>BV25-BW25</f>
        <v>0</v>
      </c>
      <c r="BY25" s="64">
        <f>IFERROR(BS25*3+BT25*1,0)</f>
        <v>0</v>
      </c>
      <c r="BZ25" s="64" t="s">
        <v>52</v>
      </c>
      <c r="CA25" s="56">
        <f>RANK(BY25,BY22:BY25)</f>
        <v>1</v>
      </c>
      <c r="CB25" s="34">
        <f>SUMPRODUCT((BY22:BY25=BY25)*(BX22:BX25&gt;BX25))</f>
        <v>0</v>
      </c>
      <c r="CD25" s="63" t="str">
        <f>IF(CA25=1,BR25,)</f>
        <v>England</v>
      </c>
      <c r="CE25" s="34">
        <f t="shared" si="157"/>
        <v>0</v>
      </c>
      <c r="CF25" s="34">
        <f t="shared" si="158"/>
        <v>0</v>
      </c>
      <c r="CG25" s="34">
        <f t="shared" si="159"/>
        <v>0</v>
      </c>
      <c r="CH25" s="55">
        <f t="shared" si="160"/>
        <v>0</v>
      </c>
      <c r="CI25" s="34" t="str">
        <f t="shared" si="161"/>
        <v>C</v>
      </c>
      <c r="CJ25" s="34">
        <f>IF(CD25&gt;0,RANK(CH25,CH22:CH25),)</f>
        <v>1</v>
      </c>
      <c r="CK25" s="34">
        <f>IF(AND(CD25&gt;0,COUNTIF(CJ22:CJ25,CJ25)&gt;1),SUMIFS($AG$4:$AG$54,$AD$4:$AD$54,BR25,$K$4:$K$54,1)+SUMIFS($AI$4:$AI$54,$AF$4:$AF$54,BR25,$K$4:$K$54,1)-SUMIFS($AI$4:$AI$54,$AD$4:$AD$54,BR25,$K$4:$K$54,1)-SUMIFS($AG$4:$AG$54,$AF$4:$AF$54,BR25,$K$4:$K$54,1),)</f>
        <v>0</v>
      </c>
      <c r="CL25" s="34">
        <f>IF(AND(CD25&gt;0,COUNTIF(CJ22:CJ25,CJ25)&gt;1),CJ25+RANK(CK25,CK22:CK25)-1,CJ25)</f>
        <v>1</v>
      </c>
      <c r="CM25" s="34">
        <f>IF(AND(CD25&gt;0,COUNTIF(CL22:CL25,CL25)&gt;1),SUMIFS($AG$4:$AG$54,$AD$4:$AD$54,BR25,$K$4:$K$54,1)+SUMIFS($AI$4:$AI$54,$AF$4:$AF$54,BR25,$K$4:$K$54,1),)</f>
        <v>0</v>
      </c>
      <c r="CN25" s="34">
        <f>IF(AND(CD25&gt;0,COUNTIF(CL22:CL25,CL25)&gt;1),CL25+RANK(CM25,CM22:CM25)-1,CL25)</f>
        <v>1</v>
      </c>
      <c r="CO25" s="34">
        <f t="shared" si="162"/>
        <v>1</v>
      </c>
      <c r="CP25" s="34">
        <f>IF(OR(CO25="",COUNTIF(CO22:CO25,CO25)=1),"",$BX25)</f>
        <v>0</v>
      </c>
      <c r="CQ25" s="34">
        <f>IF(CO25="","",IF(COUNTIF(CO22:CO25,CO25)=1,CO25,CO25+RANK(CP25,CP22:CP25,0)-1))</f>
        <v>1</v>
      </c>
      <c r="CR25" s="34">
        <f>IF(OR(CQ25="",COUNTIF(CQ22:CQ25,CQ25)=1),"",$BV25)</f>
        <v>0</v>
      </c>
      <c r="CS25" s="34">
        <f>IF(CO25="","",IF(COUNTIF(CQ22:CQ25,CQ25)=1,CQ25,CQ25+RANK(CR25,CR22:CR25,0)-1))</f>
        <v>1</v>
      </c>
      <c r="CT25" s="34">
        <f>IF(OR(CS25="",COUNTIF(CS22:CS25,CS25)=1),"",$BS25)</f>
        <v>0</v>
      </c>
      <c r="CU25" s="34">
        <f>IF(CO25="","",IF(COUNTIF(CS22:CS25,CS25)=1,CS25,CS25+RANK(CT25,CT22:CT25,0)-1))</f>
        <v>1</v>
      </c>
      <c r="CV25" s="34">
        <f>IF(CD25&gt;0,BK20+RANK(CU25,CU22:CU25,1),)</f>
        <v>1</v>
      </c>
      <c r="CX25" s="63">
        <f>IF(CA25=2,BR25,)</f>
        <v>0</v>
      </c>
      <c r="CY25" s="34">
        <f t="shared" si="163"/>
        <v>0</v>
      </c>
      <c r="CZ25" s="34">
        <f t="shared" si="164"/>
        <v>0</v>
      </c>
      <c r="DA25" s="34">
        <f t="shared" si="165"/>
        <v>0</v>
      </c>
      <c r="DB25" s="55">
        <f t="shared" si="166"/>
        <v>0</v>
      </c>
      <c r="DC25" s="34" t="str">
        <f t="shared" si="167"/>
        <v>C</v>
      </c>
      <c r="DD25" s="34">
        <f>IF(CX25&gt;0,RANK(DB25,DB22:DB25)+CE20,)</f>
        <v>0</v>
      </c>
      <c r="DE25" s="34">
        <f>IF(AND(CX25&gt;0,COUNTIF(DD22:DD25,DD25)&gt;1),SUMIFS($AG$4:$AG$54,$AD$4:$AD$54,BR25,$K$4:$K$54,2)+SUMIFS($AI$4:$AI$54,$AF$4:$AF$54,BR25,$K$4:$K$54,2)-SUMIFS($AI$4:$AI$54,$AD$4:$AD$54,BR25,$K$4:$K$54,2)-SUMIFS($AG$4:$AG$54,$AF$4:$AF$54,BR25,$K$4:$K$54,2),)</f>
        <v>0</v>
      </c>
      <c r="DF25" s="34">
        <f>IF(AND(CX25&gt;0,COUNTIF(DD22:DD25,DD25)&gt;1),DD25+RANK(DE25,DE22:DE25)-1,DD25)</f>
        <v>0</v>
      </c>
      <c r="DG25" s="34">
        <f>IF(AND(CX25&gt;0,COUNTIF(DF22:DF25,DF25)&gt;1),SUMIFS($AG$4:$AG$54,$AD$4:$AD$54,BR25,$K$4:$K$54,2)+SUMIFS($AI$4:$AI$54,$AF$4:$AF$54,BR25,$K$4:$K$54,2),)</f>
        <v>0</v>
      </c>
      <c r="DH25" s="34">
        <f>IF(AND(CX25&gt;0,COUNTIF(DF22:DF25,DF25)&gt;1),DF25+RANK(DG25,DG22:DG25)-1,DF25)</f>
        <v>0</v>
      </c>
      <c r="DI25" s="34" t="str">
        <f t="shared" si="168"/>
        <v/>
      </c>
      <c r="DJ25" s="34" t="str">
        <f>IF(OR(DI25="",COUNTIF(DI22:DI25,DI25)=1),"",$BX25)</f>
        <v/>
      </c>
      <c r="DK25" s="34" t="str">
        <f>IF(DI25="","",IF(COUNTIF(DI22:DI25,DI25)=1,DI25,DI25+RANK(DJ25,DJ22:DJ25,0)-1))</f>
        <v/>
      </c>
      <c r="DL25" s="34" t="str">
        <f>IF(OR(DK25="",COUNTIF(DK22:DK25,DK25)=1),"",$BV25)</f>
        <v/>
      </c>
      <c r="DM25" s="34" t="str">
        <f>IF(DI25="","",IF(COUNTIF(DK22:DK25,DK25)=1,DK25,DK25+RANK(DL25,DL22:DL25,0)-1))</f>
        <v/>
      </c>
      <c r="DN25" s="34" t="str">
        <f>IF(OR(DM25="",COUNTIF(DM22:DM25,DM25)=1),"",$BS25)</f>
        <v/>
      </c>
      <c r="DO25" s="34" t="str">
        <f>IF(DI25="","",IF(COUNTIF(DM22:DM25,DM25)=1,DM25,DM25+RANK(DN25,DN22:DN25,0)-1))</f>
        <v/>
      </c>
      <c r="DP25" s="34">
        <f>IF(CX25&gt;0,CE20+RANK(DO25,DO22:DO25,1),)</f>
        <v>0</v>
      </c>
      <c r="DR25" s="63">
        <f>IF(CA25=3,BR25,)</f>
        <v>0</v>
      </c>
      <c r="DS25" s="34">
        <f>(SUMIF(AD$4:AD$54,BR25,BD$4:BD$54)+SUMIF(AF$4:AF$54,BR25,BE$4:BE$54))</f>
        <v>0</v>
      </c>
      <c r="DT25" s="34">
        <f>(SUMIF(AD$4:AD$54,BR25,BF$4:BF$54)+SUMIF(AF$4:AF$54,BR25,BG$4:BG$54))</f>
        <v>0</v>
      </c>
      <c r="DU25" s="34">
        <f>(SUMIF(AD$4:AD$54,BR25,BH$4:BH$54)+SUMIF(AF$4:AF$54,BR25,BI$4:BI$54))</f>
        <v>0</v>
      </c>
      <c r="DV25" s="55">
        <f t="shared" si="169"/>
        <v>0</v>
      </c>
      <c r="DW25" s="34" t="str">
        <f>BZ25</f>
        <v>C</v>
      </c>
      <c r="DX25" s="34">
        <f>IF(DR25&gt;0,RANK(DV25,DV22:DV25)+CE20+CY20,)</f>
        <v>0</v>
      </c>
      <c r="DY25" s="34">
        <f>IF(AND(DR25&gt;0,COUNTIF(DX22:DX25,DX25)&gt;1),SUMIFS($AG$4:$AG$54,$AD$4:$AD$54,BR25,$K$4:$K$54,3)+SUMIFS($AI$4:$AI$54,$AF$4:$AF$54,BR25,$K$4:$K$54,3)-SUMIFS($AI$4:$AI$54,$AD$4:$AD$54,BR25,$K$4:$K$54,3)-SUMIFS($AG$4:$AG$54,$AF$4:$AF$54,BR25,$K$4:$K$54,3),)</f>
        <v>0</v>
      </c>
      <c r="DZ25" s="34">
        <f>IF(AND(DR25&gt;0,COUNTIF(DX22:DX25,DX25)&gt;1),DX25+RANK(DY25,DY22:DY25)-1,DX25)</f>
        <v>0</v>
      </c>
      <c r="EA25" s="34">
        <f>IF(AND(DR25&gt;0,COUNTIF(DZ22:DZ25,DZ25)&gt;1),SUMIFS($AG$4:$AG$54,$AD$4:$AD$54,BR25,$K$4:$K$54,3)+SUMIFS($AI$4:$AI$54,$AF$4:$AF$54,BR25,$K$4:$K$54,3),)</f>
        <v>0</v>
      </c>
      <c r="EB25" s="34">
        <f>IF(AND(DR25&gt;0,COUNTIF(DZ22:DZ25,DZ25)&gt;1),DZ25+RANK(EA25,EA22:EA25)-1,DZ25)</f>
        <v>0</v>
      </c>
      <c r="EC25" s="34" t="str">
        <f t="shared" si="170"/>
        <v/>
      </c>
      <c r="ED25" s="34" t="str">
        <f>IF(OR(EC25="",COUNTIF(EC22:EC25,EC25)=1),"",$BX25)</f>
        <v/>
      </c>
      <c r="EE25" s="34" t="str">
        <f>IF(EC25="","",IF(COUNTIF(EC22:EC25,EC25)=1,EC25,EC25+RANK(ED25,ED22:ED25,0)-1))</f>
        <v/>
      </c>
      <c r="EF25" s="34" t="str">
        <f>IF(OR(EE25="",COUNTIF(EE22:EE25,EE25)=1),"",$BV25)</f>
        <v/>
      </c>
      <c r="EG25" s="34" t="str">
        <f>IF(EC25="","",IF(COUNTIF(EE22:EE25,EE25)=1,EE25,EE25+RANK(EF25,EF22:EF25,0)-1))</f>
        <v/>
      </c>
      <c r="EH25" s="34" t="str">
        <f>IF(OR(EG25="",COUNTIF(EG22:EG25,EG25)=1),"",$BS25)</f>
        <v/>
      </c>
      <c r="EI25" s="34" t="str">
        <f>IF(EC25="","",IF(COUNTIF(EG22:EG25,EG25)=1,EG25,EG25+RANK(EH25,EH22:EH25,0)-1))</f>
        <v/>
      </c>
      <c r="EJ25" s="34">
        <f>IF(DR25&gt;0,CE20+CY20+RANK(EI25,EI22:EI25,1),)</f>
        <v>0</v>
      </c>
      <c r="EL25" s="34">
        <f>IF(CA25=4,BR25,)</f>
        <v>0</v>
      </c>
      <c r="EM25" s="34">
        <f t="shared" si="171"/>
        <v>0</v>
      </c>
      <c r="EN25" s="34">
        <f t="shared" si="172"/>
        <v>0</v>
      </c>
      <c r="EO25" s="34">
        <f t="shared" si="173"/>
        <v>0</v>
      </c>
      <c r="EP25" s="55">
        <f t="shared" si="174"/>
        <v>0</v>
      </c>
      <c r="EQ25" s="34" t="str">
        <f t="shared" si="175"/>
        <v>C</v>
      </c>
      <c r="ER25" s="34">
        <f>IF(EL25&gt;0,RANK(EP25,EP22:EP25)+CE20+CY20+DS20,)</f>
        <v>0</v>
      </c>
      <c r="ES25" s="34">
        <f>IF(AND(EL25&gt;0,COUNTIF(ER22:ER25,ER25)&gt;1),SUMIFS($AG$4:$AG$54,$AD$4:$AD$54,BR25,$K$4:$K$54,4)+SUMIFS($AI$4:$AI$54,$AF$4:$AF$54,BR25,$K$4:$K$54,4)-SUMIFS($AI$4:$AI$54,$AD$4:$AD$54,BR25,$K$4:$K$54,4)-SUMIFS($AG$4:$AG$54,$AF$4:$AF$54,BR25,$K$4:$K$54,4),)</f>
        <v>0</v>
      </c>
      <c r="ET25" s="34">
        <f t="shared" si="176"/>
        <v>0</v>
      </c>
      <c r="EU25" s="34">
        <f>IF(AND(EL25&gt;0,COUNTIF(ET22:ET25,ET25)&gt;1),SUMIFS($AG$4:$AG$54,$AD$4:$AD$54,BR25,$K$4:$K$54,4)+SUMIFS($AI$4:$AI$54,$AF$4:$AF$54,BR25,$K$4:$K$54,4),)</f>
        <v>0</v>
      </c>
      <c r="EV25" s="34">
        <f>IF(AND(EL25&gt;0,COUNTIF(ET22:ET25,ET25)&gt;1),ET25+RANK(EU25,EU22:EU25)-1,ET25)</f>
        <v>0</v>
      </c>
      <c r="EW25" s="34" t="str">
        <f t="shared" si="177"/>
        <v/>
      </c>
      <c r="EX25" s="34" t="str">
        <f>IF(OR(EW25="",COUNTIF(EW22:EW25,EW25)=1),"",$BX25)</f>
        <v/>
      </c>
      <c r="EY25" s="34" t="str">
        <f>IF(EW25="","",IF(COUNTIF(EW22:EW25,EW25)=1,EW25,EW25+RANK(EX25,EX22:EX25,0)-1))</f>
        <v/>
      </c>
      <c r="EZ25" s="34" t="str">
        <f>IF(OR(EY25="",COUNTIF(EY22:EY25,EY25)=1),"",$BV25)</f>
        <v/>
      </c>
      <c r="FA25" s="34" t="str">
        <f>IF(EW25="","",IF(COUNTIF(EY22:EY25,EY25)=1,EY25,EY25+RANK(EZ25,EZ22:EZ25,0)-1))</f>
        <v/>
      </c>
      <c r="FB25" s="34" t="str">
        <f>IF(OR(FA25="",COUNTIF(FA22:FA25,FA25)=1),"",$BS25)</f>
        <v/>
      </c>
      <c r="FC25" s="34" t="str">
        <f>IF(EW25="","",IF(COUNTIF(FA22:FA25,FA25)=1,FA25,FA25+RANK(FB25,FB22:FB25,0)-1))</f>
        <v/>
      </c>
      <c r="FD25" s="34">
        <f>IF(EL25&gt;0,CE20+CY20+DS20+RANK(FC25,FC22:FC25,1),)</f>
        <v>0</v>
      </c>
      <c r="FF25" s="34">
        <f>IFERROR(VLOOKUP(FH25,CD21:CV25,19,FALSE),IFERROR(VLOOKUP(FH25,CX21:DP25,19,FALSE),IFERROR(VLOOKUP(FH25,DR21:EJ25,19,FALSE),VLOOKUP(FH25,EL21:FD25,19,FALSE))))</f>
        <v>1</v>
      </c>
      <c r="FG25" s="34">
        <f>RANK(FF25,FF22:FF25,1)+COUNTIF(FF22:FF25,FF25)-1</f>
        <v>4</v>
      </c>
      <c r="FH25" s="34" t="str">
        <f>BR25</f>
        <v>England</v>
      </c>
      <c r="GH25" s="118">
        <v>22</v>
      </c>
      <c r="GI25" s="113"/>
      <c r="GJ25" s="113"/>
      <c r="GK25" s="118"/>
    </row>
    <row r="26" spans="3:193" x14ac:dyDescent="0.35">
      <c r="C26" s="49">
        <v>45468</v>
      </c>
      <c r="D26" s="120" t="s">
        <v>8</v>
      </c>
      <c r="E26" s="59" t="s">
        <v>27</v>
      </c>
      <c r="F26" s="122" t="s">
        <v>178</v>
      </c>
      <c r="G26" s="112"/>
      <c r="H26" s="60" t="s">
        <v>27</v>
      </c>
      <c r="I26" s="112"/>
      <c r="J26" s="109" t="str">
        <f t="shared" si="156"/>
        <v/>
      </c>
      <c r="K26" s="108">
        <f>IF(VLOOKUP(D26,BR21:CA25,10,FALSE)=VLOOKUP(F26,BR21:CA25,10,FALSE),VLOOKUP(D26,BR21:CA25,10,FALSE),"-")</f>
        <v>1</v>
      </c>
      <c r="M26" s="108" t="str">
        <f>IF(COUNTBLANK(G22:G27)+COUNTBLANK(I22:I27)=0,"Resultat OK","Fyll i resultat")</f>
        <v>Fyll i resultat</v>
      </c>
      <c r="AC26" s="62">
        <f t="shared" si="122"/>
        <v>45468</v>
      </c>
      <c r="AD26" s="2" t="str">
        <f t="shared" si="122"/>
        <v>England</v>
      </c>
      <c r="AE26" s="59" t="str">
        <f t="shared" si="122"/>
        <v>-</v>
      </c>
      <c r="AF26" s="4" t="str">
        <f t="shared" si="122"/>
        <v>Slovenien</v>
      </c>
      <c r="AG26" s="51" t="str">
        <f t="shared" si="123"/>
        <v/>
      </c>
      <c r="AH26" s="60" t="s">
        <v>27</v>
      </c>
      <c r="AI26" s="51" t="str">
        <f t="shared" si="124"/>
        <v/>
      </c>
      <c r="AJ26" s="53" t="str">
        <f t="shared" si="125"/>
        <v/>
      </c>
      <c r="AK26" s="68"/>
      <c r="AL26" s="34">
        <f t="shared" si="126"/>
        <v>0</v>
      </c>
      <c r="AM26" s="34">
        <f t="shared" si="127"/>
        <v>0</v>
      </c>
      <c r="AN26" s="34">
        <f t="shared" si="128"/>
        <v>0</v>
      </c>
      <c r="AO26" s="34">
        <f t="shared" si="129"/>
        <v>0</v>
      </c>
      <c r="AP26" s="34">
        <f t="shared" si="130"/>
        <v>0</v>
      </c>
      <c r="AQ26" s="34">
        <f t="shared" si="131"/>
        <v>0</v>
      </c>
      <c r="AR26" s="34">
        <f t="shared" si="132"/>
        <v>0</v>
      </c>
      <c r="AS26" s="34">
        <f t="shared" si="133"/>
        <v>0</v>
      </c>
      <c r="AT26" s="34">
        <f t="shared" si="134"/>
        <v>0</v>
      </c>
      <c r="AU26" s="34">
        <f t="shared" si="135"/>
        <v>0</v>
      </c>
      <c r="AV26" s="34">
        <f t="shared" si="136"/>
        <v>0</v>
      </c>
      <c r="AW26" s="34">
        <f t="shared" si="137"/>
        <v>0</v>
      </c>
      <c r="AX26" s="34">
        <f t="shared" si="138"/>
        <v>0</v>
      </c>
      <c r="AY26" s="34">
        <f t="shared" si="139"/>
        <v>0</v>
      </c>
      <c r="AZ26" s="34">
        <f t="shared" si="140"/>
        <v>0</v>
      </c>
      <c r="BA26" s="34">
        <f t="shared" si="141"/>
        <v>0</v>
      </c>
      <c r="BB26" s="34">
        <f t="shared" si="142"/>
        <v>0</v>
      </c>
      <c r="BC26" s="34">
        <f t="shared" si="143"/>
        <v>0</v>
      </c>
      <c r="BD26" s="34">
        <f t="shared" si="144"/>
        <v>0</v>
      </c>
      <c r="BE26" s="34">
        <f t="shared" si="145"/>
        <v>0</v>
      </c>
      <c r="BF26" s="34">
        <f t="shared" si="146"/>
        <v>0</v>
      </c>
      <c r="BG26" s="34">
        <f t="shared" si="147"/>
        <v>0</v>
      </c>
      <c r="BH26" s="34">
        <f t="shared" si="148"/>
        <v>0</v>
      </c>
      <c r="BI26" s="34">
        <f t="shared" si="149"/>
        <v>0</v>
      </c>
      <c r="BJ26" s="34">
        <f t="shared" si="150"/>
        <v>0</v>
      </c>
      <c r="BK26" s="34">
        <f t="shared" si="151"/>
        <v>0</v>
      </c>
      <c r="BL26" s="34">
        <f t="shared" si="152"/>
        <v>0</v>
      </c>
      <c r="BM26" s="34">
        <f t="shared" si="153"/>
        <v>0</v>
      </c>
      <c r="BN26" s="34">
        <f t="shared" si="154"/>
        <v>0</v>
      </c>
      <c r="BO26" s="34">
        <f t="shared" si="155"/>
        <v>0</v>
      </c>
      <c r="GH26" s="118">
        <v>23</v>
      </c>
      <c r="GI26" s="113"/>
      <c r="GJ26" s="113"/>
      <c r="GK26" s="118"/>
    </row>
    <row r="27" spans="3:193" x14ac:dyDescent="0.35">
      <c r="C27" s="49">
        <v>45468</v>
      </c>
      <c r="D27" s="120" t="s">
        <v>136</v>
      </c>
      <c r="E27" s="59" t="s">
        <v>27</v>
      </c>
      <c r="F27" s="122" t="s">
        <v>179</v>
      </c>
      <c r="G27" s="112"/>
      <c r="H27" s="60" t="s">
        <v>27</v>
      </c>
      <c r="I27" s="112"/>
      <c r="J27" s="109" t="str">
        <f t="shared" si="156"/>
        <v/>
      </c>
      <c r="K27" s="108">
        <f>IF(VLOOKUP(D27,BR21:CA25,10,FALSE)=VLOOKUP(F27,BR21:CA25,10,FALSE),VLOOKUP(D27,BR21:CA25,10,FALSE),"-")</f>
        <v>1</v>
      </c>
      <c r="AC27" s="62">
        <f t="shared" si="122"/>
        <v>45468</v>
      </c>
      <c r="AD27" s="2" t="str">
        <f t="shared" si="122"/>
        <v>Danmark</v>
      </c>
      <c r="AE27" s="59" t="str">
        <f t="shared" si="122"/>
        <v>-</v>
      </c>
      <c r="AF27" s="4" t="str">
        <f t="shared" si="122"/>
        <v>Serbien</v>
      </c>
      <c r="AG27" s="51" t="str">
        <f t="shared" si="123"/>
        <v/>
      </c>
      <c r="AH27" s="60" t="s">
        <v>27</v>
      </c>
      <c r="AI27" s="51" t="str">
        <f t="shared" si="124"/>
        <v/>
      </c>
      <c r="AJ27" s="53" t="str">
        <f t="shared" si="125"/>
        <v/>
      </c>
      <c r="AK27" s="68"/>
      <c r="AL27" s="34">
        <f t="shared" si="126"/>
        <v>0</v>
      </c>
      <c r="AM27" s="34">
        <f t="shared" si="127"/>
        <v>0</v>
      </c>
      <c r="AN27" s="34">
        <f t="shared" si="128"/>
        <v>0</v>
      </c>
      <c r="AO27" s="34">
        <f t="shared" si="129"/>
        <v>0</v>
      </c>
      <c r="AP27" s="34">
        <f t="shared" si="130"/>
        <v>0</v>
      </c>
      <c r="AQ27" s="34">
        <f t="shared" si="131"/>
        <v>0</v>
      </c>
      <c r="AR27" s="34">
        <f t="shared" si="132"/>
        <v>0</v>
      </c>
      <c r="AS27" s="34">
        <f t="shared" si="133"/>
        <v>0</v>
      </c>
      <c r="AT27" s="34">
        <f t="shared" si="134"/>
        <v>0</v>
      </c>
      <c r="AU27" s="34">
        <f t="shared" si="135"/>
        <v>0</v>
      </c>
      <c r="AV27" s="34">
        <f t="shared" si="136"/>
        <v>0</v>
      </c>
      <c r="AW27" s="34">
        <f t="shared" si="137"/>
        <v>0</v>
      </c>
      <c r="AX27" s="34">
        <f t="shared" si="138"/>
        <v>0</v>
      </c>
      <c r="AY27" s="34">
        <f t="shared" si="139"/>
        <v>0</v>
      </c>
      <c r="AZ27" s="34">
        <f t="shared" si="140"/>
        <v>0</v>
      </c>
      <c r="BA27" s="34">
        <f t="shared" si="141"/>
        <v>0</v>
      </c>
      <c r="BB27" s="34">
        <f t="shared" si="142"/>
        <v>0</v>
      </c>
      <c r="BC27" s="34">
        <f t="shared" si="143"/>
        <v>0</v>
      </c>
      <c r="BD27" s="34">
        <f t="shared" si="144"/>
        <v>0</v>
      </c>
      <c r="BE27" s="34">
        <f t="shared" si="145"/>
        <v>0</v>
      </c>
      <c r="BF27" s="34">
        <f t="shared" si="146"/>
        <v>0</v>
      </c>
      <c r="BG27" s="34">
        <f t="shared" si="147"/>
        <v>0</v>
      </c>
      <c r="BH27" s="34">
        <f t="shared" si="148"/>
        <v>0</v>
      </c>
      <c r="BI27" s="34">
        <f t="shared" si="149"/>
        <v>0</v>
      </c>
      <c r="BJ27" s="34">
        <f t="shared" si="150"/>
        <v>0</v>
      </c>
      <c r="BK27" s="34">
        <f t="shared" si="151"/>
        <v>0</v>
      </c>
      <c r="BL27" s="34">
        <f t="shared" si="152"/>
        <v>0</v>
      </c>
      <c r="BM27" s="34">
        <f t="shared" si="153"/>
        <v>0</v>
      </c>
      <c r="BN27" s="34">
        <f t="shared" si="154"/>
        <v>0</v>
      </c>
      <c r="BO27" s="34">
        <f t="shared" si="155"/>
        <v>0</v>
      </c>
      <c r="GH27" s="118">
        <v>24</v>
      </c>
      <c r="GI27" s="113"/>
      <c r="GJ27" s="113"/>
      <c r="GK27" s="118"/>
    </row>
    <row r="28" spans="3:193" x14ac:dyDescent="0.35">
      <c r="C28" s="173"/>
      <c r="D28" s="173"/>
      <c r="E28" s="78"/>
      <c r="F28" s="127"/>
      <c r="G28" s="79"/>
      <c r="H28" s="79"/>
      <c r="J28" s="34" t="str">
        <f t="shared" si="156"/>
        <v/>
      </c>
      <c r="AC28" s="173"/>
      <c r="AD28" s="173"/>
      <c r="AE28" s="78"/>
      <c r="AF28" s="78"/>
      <c r="AG28" s="79" t="str">
        <f t="shared" si="123"/>
        <v/>
      </c>
      <c r="AH28" s="79"/>
      <c r="AJ28" s="34" t="str">
        <f t="shared" si="125"/>
        <v/>
      </c>
      <c r="GH28" s="118">
        <v>25</v>
      </c>
      <c r="GI28" s="113"/>
      <c r="GJ28" s="113"/>
      <c r="GK28" s="118"/>
    </row>
    <row r="29" spans="3:193" x14ac:dyDescent="0.35">
      <c r="C29" s="30" t="s">
        <v>3</v>
      </c>
      <c r="D29"/>
      <c r="E29" s="31"/>
      <c r="F29" s="123"/>
      <c r="G29" s="32"/>
      <c r="H29" s="32"/>
      <c r="I29" s="32"/>
      <c r="J29" s="32"/>
      <c r="AC29" s="30" t="s">
        <v>3</v>
      </c>
      <c r="AD29" s="31"/>
      <c r="AE29" s="31"/>
      <c r="AF29" s="31"/>
      <c r="AG29" s="32"/>
      <c r="AH29" s="32"/>
      <c r="AI29" s="32"/>
      <c r="AJ29" s="32"/>
      <c r="AK29" s="32"/>
      <c r="BR29" s="37" t="s">
        <v>63</v>
      </c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D29" s="38" t="s">
        <v>59</v>
      </c>
      <c r="CE29" s="38">
        <f>COUNTIF(CA31:CA34,1)</f>
        <v>4</v>
      </c>
      <c r="CF29" s="38"/>
      <c r="CG29" s="38"/>
      <c r="CH29" s="38"/>
      <c r="CI29" s="38"/>
      <c r="CJ29" s="38"/>
      <c r="CK29" s="38"/>
      <c r="CL29" s="38"/>
      <c r="CM29" s="38"/>
      <c r="CN29" s="38"/>
      <c r="CX29" s="39" t="s">
        <v>62</v>
      </c>
      <c r="CY29" s="39">
        <f>COUNTIF(CA31:CA34,2)</f>
        <v>0</v>
      </c>
      <c r="CZ29" s="39"/>
      <c r="DA29" s="39"/>
      <c r="DB29" s="39"/>
      <c r="DC29" s="39"/>
      <c r="DD29" s="39"/>
      <c r="DE29" s="39"/>
      <c r="DF29" s="39"/>
      <c r="DG29" s="39"/>
      <c r="DH29" s="39"/>
      <c r="DR29" s="40" t="s">
        <v>61</v>
      </c>
      <c r="DS29" s="40">
        <f>COUNTIF(CA31:CA34,3)</f>
        <v>0</v>
      </c>
      <c r="DT29" s="40"/>
      <c r="DU29" s="40"/>
      <c r="DV29" s="40"/>
      <c r="DW29" s="40"/>
      <c r="DX29" s="40"/>
      <c r="DY29" s="40"/>
      <c r="DZ29" s="40"/>
      <c r="EA29" s="40"/>
      <c r="EB29" s="40"/>
      <c r="EL29" s="41" t="s">
        <v>60</v>
      </c>
      <c r="EM29" s="41">
        <f>COUNTIF(CA31:CA34,4)</f>
        <v>0</v>
      </c>
      <c r="EN29" s="41"/>
      <c r="EO29" s="41"/>
      <c r="EP29" s="41"/>
      <c r="EQ29" s="41"/>
      <c r="ER29" s="41"/>
      <c r="ES29" s="41"/>
      <c r="ET29" s="41"/>
      <c r="EU29" s="41"/>
      <c r="EV29" s="41"/>
      <c r="GH29" s="118">
        <v>26</v>
      </c>
      <c r="GI29" s="113"/>
      <c r="GJ29" s="113"/>
      <c r="GK29" s="118"/>
    </row>
    <row r="30" spans="3:193" x14ac:dyDescent="0.35">
      <c r="C30" s="44" t="s">
        <v>22</v>
      </c>
      <c r="D30" s="168" t="s">
        <v>23</v>
      </c>
      <c r="E30" s="168"/>
      <c r="F30" s="168"/>
      <c r="G30" s="169" t="s">
        <v>24</v>
      </c>
      <c r="H30" s="169"/>
      <c r="I30" s="169"/>
      <c r="J30" s="14" t="s">
        <v>25</v>
      </c>
      <c r="M30" s="44" t="s">
        <v>32</v>
      </c>
      <c r="N30" s="13" t="s">
        <v>33</v>
      </c>
      <c r="O30" s="13" t="s">
        <v>35</v>
      </c>
      <c r="P30" s="13" t="s">
        <v>34</v>
      </c>
      <c r="Q30" s="13" t="s">
        <v>36</v>
      </c>
      <c r="R30" s="13" t="s">
        <v>37</v>
      </c>
      <c r="S30" s="13" t="s">
        <v>39</v>
      </c>
      <c r="T30" s="14" t="s">
        <v>38</v>
      </c>
      <c r="V30"/>
      <c r="AC30" s="44" t="s">
        <v>22</v>
      </c>
      <c r="AD30" s="168" t="s">
        <v>23</v>
      </c>
      <c r="AE30" s="168"/>
      <c r="AF30" s="168"/>
      <c r="AG30" s="169" t="s">
        <v>24</v>
      </c>
      <c r="AH30" s="169"/>
      <c r="AI30" s="169"/>
      <c r="AJ30" s="13" t="s">
        <v>25</v>
      </c>
      <c r="AK30" s="14" t="s">
        <v>26</v>
      </c>
      <c r="AL30" s="37" t="s">
        <v>40</v>
      </c>
      <c r="AM30" s="37" t="s">
        <v>41</v>
      </c>
      <c r="AN30" s="37" t="s">
        <v>42</v>
      </c>
      <c r="AO30" s="37" t="s">
        <v>43</v>
      </c>
      <c r="AP30" s="37" t="s">
        <v>44</v>
      </c>
      <c r="AQ30" s="37" t="s">
        <v>45</v>
      </c>
      <c r="AR30" s="38" t="s">
        <v>40</v>
      </c>
      <c r="AS30" s="38" t="s">
        <v>41</v>
      </c>
      <c r="AT30" s="38" t="s">
        <v>42</v>
      </c>
      <c r="AU30" s="38" t="s">
        <v>43</v>
      </c>
      <c r="AV30" s="38" t="s">
        <v>44</v>
      </c>
      <c r="AW30" s="38" t="s">
        <v>45</v>
      </c>
      <c r="AX30" s="39" t="s">
        <v>40</v>
      </c>
      <c r="AY30" s="39" t="s">
        <v>41</v>
      </c>
      <c r="AZ30" s="39" t="s">
        <v>42</v>
      </c>
      <c r="BA30" s="39" t="s">
        <v>43</v>
      </c>
      <c r="BB30" s="39" t="s">
        <v>44</v>
      </c>
      <c r="BC30" s="39" t="s">
        <v>45</v>
      </c>
      <c r="BD30" s="40" t="s">
        <v>40</v>
      </c>
      <c r="BE30" s="40" t="s">
        <v>41</v>
      </c>
      <c r="BF30" s="40" t="s">
        <v>42</v>
      </c>
      <c r="BG30" s="40" t="s">
        <v>43</v>
      </c>
      <c r="BH30" s="40" t="s">
        <v>44</v>
      </c>
      <c r="BI30" s="40" t="s">
        <v>45</v>
      </c>
      <c r="BJ30" s="41" t="s">
        <v>40</v>
      </c>
      <c r="BK30" s="41" t="s">
        <v>41</v>
      </c>
      <c r="BL30" s="41" t="s">
        <v>42</v>
      </c>
      <c r="BM30" s="41" t="s">
        <v>43</v>
      </c>
      <c r="BN30" s="41" t="s">
        <v>44</v>
      </c>
      <c r="BO30" s="41" t="s">
        <v>45</v>
      </c>
      <c r="BR30" s="37" t="s">
        <v>32</v>
      </c>
      <c r="BS30" s="37" t="s">
        <v>33</v>
      </c>
      <c r="BT30" s="37" t="s">
        <v>35</v>
      </c>
      <c r="BU30" s="37" t="s">
        <v>34</v>
      </c>
      <c r="BV30" s="37" t="s">
        <v>36</v>
      </c>
      <c r="BW30" s="37" t="s">
        <v>37</v>
      </c>
      <c r="BX30" s="37" t="s">
        <v>39</v>
      </c>
      <c r="BY30" s="37" t="s">
        <v>38</v>
      </c>
      <c r="BZ30" s="37" t="s">
        <v>49</v>
      </c>
      <c r="CA30" s="37" t="s">
        <v>58</v>
      </c>
      <c r="CB30" s="37" t="s">
        <v>48</v>
      </c>
      <c r="CD30" s="38" t="s">
        <v>32</v>
      </c>
      <c r="CE30" s="38" t="s">
        <v>33</v>
      </c>
      <c r="CF30" s="38" t="s">
        <v>35</v>
      </c>
      <c r="CG30" s="38" t="s">
        <v>34</v>
      </c>
      <c r="CH30" s="38" t="s">
        <v>38</v>
      </c>
      <c r="CI30" s="38" t="s">
        <v>49</v>
      </c>
      <c r="CJ30" s="38" t="s">
        <v>58</v>
      </c>
      <c r="CK30" s="47" t="s">
        <v>39</v>
      </c>
      <c r="CL30" s="47" t="s">
        <v>65</v>
      </c>
      <c r="CM30" s="47" t="s">
        <v>36</v>
      </c>
      <c r="CN30" s="47" t="s">
        <v>64</v>
      </c>
      <c r="CO30" s="38" t="s">
        <v>134</v>
      </c>
      <c r="CP30" s="47" t="s">
        <v>144</v>
      </c>
      <c r="CQ30" s="47" t="s">
        <v>141</v>
      </c>
      <c r="CR30" s="47" t="s">
        <v>145</v>
      </c>
      <c r="CS30" s="47" t="s">
        <v>142</v>
      </c>
      <c r="CT30" s="47" t="s">
        <v>146</v>
      </c>
      <c r="CU30" s="47" t="s">
        <v>143</v>
      </c>
      <c r="CV30" s="38" t="s">
        <v>135</v>
      </c>
      <c r="CX30" s="39" t="s">
        <v>32</v>
      </c>
      <c r="CY30" s="39" t="s">
        <v>33</v>
      </c>
      <c r="CZ30" s="39" t="s">
        <v>35</v>
      </c>
      <c r="DA30" s="39" t="s">
        <v>34</v>
      </c>
      <c r="DB30" s="39" t="s">
        <v>38</v>
      </c>
      <c r="DC30" s="39" t="s">
        <v>49</v>
      </c>
      <c r="DD30" s="39" t="s">
        <v>58</v>
      </c>
      <c r="DE30" s="39" t="s">
        <v>39</v>
      </c>
      <c r="DF30" s="39" t="s">
        <v>65</v>
      </c>
      <c r="DG30" s="39" t="s">
        <v>36</v>
      </c>
      <c r="DH30" s="39" t="s">
        <v>64</v>
      </c>
      <c r="DI30" s="39" t="s">
        <v>134</v>
      </c>
      <c r="DJ30" s="39" t="s">
        <v>144</v>
      </c>
      <c r="DK30" s="39" t="s">
        <v>141</v>
      </c>
      <c r="DL30" s="39" t="s">
        <v>145</v>
      </c>
      <c r="DM30" s="39" t="s">
        <v>142</v>
      </c>
      <c r="DN30" s="39" t="s">
        <v>146</v>
      </c>
      <c r="DO30" s="39" t="s">
        <v>143</v>
      </c>
      <c r="DP30" s="39" t="s">
        <v>135</v>
      </c>
      <c r="DR30" s="40" t="s">
        <v>32</v>
      </c>
      <c r="DS30" s="40" t="s">
        <v>33</v>
      </c>
      <c r="DT30" s="40" t="s">
        <v>35</v>
      </c>
      <c r="DU30" s="40" t="s">
        <v>34</v>
      </c>
      <c r="DV30" s="40" t="s">
        <v>38</v>
      </c>
      <c r="DW30" s="40" t="s">
        <v>49</v>
      </c>
      <c r="DX30" s="40" t="s">
        <v>58</v>
      </c>
      <c r="DY30" s="40" t="s">
        <v>39</v>
      </c>
      <c r="DZ30" s="40" t="s">
        <v>65</v>
      </c>
      <c r="EA30" s="40" t="s">
        <v>36</v>
      </c>
      <c r="EB30" s="40" t="s">
        <v>64</v>
      </c>
      <c r="EC30" s="40" t="s">
        <v>134</v>
      </c>
      <c r="ED30" s="40" t="s">
        <v>144</v>
      </c>
      <c r="EE30" s="40" t="s">
        <v>141</v>
      </c>
      <c r="EF30" s="40" t="s">
        <v>145</v>
      </c>
      <c r="EG30" s="40" t="s">
        <v>142</v>
      </c>
      <c r="EH30" s="40" t="s">
        <v>146</v>
      </c>
      <c r="EI30" s="40" t="s">
        <v>143</v>
      </c>
      <c r="EJ30" s="40" t="s">
        <v>135</v>
      </c>
      <c r="EL30" s="41" t="s">
        <v>32</v>
      </c>
      <c r="EM30" s="41" t="s">
        <v>33</v>
      </c>
      <c r="EN30" s="41" t="s">
        <v>35</v>
      </c>
      <c r="EO30" s="41" t="s">
        <v>34</v>
      </c>
      <c r="EP30" s="41" t="s">
        <v>38</v>
      </c>
      <c r="EQ30" s="41" t="s">
        <v>49</v>
      </c>
      <c r="ER30" s="41" t="s">
        <v>58</v>
      </c>
      <c r="ES30" s="41" t="s">
        <v>39</v>
      </c>
      <c r="ET30" s="41" t="s">
        <v>65</v>
      </c>
      <c r="EU30" s="41" t="s">
        <v>36</v>
      </c>
      <c r="EV30" s="41" t="s">
        <v>64</v>
      </c>
      <c r="EW30" s="41" t="s">
        <v>134</v>
      </c>
      <c r="EX30" s="41" t="s">
        <v>144</v>
      </c>
      <c r="EY30" s="41" t="s">
        <v>141</v>
      </c>
      <c r="EZ30" s="41" t="s">
        <v>145</v>
      </c>
      <c r="FA30" s="41" t="s">
        <v>142</v>
      </c>
      <c r="FB30" s="41" t="s">
        <v>146</v>
      </c>
      <c r="FC30" s="41" t="s">
        <v>143</v>
      </c>
      <c r="FD30" s="41" t="s">
        <v>135</v>
      </c>
      <c r="FF30" s="41" t="s">
        <v>46</v>
      </c>
      <c r="FG30" s="41" t="s">
        <v>66</v>
      </c>
      <c r="GH30" s="118">
        <v>27</v>
      </c>
      <c r="GI30" s="113"/>
      <c r="GJ30" s="113"/>
      <c r="GK30" s="118"/>
    </row>
    <row r="31" spans="3:193" x14ac:dyDescent="0.35">
      <c r="C31" s="49">
        <v>45459</v>
      </c>
      <c r="D31" s="119" t="s">
        <v>12</v>
      </c>
      <c r="E31" s="50" t="s">
        <v>27</v>
      </c>
      <c r="F31" s="121" t="s">
        <v>137</v>
      </c>
      <c r="G31" s="111"/>
      <c r="H31" s="52" t="s">
        <v>27</v>
      </c>
      <c r="I31" s="111"/>
      <c r="J31" s="109" t="str">
        <f>IF(OR(ISBLANK(G31),ISBLANK(I31)),"",IF(G31&gt;I31,1,IF(G31&lt;I31,2,"X")))</f>
        <v/>
      </c>
      <c r="K31" s="108">
        <f>IF(VLOOKUP(D31,BR30:CA34,10,FALSE)=VLOOKUP(F31,BR30:CA34,10,FALSE),VLOOKUP(D31,BR30:CA34,10,FALSE),"-")</f>
        <v>1</v>
      </c>
      <c r="L31" s="108">
        <v>1</v>
      </c>
      <c r="M31" s="95" t="str">
        <f>VLOOKUP(L31,FG31:FH34,2,FALSE)</f>
        <v>Nederländerna</v>
      </c>
      <c r="N31" s="96">
        <f>VLOOKUP($M31,$BR$31:$BY$34,2,FALSE)</f>
        <v>0</v>
      </c>
      <c r="O31" s="96">
        <f>VLOOKUP($M31,$BR$31:$BY$34,3,FALSE)</f>
        <v>0</v>
      </c>
      <c r="P31" s="96">
        <f>VLOOKUP($M31,$BR$31:$BY$34,4,FALSE)</f>
        <v>0</v>
      </c>
      <c r="Q31" s="96">
        <f>VLOOKUP($M31,$BR$31:$BY$34,5,FALSE)</f>
        <v>0</v>
      </c>
      <c r="R31" s="96">
        <f>VLOOKUP($M31,$BR$31:$BY$34,6,FALSE)</f>
        <v>0</v>
      </c>
      <c r="S31" s="96">
        <f>VLOOKUP($M31,$BR$31:$BY$34,7,FALSE)</f>
        <v>0</v>
      </c>
      <c r="T31" s="97">
        <f>VLOOKUP($M31,$BR$31:$BY$34,8,FALSE)</f>
        <v>0</v>
      </c>
      <c r="AC31" s="77">
        <f t="shared" ref="AC31:AF36" si="178">C31</f>
        <v>45459</v>
      </c>
      <c r="AD31" s="1" t="str">
        <f t="shared" si="178"/>
        <v>Polen</v>
      </c>
      <c r="AE31" s="50" t="str">
        <f t="shared" si="178"/>
        <v>-</v>
      </c>
      <c r="AF31" s="3" t="str">
        <f t="shared" si="178"/>
        <v>Nederländerna</v>
      </c>
      <c r="AG31" s="51" t="str">
        <f t="shared" ref="AG31:AG37" si="179">IF(G31="","",G31)</f>
        <v/>
      </c>
      <c r="AH31" s="52" t="s">
        <v>27</v>
      </c>
      <c r="AI31" s="51" t="str">
        <f t="shared" ref="AI31:AI36" si="180">IF(I31="","",I31)</f>
        <v/>
      </c>
      <c r="AJ31" s="53" t="str">
        <f t="shared" ref="AJ31:AJ37" si="181">J31</f>
        <v/>
      </c>
      <c r="AK31" s="67"/>
      <c r="AL31" s="34">
        <f t="shared" ref="AL31:AL36" si="182">IF(AG31&gt;AI31,1,0)</f>
        <v>0</v>
      </c>
      <c r="AM31" s="34">
        <f t="shared" ref="AM31:AM36" si="183">IF(AI31&gt;AG31,1,0)</f>
        <v>0</v>
      </c>
      <c r="AN31" s="34">
        <f t="shared" ref="AN31:AN36" si="184">IF(AND(AG31=AI31,AG31&lt;&gt;""),1,0)</f>
        <v>0</v>
      </c>
      <c r="AO31" s="34">
        <f t="shared" ref="AO31:AO36" si="185">IF(AND(AG31=AI31,AG31&lt;&gt;""),1,0)</f>
        <v>0</v>
      </c>
      <c r="AP31" s="34">
        <f t="shared" ref="AP31:AP36" si="186">IF(AG31&lt;AI31,1,0)</f>
        <v>0</v>
      </c>
      <c r="AQ31" s="34">
        <f t="shared" ref="AQ31:AQ36" si="187">IF(AI31&lt;AG31,1,)</f>
        <v>0</v>
      </c>
      <c r="AR31" s="34">
        <f t="shared" ref="AR31:AR36" si="188">IF(ISERROR(VLOOKUP(AD31,CD:CD,1,FALSE)),0,1)*IF(ISERROR(VLOOKUP(AF31,CD:CD,1,FALSE)),0,1)*AL31</f>
        <v>0</v>
      </c>
      <c r="AS31" s="34">
        <f t="shared" ref="AS31:AS36" si="189">IF(ISERROR(VLOOKUP(AD31,CD:CD,1,FALSE)),0,1)*IF(ISERROR(VLOOKUP(AF31,CD:CD,1,FALSE)),0,1)*AM31</f>
        <v>0</v>
      </c>
      <c r="AT31" s="34">
        <f t="shared" ref="AT31:AT36" si="190">IF(ISERROR(VLOOKUP(AD31,CD:CD,1,FALSE)),0,1)*IF(ISERROR(VLOOKUP(AF31,CD:CD,1,FALSE)),0,1)*AN31</f>
        <v>0</v>
      </c>
      <c r="AU31" s="34">
        <f t="shared" ref="AU31:AU36" si="191">IF(ISERROR(VLOOKUP(AD31,CD:CD,1,FALSE)),0,1)*IF(ISERROR(VLOOKUP(AF31,CD:CD,1,FALSE)),0,1)*AO31</f>
        <v>0</v>
      </c>
      <c r="AV31" s="34">
        <f t="shared" ref="AV31:AV36" si="192">IF(ISERROR(VLOOKUP(AD31,CD:CD,1,FALSE)),0,1)*IF(ISERROR(VLOOKUP(AF31,CD:CD,1,FALSE)),0,1)*AP31</f>
        <v>0</v>
      </c>
      <c r="AW31" s="34">
        <f t="shared" ref="AW31:AW36" si="193">IF(ISERROR(VLOOKUP(AD31,CD:CD,1,FALSE)),0,1)*IF(ISERROR(VLOOKUP(AF31,CD:CD,1,FALSE)),0,1)*AQ31</f>
        <v>0</v>
      </c>
      <c r="AX31" s="34">
        <f t="shared" ref="AX31:AX36" si="194">IF(ISERROR(VLOOKUP(AD31,CX:CX,1,FALSE)),0,1)*IF(ISERROR(VLOOKUP(AF31,CX:CX,1,FALSE)),0,1)*AL31</f>
        <v>0</v>
      </c>
      <c r="AY31" s="34">
        <f t="shared" ref="AY31:AY36" si="195">IF(ISERROR(VLOOKUP(AD31,CX:CX,1,FALSE)),0,1)*IF(ISERROR(VLOOKUP(AF31,CX:CX,1,FALSE)),0,1)*AM31</f>
        <v>0</v>
      </c>
      <c r="AZ31" s="34">
        <f t="shared" ref="AZ31:AZ36" si="196">IF(ISERROR(VLOOKUP(AD31,CX:CX,1,FALSE)),0,1)*IF(ISERROR(VLOOKUP(AF31,CX:CX,1,FALSE)),0,1)*AN31</f>
        <v>0</v>
      </c>
      <c r="BA31" s="34">
        <f t="shared" ref="BA31:BA36" si="197">IF(ISERROR(VLOOKUP(AD31,CX:CX,1,FALSE)),0,1)*IF(ISERROR(VLOOKUP(AF31,CX:CX,1,FALSE)),0,1)*AO31</f>
        <v>0</v>
      </c>
      <c r="BB31" s="34">
        <f t="shared" ref="BB31:BB36" si="198">IF(ISERROR(VLOOKUP(AD31,CX:CX,1,FALSE)),0,1)*IF(ISERROR(VLOOKUP(AF31,CX:CX,1,FALSE)),0,1)*AP31</f>
        <v>0</v>
      </c>
      <c r="BC31" s="34">
        <f t="shared" ref="BC31:BC36" si="199">IF(ISERROR(VLOOKUP(AD31,CX:CX,1,FALSE)),0,1)*IF(ISERROR(VLOOKUP(AF31,CX:CX,1,FALSE)),0,1)*AQ31</f>
        <v>0</v>
      </c>
      <c r="BD31" s="34">
        <f t="shared" ref="BD31:BD36" si="200">IF(ISERROR(VLOOKUP(AD31,DR:DR,1,FALSE)),0,1)*IF(ISERROR(VLOOKUP(AF31,DR:DR,1,FALSE)),0,1)*AL31</f>
        <v>0</v>
      </c>
      <c r="BE31" s="34">
        <f t="shared" ref="BE31:BE36" si="201">IF(ISERROR(VLOOKUP(AD31,DR:DR,1,FALSE)),0,1)*IF(ISERROR(VLOOKUP(AF31,DR:DR,1,FALSE)),0,1)*AM31</f>
        <v>0</v>
      </c>
      <c r="BF31" s="34">
        <f t="shared" ref="BF31:BF36" si="202">IF(ISERROR(VLOOKUP(AD31,DR:DR,1,FALSE)),0,1)*IF(ISERROR(VLOOKUP(AF31,DR:DR,1,FALSE)),0,1)*AN31</f>
        <v>0</v>
      </c>
      <c r="BG31" s="34">
        <f t="shared" ref="BG31:BG36" si="203">IF(ISERROR(VLOOKUP(AD31,DR:DR,1,FALSE)),0,1)*IF(ISERROR(VLOOKUP(AF31,DR:DR,1,FALSE)),0,1)*AO31</f>
        <v>0</v>
      </c>
      <c r="BH31" s="34">
        <f t="shared" ref="BH31:BH36" si="204">IF(ISERROR(VLOOKUP(AD31,DR:DR,1,FALSE)),0,1)*IF(ISERROR(VLOOKUP(AF31,DR:DR,1,FALSE)),0,1)*AP31</f>
        <v>0</v>
      </c>
      <c r="BI31" s="34">
        <f t="shared" ref="BI31:BI36" si="205">IF(ISERROR(VLOOKUP(AD31,DR:DR,1,FALSE)),0,1)*IF(ISERROR(VLOOKUP(AF31,DR:DR,1,FALSE)),0,1)*AQ31</f>
        <v>0</v>
      </c>
      <c r="BJ31" s="34">
        <f t="shared" ref="BJ31:BJ36" si="206">IF(ISERROR(VLOOKUP(AD31,EL:EL,1,FALSE)),0,1)*IF(ISERROR(VLOOKUP(AF31,EL:EL,1,FALSE)),0,1)*AL31</f>
        <v>0</v>
      </c>
      <c r="BK31" s="34">
        <f t="shared" ref="BK31:BK36" si="207">IF(ISERROR(VLOOKUP(AD31,EL:EL,1,FALSE)),0,1)*IF(ISERROR(VLOOKUP(AF31,EL:EL,1,FALSE)),0,1)*AM31</f>
        <v>0</v>
      </c>
      <c r="BL31" s="34">
        <f t="shared" ref="BL31:BL36" si="208">IF(ISERROR(VLOOKUP(AD31,EL:EL,1,FALSE)),0,1)*IF(ISERROR(VLOOKUP(AF31,EL:EL,1,FALSE)),0,1)*AN31</f>
        <v>0</v>
      </c>
      <c r="BM31" s="34">
        <f t="shared" ref="BM31:BM36" si="209">IF(ISERROR(VLOOKUP(AD31,EL:EL,1,FALSE)),0,1)*IF(ISERROR(VLOOKUP(AF31,EL:EL,1,FALSE)),0,1)*AO31</f>
        <v>0</v>
      </c>
      <c r="BN31" s="34">
        <f t="shared" ref="BN31:BN36" si="210">IF(ISERROR(VLOOKUP(AD31,EL:EL,1,FALSE)),0,1)*IF(ISERROR(VLOOKUP(AF31,EL:EL,1,FALSE)),0,1)*AP31</f>
        <v>0</v>
      </c>
      <c r="BO31" s="34">
        <f t="shared" ref="BO31:BO36" si="211">IF(ISERROR(VLOOKUP(AD31,EL:EL,1,FALSE)),0,1)*IF(ISERROR(VLOOKUP(AF31,EL:EL,1,FALSE)),0,1)*AQ31</f>
        <v>0</v>
      </c>
      <c r="BR31" s="34" t="s">
        <v>137</v>
      </c>
      <c r="BS31" s="55">
        <f>(SUMIF(AD$4:AD$54,BR31,AL$4:AL$54)+SUMIF(AF$4:AF$54,BR31,AM$4:AM$54))</f>
        <v>0</v>
      </c>
      <c r="BT31" s="55">
        <f>(SUMIF(AD$4:AD$54,BR31,AN$4:AN$54)+SUMIF(AF$4:AF$54,BR31,AO$4:AO$54))</f>
        <v>0</v>
      </c>
      <c r="BU31" s="55">
        <f>(SUMIF(AD$4:AD$54,BR31,AP$4:AP$54)+SUMIF(AF$4:AF$54,BR31,AQ$4:AQ$54))</f>
        <v>0</v>
      </c>
      <c r="BV31" s="55">
        <f>SUMIF($AD$4:$AD$54,BR31,$AG$4:$AG$54)+SUMIF($AF$4:$AF$54,BR31,$AI$4:$AI$54)</f>
        <v>0</v>
      </c>
      <c r="BW31" s="55">
        <f>SUMIF($AD$4:$AD$54,BR31,$AI$4:$AI$54)+SUMIF($AF$4:$AF$54,BR31,$AG$4:$AG$54)</f>
        <v>0</v>
      </c>
      <c r="BX31" s="55">
        <f>BV31-BW31</f>
        <v>0</v>
      </c>
      <c r="BY31" s="55">
        <f>IFERROR(BS31*3+BT31*1,0)</f>
        <v>0</v>
      </c>
      <c r="BZ31" s="55" t="s">
        <v>53</v>
      </c>
      <c r="CA31" s="56">
        <f>RANK(BY31,BY31:BY34)</f>
        <v>1</v>
      </c>
      <c r="CB31" s="34">
        <f>SUMPRODUCT((BY31:BY34=BY31)*(BX31:BX34&gt;BX31))</f>
        <v>0</v>
      </c>
      <c r="CD31" s="34" t="str">
        <f>IF(CA31=1,BR31,)</f>
        <v>Nederländerna</v>
      </c>
      <c r="CE31" s="34">
        <f>(SUMIF($AD$4:$AD$54,$BR31,$AR$4:$AR$54)+SUMIF($AF$4:$AF$54,$BR31,$AS$4:$AS$54))</f>
        <v>0</v>
      </c>
      <c r="CF31" s="34">
        <f>(SUMIF($AD$4:$AD$54,$BR31,$AT$4:$AT$54)+SUMIF($AF$4:$AF$54,$BR31,$AU$4:$AU$54))</f>
        <v>0</v>
      </c>
      <c r="CG31" s="34">
        <f>(SUMIF($AD$4:$AD$54,$BR31,$AV$4:$AV$54)+SUMIF($AF$4:$AF$54,$BR31,$AW$4:$AW$54))</f>
        <v>0</v>
      </c>
      <c r="CH31" s="55">
        <f>IFERROR(CE31*3+CF31*1,0)</f>
        <v>0</v>
      </c>
      <c r="CI31" s="34" t="str">
        <f>BZ31</f>
        <v>D</v>
      </c>
      <c r="CJ31" s="34">
        <f>IF(CD31&gt;0,RANK(CH31,CH31:CH34),)</f>
        <v>1</v>
      </c>
      <c r="CK31" s="34">
        <f>IF(AND(CD31&gt;0,COUNTIF(CJ31:CJ34,CJ31)&gt;1),SUMIFS($AG$4:$AG$54,$AD$4:$AD$54,$BR31,$K$4:$K$54,1)+SUMIFS($AI$4:$AI$54,$AF$4:$AF$54,$BR31,$K$4:$K$54,1)-SUMIFS($AI$4:$AI$54,$AD$4:$AD$54,$BR31,$K$4:$K$54,1)-SUMIFS($AG$4:$AG$54,$AF$4:$AF$54,$BR31,$K$4:$K$54,1),)</f>
        <v>0</v>
      </c>
      <c r="CL31" s="34">
        <f>IF(AND(CD31&gt;0,COUNTIF(CJ31:CJ34,CJ31)&gt;1),CJ31+RANK(CK31,CK31:CK34)-1,CJ31)</f>
        <v>1</v>
      </c>
      <c r="CM31" s="34">
        <f>IF(AND(CD31&gt;0,COUNTIF(CL31:CL34,CL31)&gt;1),SUMIFS($AG$4:$AG$54,$AD$4:$AD$54,$BR31,$K$4:$K$54,1)+SUMIFS($AI$4:$AI$54,$AF$4:$AF$54,$BR31,$K$4:$K$54,1),)</f>
        <v>0</v>
      </c>
      <c r="CN31" s="34">
        <f>IF(AND(CD31&gt;0,COUNTIF(CL31:CL34,CL31)&gt;1),CL31+RANK(CM31,CM31:CM34)-1,CL31)</f>
        <v>1</v>
      </c>
      <c r="CO31" s="34">
        <f>IF(CN31=0,"",CN31)</f>
        <v>1</v>
      </c>
      <c r="CP31" s="34">
        <f>IF(OR(CO31="",COUNTIF(CO31:CO34,CO31)=1),"",$BX31)</f>
        <v>0</v>
      </c>
      <c r="CQ31" s="34">
        <f>IF(CO31="","",IF(COUNTIF(CO31:CO34,CO31)=1,CO31,CO31+RANK(CP31,CP31:CP34,0)-1))</f>
        <v>1</v>
      </c>
      <c r="CR31" s="34">
        <f>IF(OR(CQ31="",COUNTIF(CQ31:CQ34,CQ31)=1),"",$BV31)</f>
        <v>0</v>
      </c>
      <c r="CS31" s="34">
        <f>IF(CO31="","",IF(COUNTIF(CQ31:CQ34,CQ31)=1,CQ31,CQ31+RANK(CR31,CR31:CR34,0)-1))</f>
        <v>1</v>
      </c>
      <c r="CT31" s="34">
        <f>IF(OR(CS31="",COUNTIF(CS31:CS34,CS31)=1),"",$BS31)</f>
        <v>0</v>
      </c>
      <c r="CU31" s="34">
        <f>IF(CO31="","",IF(COUNTIF(CS31:CS34,CS31)=1,CS31,CS31+RANK(CT31,CT31:CT34,0)-1))</f>
        <v>1</v>
      </c>
      <c r="CV31" s="34">
        <f>IF(CD31&gt;0,BK29+RANK(CU31,CU31:CU34,1),)</f>
        <v>1</v>
      </c>
      <c r="CX31" s="34">
        <f>IF(CA31=2,BR31,)</f>
        <v>0</v>
      </c>
      <c r="CY31" s="34">
        <f>(SUMIF($AD$4:$AD$54,$BR31,$AX$4:$AX$54)+SUMIF($AF$4:$AF$54,$BR31,$AY$4:$AY$54))</f>
        <v>0</v>
      </c>
      <c r="CZ31" s="34">
        <f>(SUMIF($AD$4:$AD$54,$BR31,$AZ$4:$AZ$54)+SUMIF($AF$4:$AF$54,$BR31,$BA$4:$BA$54))</f>
        <v>0</v>
      </c>
      <c r="DA31" s="34">
        <f>(SUMIF($AD$4:$AD$54,$BR31,$BB$4:$BB$54)+SUMIF($AF$4:$AF$54,$BR31,$BC$4:$BC$54))</f>
        <v>0</v>
      </c>
      <c r="DB31" s="55">
        <f>IFERROR(CY31*3+CZ31*1,0)</f>
        <v>0</v>
      </c>
      <c r="DC31" s="34" t="str">
        <f>$BZ31</f>
        <v>D</v>
      </c>
      <c r="DD31" s="34">
        <f>IF(CX31&gt;0,RANK(DB31,DB31:DB34)+CE29,)</f>
        <v>0</v>
      </c>
      <c r="DE31" s="34">
        <f>IF(AND(CX31&gt;0,COUNTIF(DD31:DD34,DD31)&gt;1),SUMIFS($AG$4:$AG$54,$AD$4:$AD$54,$BR31,$K$4:$K$54,2)+SUMIFS($AI$4:$AI$54,$AF$4:$AF$54,$BR31,$K$4:$K$54,2)-SUMIFS($AI$4:$AI$54,$AD$4:$AD$54,$BR31,$K$4:$K$54,2)-SUMIFS($AG$4:$AG$54,$AF$4:$AF$54,$BR31,$K$4:$K$54,2),)</f>
        <v>0</v>
      </c>
      <c r="DF31" s="34">
        <f>IF(AND(CX31&gt;0,COUNTIF(DD31:DD34,DD31)&gt;1),DD31+RANK(DE31,DE31:DE34)-1,DD31)</f>
        <v>0</v>
      </c>
      <c r="DG31" s="34">
        <f>IF(AND(CX31&gt;0,COUNTIF(DF31:DF34,DF31)&gt;1),SUMIFS($AG$4:$AG$54,$AD$4:$AD$54,$BR31,$K$4:$K$54,2)+SUMIFS($AI$4:$AI$54,$AF$4:$AF$54,$BR31,$K$4:$K$54,2),)</f>
        <v>0</v>
      </c>
      <c r="DH31" s="34">
        <f>IF(AND(CX31&gt;0,COUNTIF(DF31:DF34,DF31)&gt;1),DF31+RANK(DG31,DG31:DG34)-1,DF31)</f>
        <v>0</v>
      </c>
      <c r="DI31" s="34" t="str">
        <f>IF(DH31=0,"",DH31)</f>
        <v/>
      </c>
      <c r="DJ31" s="34" t="str">
        <f>IF(OR(DI31="",COUNTIF(DI31:DI34,DI31)=1),"",$BX31)</f>
        <v/>
      </c>
      <c r="DK31" s="34" t="str">
        <f>IF(DI31="","",IF(COUNTIF(DI31:DI34,DI31)=1,DI31,DI31+RANK(DJ31,DJ31:DJ34,0)-1))</f>
        <v/>
      </c>
      <c r="DL31" s="34" t="str">
        <f>IF(OR(DK31="",COUNTIF(DK31:DK34,DK31)=1),"",$BV31)</f>
        <v/>
      </c>
      <c r="DM31" s="34" t="str">
        <f>IF(DI31="","",IF(COUNTIF(DK31:DK34,DK31)=1,DK31,DK31+RANK(DL31,DL31:DL34,0)-1))</f>
        <v/>
      </c>
      <c r="DN31" s="34" t="str">
        <f>IF(OR(DM31="",COUNTIF(DM31:DM34,DM31)=1),"",$BS31)</f>
        <v/>
      </c>
      <c r="DO31" s="34" t="str">
        <f>IF(DI31="","",IF(COUNTIF(DM31:DM34,DM31)=1,DM31,DM31+RANK(DN31,DN31:DN34,0)-1))</f>
        <v/>
      </c>
      <c r="DP31" s="34">
        <f>IF(CX31&gt;0,CE29+RANK(DO31,DO31:DO34,1),)</f>
        <v>0</v>
      </c>
      <c r="DR31" s="34">
        <f>IF(CA31=3,BR31,)</f>
        <v>0</v>
      </c>
      <c r="DS31" s="34">
        <f>(SUMIF($AD$4:$AD$54,BR31,$BD$4:$BD$54)+SUMIF($AF$4:$AF$54,BR31,$BE$4:$BE$54))</f>
        <v>0</v>
      </c>
      <c r="DT31" s="34">
        <f>(SUMIF($AD$4:$AD$54,BR31,$BF$4:$BF$54)+SUMIF($AF$4:$AF$54,BR31,$BG$4:$BG$54))</f>
        <v>0</v>
      </c>
      <c r="DU31" s="34">
        <f>(SUMIF($AD$4:$AD$54,BR31,$BH$4:$BH$54)+SUMIF($AF$4:$AF$54,BR31,$BI$4:$BI$54))</f>
        <v>0</v>
      </c>
      <c r="DV31" s="55">
        <f>IFERROR(DS31*3+DT31*1,0)</f>
        <v>0</v>
      </c>
      <c r="DW31" s="34" t="str">
        <f>BZ31</f>
        <v>D</v>
      </c>
      <c r="DX31" s="34">
        <f>IF(DR31&gt;0,RANK(DV31,DV31:DV34)+CE29+CY29,)</f>
        <v>0</v>
      </c>
      <c r="DY31" s="34">
        <f>IF(AND(DR31&gt;0,COUNTIF(DX31:DX34,DX31)&gt;1),SUMIFS($AG$4:$AG$54,$AD$4:$AD$54,$BR31,$K$4:$K$54,3)+SUMIFS($AI$4:$AI$54,$AF$4:$AF$54,$BR31,$K$4:$K$54,3)-SUMIFS($AI$4:$AI$54,$AD$4:$AD$54,$BR31,$K$4:$K$54,3)-SUMIFS($AG$4:$AG$54,$AF$4:$AF$54,$BR31,$K$4:$K$54,3),)</f>
        <v>0</v>
      </c>
      <c r="DZ31" s="34">
        <f>IF(AND(DR31&gt;0,COUNTIF(DX31:DX34,DX31)&gt;1),DX31+RANK(DY31,DY31:DY34)-1,DX31)</f>
        <v>0</v>
      </c>
      <c r="EA31" s="34">
        <f>IF(AND(DR31&gt;0,COUNTIF(DZ31:DZ34,DZ31)&gt;1),SUMIFS($AG$4:$AG$54,$AD$4:$AD$54,$BR31,$K$4:$K$54,3)+SUMIFS($AI$4:$AI$54,$AF$4:$AF$54,$BR31,$K$4:$K$54,3),)</f>
        <v>0</v>
      </c>
      <c r="EB31" s="34">
        <f>IF(AND(DR31&gt;0,COUNTIF(DZ31:DZ34,DZ31)&gt;1),DZ31+RANK(EA31,EA31:EA34)-1,DZ31)</f>
        <v>0</v>
      </c>
      <c r="EC31" s="34" t="str">
        <f>IF(EB31=0,"",EB31)</f>
        <v/>
      </c>
      <c r="ED31" s="34" t="str">
        <f>IF(OR(EC31="",COUNTIF(EC31:EC34,EC31)=1),"",$BX31)</f>
        <v/>
      </c>
      <c r="EE31" s="34" t="str">
        <f>IF(EC31="","",IF(COUNTIF(EC31:EC34,EC31)=1,EC31,EC31+RANK(ED31,ED31:ED34,0)-1))</f>
        <v/>
      </c>
      <c r="EF31" s="34" t="str">
        <f>IF(OR(EE31="",COUNTIF(EE31:EE34,EE31)=1),"",$BV31)</f>
        <v/>
      </c>
      <c r="EG31" s="34" t="str">
        <f>IF(EC31="","",IF(COUNTIF(EE31:EE34,EE31)=1,EE31,EE31+RANK(EF31,EF31:EF34,0)-1))</f>
        <v/>
      </c>
      <c r="EH31" s="34" t="str">
        <f>IF(OR(EG31="",COUNTIF(EG31:EG34,EG31)=1),"",$BS31)</f>
        <v/>
      </c>
      <c r="EI31" s="34" t="str">
        <f>IF(EC31="","",IF(COUNTIF(EG31:EG34,EG31)=1,EG31,EG31+RANK(EH31,EH31:EH34,0)-1))</f>
        <v/>
      </c>
      <c r="EJ31" s="34">
        <f>IF(DR31&gt;0,CE29+CY29+RANK(EI31,EI31:EI34,1),)</f>
        <v>0</v>
      </c>
      <c r="EL31" s="34">
        <f>IF(CA31=4,BR31,)</f>
        <v>0</v>
      </c>
      <c r="EM31" s="34">
        <f>(SUMIF($AD$4:$AD$54,$BR31,$BJ$4:$BJ$54)+SUMIF($AF$4:$AF$54,$BR31,$BK$4:$BK$54))</f>
        <v>0</v>
      </c>
      <c r="EN31" s="34">
        <f>(SUMIF($AD$4:$AD$54,$BR31,$BL$4:$BL$54)+SUMIF($AF$4:$AF$54,$BR31,$BM$4:$BM$54))</f>
        <v>0</v>
      </c>
      <c r="EO31" s="34">
        <f>(SUMIF($AD$4:$AD$54,$BR31,$BN$4:$BN$54)+SUMIF($AF$4:$AF$54,$BR31,$BO$4:$BO$54))</f>
        <v>0</v>
      </c>
      <c r="EP31" s="55">
        <f>IFERROR(EM31*3+EN31*1,0)</f>
        <v>0</v>
      </c>
      <c r="EQ31" s="34" t="str">
        <f>$BZ31</f>
        <v>D</v>
      </c>
      <c r="ER31" s="34">
        <f>IF(EL31&gt;0,RANK(EP31,EP31:EP34)+CE29+CY29+DS29,)</f>
        <v>0</v>
      </c>
      <c r="ES31" s="34">
        <f>IF(AND(EL31&gt;0,COUNTIF(ER31:ER34,ER31)&gt;1),SUMIFS($AG$4:$AG$54,$AD$4:$AD$54,$BR31,$K$4:$K$54,4)+SUMIFS($AI$4:$AI$54,$AF$4:$AF$54,$BR31,$K$4:$K$54,4)-SUMIFS($AI$4:$AI$54,$AD$4:$AD$54,$BR31,$K$4:$K$54,4)-SUMIFS($AG$4:$AG$54,$AF$4:$AF$54,$BR31,$K$4:$K$54,4),)</f>
        <v>0</v>
      </c>
      <c r="ET31" s="34">
        <f>IF(AND(EL31&gt;0,COUNTIF($ER$4:$ER$7,ER31)&gt;1),ER31+RANK(ES31,$ES$4:$ES$7)-1,ER31)</f>
        <v>0</v>
      </c>
      <c r="EU31" s="34">
        <f>IF(AND(EL31&gt;0,COUNTIF(ET31:ET34,ET31)&gt;1),SUMIFS($AG$4:$AG$54,$AD$4:$AD$54,$BR31,$K$4:$K$54,4)+SUMIFS($AI$4:$AI$54,$AF$4:$AF$54,$BR31,$K$4:$K$54,4),)</f>
        <v>0</v>
      </c>
      <c r="EV31" s="34">
        <f>IF(AND(EL31&gt;0,COUNTIF(ET31:ET34,ET31)&gt;1),ET31+RANK(EU31,EU31:EU34)-1,ET31)</f>
        <v>0</v>
      </c>
      <c r="EW31" s="34" t="str">
        <f>IF(EV31=0,"",EV31)</f>
        <v/>
      </c>
      <c r="EX31" s="34" t="str">
        <f>IF(OR(EW31="",COUNTIF(EW31:EW34,EW31)=1),"",$BX31)</f>
        <v/>
      </c>
      <c r="EY31" s="34" t="str">
        <f>IF(EW31="","",IF(COUNTIF(EW31:EW34,EW31)=1,EW31,EW31+RANK(EX31,EX31:EX34,0)-1))</f>
        <v/>
      </c>
      <c r="EZ31" s="34" t="str">
        <f>IF(OR(EY31="",COUNTIF(EY31:EY34,EY31)=1),"",$BV31)</f>
        <v/>
      </c>
      <c r="FA31" s="34" t="str">
        <f>IF(EW31="","",IF(COUNTIF(EY31:EY34,EY31)=1,EY31,EY31+RANK(EZ31,EZ31:EZ34,0)-1))</f>
        <v/>
      </c>
      <c r="FB31" s="34" t="str">
        <f>IF(OR(FA31="",COUNTIF(FA31:FA34,FA31)=1),"",$BS31)</f>
        <v/>
      </c>
      <c r="FC31" s="34" t="str">
        <f>IF(EW31="","",IF(COUNTIF(FA31:FA34,FA31)=1,FA31,FA31+RANK(FB31,FB31:FB34,0)-1))</f>
        <v/>
      </c>
      <c r="FD31" s="34">
        <f>IF(EL31&gt;0,CE29+CY29+DS29+RANK(FC31,FC31:FC34,1),)</f>
        <v>0</v>
      </c>
      <c r="FF31" s="34">
        <f>IFERROR(VLOOKUP(FH31,CD30:CV34,19,FALSE),IFERROR(VLOOKUP(FH31,CX30:DP34,19,FALSE),IFERROR(VLOOKUP(FH31,DR30:EJ34,19,FALSE),VLOOKUP(FH31,EL30:FD34,19,FALSE))))</f>
        <v>1</v>
      </c>
      <c r="FG31" s="34">
        <f>RANK(FF31,FF31:FF34,1)+COUNTIF(FF31:FF31,FF31)-1</f>
        <v>1</v>
      </c>
      <c r="FH31" s="34" t="str">
        <f>BR31</f>
        <v>Nederländerna</v>
      </c>
      <c r="GH31" s="118">
        <v>28</v>
      </c>
      <c r="GI31" s="113"/>
      <c r="GJ31" s="113"/>
      <c r="GK31" s="118"/>
    </row>
    <row r="32" spans="3:193" x14ac:dyDescent="0.35">
      <c r="C32" s="49">
        <v>45460</v>
      </c>
      <c r="D32" s="120" t="s">
        <v>20</v>
      </c>
      <c r="E32" s="59" t="s">
        <v>27</v>
      </c>
      <c r="F32" s="122" t="s">
        <v>6</v>
      </c>
      <c r="G32" s="112"/>
      <c r="H32" s="60" t="s">
        <v>27</v>
      </c>
      <c r="I32" s="112"/>
      <c r="J32" s="109" t="str">
        <f t="shared" ref="J32:J37" si="212">IF(OR(ISBLANK(G32),ISBLANK(I32)),"",IF(G32&gt;I32,1,IF(G32&lt;I32,2,"X")))</f>
        <v/>
      </c>
      <c r="K32" s="108">
        <f>IF(VLOOKUP(D32,BR30:CA34,10,FALSE)=VLOOKUP(F32,BR30:CA34,10,FALSE),VLOOKUP(D32,BR30:CA34,10,FALSE),"-")</f>
        <v>1</v>
      </c>
      <c r="L32" s="108">
        <v>2</v>
      </c>
      <c r="M32" s="98" t="str">
        <f>VLOOKUP(L32,FG31:FH34,2,FALSE)</f>
        <v>Frankrike</v>
      </c>
      <c r="N32" s="91">
        <f>VLOOKUP($M32,$BR$31:$BY$34,2,FALSE)</f>
        <v>0</v>
      </c>
      <c r="O32" s="91">
        <f>VLOOKUP($M32,$BR$31:$BY$34,3,FALSE)</f>
        <v>0</v>
      </c>
      <c r="P32" s="91">
        <f>VLOOKUP($M32,$BR$31:$BY$34,4,FALSE)</f>
        <v>0</v>
      </c>
      <c r="Q32" s="91">
        <f>VLOOKUP($M32,$BR$31:$BY$34,5,FALSE)</f>
        <v>0</v>
      </c>
      <c r="R32" s="91">
        <f>VLOOKUP($M32,$BR$31:$BY$34,6,FALSE)</f>
        <v>0</v>
      </c>
      <c r="S32" s="91">
        <f>VLOOKUP($M32,$BR$31:$BY$34,7,FALSE)</f>
        <v>0</v>
      </c>
      <c r="T32" s="99">
        <f>VLOOKUP($M32,$BR$31:$BY$34,8,FALSE)</f>
        <v>0</v>
      </c>
      <c r="AC32" s="77">
        <f t="shared" si="178"/>
        <v>45460</v>
      </c>
      <c r="AD32" s="2" t="str">
        <f t="shared" si="178"/>
        <v>Österrike</v>
      </c>
      <c r="AE32" s="59" t="str">
        <f t="shared" si="178"/>
        <v>-</v>
      </c>
      <c r="AF32" s="4" t="str">
        <f t="shared" si="178"/>
        <v>Frankrike</v>
      </c>
      <c r="AG32" s="51" t="str">
        <f t="shared" si="179"/>
        <v/>
      </c>
      <c r="AH32" s="60" t="s">
        <v>27</v>
      </c>
      <c r="AI32" s="51" t="str">
        <f t="shared" si="180"/>
        <v/>
      </c>
      <c r="AJ32" s="53" t="str">
        <f t="shared" si="181"/>
        <v/>
      </c>
      <c r="AK32" s="68"/>
      <c r="AL32" s="34">
        <f t="shared" si="182"/>
        <v>0</v>
      </c>
      <c r="AM32" s="34">
        <f t="shared" si="183"/>
        <v>0</v>
      </c>
      <c r="AN32" s="34">
        <f t="shared" si="184"/>
        <v>0</v>
      </c>
      <c r="AO32" s="34">
        <f t="shared" si="185"/>
        <v>0</v>
      </c>
      <c r="AP32" s="34">
        <f t="shared" si="186"/>
        <v>0</v>
      </c>
      <c r="AQ32" s="34">
        <f t="shared" si="187"/>
        <v>0</v>
      </c>
      <c r="AR32" s="34">
        <f t="shared" si="188"/>
        <v>0</v>
      </c>
      <c r="AS32" s="34">
        <f t="shared" si="189"/>
        <v>0</v>
      </c>
      <c r="AT32" s="34">
        <f t="shared" si="190"/>
        <v>0</v>
      </c>
      <c r="AU32" s="34">
        <f t="shared" si="191"/>
        <v>0</v>
      </c>
      <c r="AV32" s="34">
        <f t="shared" si="192"/>
        <v>0</v>
      </c>
      <c r="AW32" s="34">
        <f t="shared" si="193"/>
        <v>0</v>
      </c>
      <c r="AX32" s="34">
        <f t="shared" si="194"/>
        <v>0</v>
      </c>
      <c r="AY32" s="34">
        <f t="shared" si="195"/>
        <v>0</v>
      </c>
      <c r="AZ32" s="34">
        <f t="shared" si="196"/>
        <v>0</v>
      </c>
      <c r="BA32" s="34">
        <f t="shared" si="197"/>
        <v>0</v>
      </c>
      <c r="BB32" s="34">
        <f t="shared" si="198"/>
        <v>0</v>
      </c>
      <c r="BC32" s="34">
        <f t="shared" si="199"/>
        <v>0</v>
      </c>
      <c r="BD32" s="34">
        <f t="shared" si="200"/>
        <v>0</v>
      </c>
      <c r="BE32" s="34">
        <f t="shared" si="201"/>
        <v>0</v>
      </c>
      <c r="BF32" s="34">
        <f t="shared" si="202"/>
        <v>0</v>
      </c>
      <c r="BG32" s="34">
        <f t="shared" si="203"/>
        <v>0</v>
      </c>
      <c r="BH32" s="34">
        <f t="shared" si="204"/>
        <v>0</v>
      </c>
      <c r="BI32" s="34">
        <f t="shared" si="205"/>
        <v>0</v>
      </c>
      <c r="BJ32" s="34">
        <f t="shared" si="206"/>
        <v>0</v>
      </c>
      <c r="BK32" s="34">
        <f t="shared" si="207"/>
        <v>0</v>
      </c>
      <c r="BL32" s="34">
        <f t="shared" si="208"/>
        <v>0</v>
      </c>
      <c r="BM32" s="34">
        <f t="shared" si="209"/>
        <v>0</v>
      </c>
      <c r="BN32" s="34">
        <f t="shared" si="210"/>
        <v>0</v>
      </c>
      <c r="BO32" s="34">
        <f t="shared" si="211"/>
        <v>0</v>
      </c>
      <c r="BR32" s="34" t="s">
        <v>6</v>
      </c>
      <c r="BS32" s="55">
        <f>(SUMIF(AD$4:AD$54,BR32,AL$4:AL$54)+SUMIF(AF$4:AF$54,BR32,AM$4:AM$54))</f>
        <v>0</v>
      </c>
      <c r="BT32" s="55">
        <f>(SUMIF(AD$4:AD$54,BR32,AN$4:AN$54)+SUMIF(AF$4:AF$54,BR32,AO$4:AO$54))</f>
        <v>0</v>
      </c>
      <c r="BU32" s="55">
        <f>(SUMIF(AD$4:AD$54,BR32,AP$4:AP$54)+SUMIF(AF$4:AF$54,BR32,AQ$4:AQ$54))</f>
        <v>0</v>
      </c>
      <c r="BV32" s="55">
        <f>SUMIF($AD$4:$AD$54,BR32,$AG$4:$AG$54)+SUMIF($AF$4:$AF$54,BR32,$AI$4:$AI$54)</f>
        <v>0</v>
      </c>
      <c r="BW32" s="55">
        <f>SUMIF($AD$4:$AD$54,BR32,$AI$4:$AI$54)+SUMIF($AF$4:$AF$54,BR32,$AG$4:$AG$54)</f>
        <v>0</v>
      </c>
      <c r="BX32" s="55">
        <f>BV32-BW32</f>
        <v>0</v>
      </c>
      <c r="BY32" s="55">
        <f>IFERROR(BS32*3+BT32*1,0)</f>
        <v>0</v>
      </c>
      <c r="BZ32" s="55" t="s">
        <v>53</v>
      </c>
      <c r="CA32" s="56">
        <f>RANK(BY32,BY31:BY34)</f>
        <v>1</v>
      </c>
      <c r="CB32" s="34">
        <f>SUMPRODUCT((BY31:BY34=BY32)*(BX31:BX34&gt;BX32))</f>
        <v>0</v>
      </c>
      <c r="CD32" s="34" t="str">
        <f>IF(CA32=1,BR32,)</f>
        <v>Frankrike</v>
      </c>
      <c r="CE32" s="34">
        <f t="shared" ref="CE32:CE34" si="213">(SUMIF($AD$4:$AD$54,$BR32,$AR$4:$AR$54)+SUMIF($AF$4:$AF$54,$BR32,$AS$4:$AS$54))</f>
        <v>0</v>
      </c>
      <c r="CF32" s="34">
        <f t="shared" ref="CF32:CF34" si="214">(SUMIF($AD$4:$AD$54,$BR32,$AT$4:$AT$54)+SUMIF($AF$4:$AF$54,$BR32,$AU$4:$AU$54))</f>
        <v>0</v>
      </c>
      <c r="CG32" s="34">
        <f t="shared" ref="CG32:CG34" si="215">(SUMIF($AD$4:$AD$54,$BR32,$AV$4:$AV$54)+SUMIF($AF$4:$AF$54,$BR32,$AW$4:$AW$54))</f>
        <v>0</v>
      </c>
      <c r="CH32" s="55">
        <f t="shared" ref="CH32:CH34" si="216">IFERROR(CE32*3+CF32*1,0)</f>
        <v>0</v>
      </c>
      <c r="CI32" s="34" t="str">
        <f t="shared" ref="CI32:CI34" si="217">BZ32</f>
        <v>D</v>
      </c>
      <c r="CJ32" s="34">
        <f>IF(CD32&gt;0,RANK(CH32,CH31:CH34),)</f>
        <v>1</v>
      </c>
      <c r="CK32" s="34">
        <f>IF(AND(CD32&gt;0,COUNTIF(CJ31:CJ34,CJ32)&gt;1),SUMIFS($AG$4:$AG$54,$AD$4:$AD$54,BR32,$K$4:$K$54,1)+SUMIFS($AI$4:$AI$54,$AF$4:$AF$54,BR32,$K$4:$K$54,1)-SUMIFS($AI$4:$AI$54,$AD$4:$AD$54,BR32,$K$4:$K$54,1)-SUMIFS($AG$4:$AG$54,$AF$4:$AF$54,BR32,$K$4:$K$54,1),)</f>
        <v>0</v>
      </c>
      <c r="CL32" s="34">
        <f>IF(AND(CD32&gt;0,COUNTIF(CJ31:CJ34,CJ32)&gt;1),CJ32+RANK(CK32,CK31:CK34)-1,CJ32)</f>
        <v>1</v>
      </c>
      <c r="CM32" s="34">
        <f>IF(AND(CD32&gt;0,COUNTIF(CL31:CL34,CL32)&gt;1),SUMIFS($AG$4:$AG$54,$AD$4:$AD$54,BR32,$K$4:$K$54,1)+SUMIFS($AI$4:$AI$54,$AF$4:$AF$54,BR32,$K$4:$K$54,1),)</f>
        <v>0</v>
      </c>
      <c r="CN32" s="34">
        <f>IF(AND(CD32&gt;0,COUNTIF(CL31:CL34,CL32)&gt;1),CL32+RANK(CM32,CM31:CM34)-1,CL32)</f>
        <v>1</v>
      </c>
      <c r="CO32" s="34">
        <f t="shared" ref="CO32:CO34" si="218">IF(CN32=0,"",CN32)</f>
        <v>1</v>
      </c>
      <c r="CP32" s="34">
        <f>IF(OR(CO32="",COUNTIF(CO31:CO34,CO32)=1),"",$BX32)</f>
        <v>0</v>
      </c>
      <c r="CQ32" s="34">
        <f>IF(CO32="","",IF(COUNTIF(CO31:CO34,CO32)=1,CO32,CO32+RANK(CP32,CP31:CP34,0)-1))</f>
        <v>1</v>
      </c>
      <c r="CR32" s="34">
        <f>IF(OR(CQ32="",COUNTIF(CQ31:CQ34,CQ32)=1),"",$BV32)</f>
        <v>0</v>
      </c>
      <c r="CS32" s="34">
        <f>IF(CO32="","",IF(COUNTIF(CQ31:CQ34,CQ32)=1,CQ32,CQ32+RANK(CR32,CR31:CR34,0)-1))</f>
        <v>1</v>
      </c>
      <c r="CT32" s="34">
        <f>IF(OR(CS32="",COUNTIF(CS31:CS34,CS32)=1),"",$BS32)</f>
        <v>0</v>
      </c>
      <c r="CU32" s="34">
        <f>IF(CO32="","",IF(COUNTIF(CS31:CS34,CS32)=1,CS32,CS32+RANK(CT32,CT31:CT34,0)-1))</f>
        <v>1</v>
      </c>
      <c r="CV32" s="34">
        <f>IF(CD32&gt;0,BK29+RANK(CU32,CU31:CU34,1),)</f>
        <v>1</v>
      </c>
      <c r="CX32" s="34">
        <f>IF(CA32=2,BR32,)</f>
        <v>0</v>
      </c>
      <c r="CY32" s="34">
        <f t="shared" ref="CY32:CY34" si="219">(SUMIF($AD$4:$AD$54,$BR32,$AX$4:$AX$54)+SUMIF($AF$4:$AF$54,$BR32,$AY$4:$AY$54))</f>
        <v>0</v>
      </c>
      <c r="CZ32" s="34">
        <f t="shared" ref="CZ32:CZ34" si="220">(SUMIF($AD$4:$AD$54,$BR32,$AZ$4:$AZ$54)+SUMIF($AF$4:$AF$54,$BR32,$BA$4:$BA$54))</f>
        <v>0</v>
      </c>
      <c r="DA32" s="34">
        <f t="shared" ref="DA32:DA34" si="221">(SUMIF($AD$4:$AD$54,$BR32,$BB$4:$BB$54)+SUMIF($AF$4:$AF$54,$BR32,$BC$4:$BC$54))</f>
        <v>0</v>
      </c>
      <c r="DB32" s="55">
        <f t="shared" ref="DB32:DB34" si="222">IFERROR(CY32*3+CZ32*1,0)</f>
        <v>0</v>
      </c>
      <c r="DC32" s="34" t="str">
        <f t="shared" ref="DC32:DC34" si="223">$BZ32</f>
        <v>D</v>
      </c>
      <c r="DD32" s="34">
        <f>IF(CX32&gt;0,RANK(DB32,DB31:DB34)+CE29,)</f>
        <v>0</v>
      </c>
      <c r="DE32" s="34">
        <f>IF(AND(CX32&gt;0,COUNTIF(DD31:DD34,DD32)&gt;1),SUMIFS($AG$4:$AG$54,$AD$4:$AD$54,BR32,$K$4:$K$54,2)+SUMIFS($AI$4:$AI$54,$AF$4:$AF$54,BR32,$K$4:$K$54,2)-SUMIFS($AI$4:$AI$54,$AD$4:$AD$54,BR32,$K$4:$K$54,2)-SUMIFS($AG$4:$AG$54,$AF$4:$AF$54,BR32,$K$4:$K$54,2),)</f>
        <v>0</v>
      </c>
      <c r="DF32" s="34">
        <f>IF(AND(CX32&gt;0,COUNTIF(DD31:DD34,DD32)&gt;1),DD32+RANK(DE32,DE31:DE34)-1,DD32)</f>
        <v>0</v>
      </c>
      <c r="DG32" s="34">
        <f>IF(AND(CX32&gt;0,COUNTIF(DF31:DF34,DF32)&gt;1),SUMIFS($AG$4:$AG$54,$AD$4:$AD$54,BR32,$K$4:$K$54,2)+SUMIFS($AI$4:$AI$54,$AF$4:$AF$54,BR32,$K$4:$K$54,2),)</f>
        <v>0</v>
      </c>
      <c r="DH32" s="34">
        <f>IF(AND(CX32&gt;0,COUNTIF(DF31:DF34,DF32)&gt;1),DF32+RANK(DG32,DG31:DG34)-1,DF32)</f>
        <v>0</v>
      </c>
      <c r="DI32" s="34" t="str">
        <f t="shared" ref="DI32:DI34" si="224">IF(DH32=0,"",DH32)</f>
        <v/>
      </c>
      <c r="DJ32" s="34" t="str">
        <f>IF(OR(DI32="",COUNTIF(DI31:DI34,DI32)=1),"",$BX32)</f>
        <v/>
      </c>
      <c r="DK32" s="34" t="str">
        <f>IF(DI32="","",IF(COUNTIF(DI31:DI34,DI32)=1,DI32,DI32+RANK(DJ32,DJ31:DJ34,0)-1))</f>
        <v/>
      </c>
      <c r="DL32" s="34" t="str">
        <f>IF(OR(DK32="",COUNTIF(DK31:DK34,DK32)=1),"",$BV32)</f>
        <v/>
      </c>
      <c r="DM32" s="34" t="str">
        <f>IF(DI32="","",IF(COUNTIF(DK31:DK34,DK32)=1,DK32,DK32+RANK(DL32,DL31:DL34,0)-1))</f>
        <v/>
      </c>
      <c r="DN32" s="34" t="str">
        <f>IF(OR(DM32="",COUNTIF(DM31:DM34,DM32)=1),"",$BS32)</f>
        <v/>
      </c>
      <c r="DO32" s="34" t="str">
        <f>IF(DI32="","",IF(COUNTIF(DM31:DM34,DM32)=1,DM32,DM32+RANK(DN32,DN31:DN34,0)-1))</f>
        <v/>
      </c>
      <c r="DP32" s="34">
        <f>IF(CX32&gt;0,CE29+RANK(DO32,DO31:DO34,1),)</f>
        <v>0</v>
      </c>
      <c r="DR32" s="34">
        <f>IF(CA32=3,BR32,)</f>
        <v>0</v>
      </c>
      <c r="DS32" s="34">
        <f>(SUMIF(AD$4:AD$54,BR32,BD$4:BD$54)+SUMIF(AF$4:AF$54,BR32,BE$4:BE$54))</f>
        <v>0</v>
      </c>
      <c r="DT32" s="34">
        <f>(SUMIF(AD$4:AD$54,BR32,BF$4:BF$54)+SUMIF(AF$4:AF$54,BR32,BG$4:BG$54))</f>
        <v>0</v>
      </c>
      <c r="DU32" s="34">
        <f>(SUMIF(AD$4:AD$54,BR32,BH$4:BH$54)+SUMIF(AF$4:AF$54,BR32,BI$4:BI$54))</f>
        <v>0</v>
      </c>
      <c r="DV32" s="55">
        <f t="shared" ref="DV32:DV34" si="225">IFERROR(DS32*3+DT32*1,0)</f>
        <v>0</v>
      </c>
      <c r="DW32" s="34" t="str">
        <f>BZ32</f>
        <v>D</v>
      </c>
      <c r="DX32" s="34">
        <f>IF(DR32&gt;0,RANK(DV32,DV31:DV34)+CE29+CY29,)</f>
        <v>0</v>
      </c>
      <c r="DY32" s="34">
        <f>IF(AND(DR32&gt;0,COUNTIF(DX31:DX34,DX32)&gt;1),SUMIFS($AG$4:$AG$54,$AD$4:$AD$54,BR32,$K$4:$K$54,3)+SUMIFS($AI$4:$AI$54,$AF$4:$AF$54,BR32,$K$4:$K$54,3)-SUMIFS($AI$4:$AI$54,$AD$4:$AD$54,BR32,$K$4:$K$54,3)-SUMIFS($AG$4:$AG$54,$AF$4:$AF$54,BR32,$K$4:$K$54,3),)</f>
        <v>0</v>
      </c>
      <c r="DZ32" s="34">
        <f>IF(AND(DR32&gt;0,COUNTIF(DX31:DX34,DX32)&gt;1),DX32+RANK(DY32,DY31:DY34)-1,DX32)</f>
        <v>0</v>
      </c>
      <c r="EA32" s="34">
        <f>IF(AND(DR32&gt;0,COUNTIF(DZ31:DZ34,DZ32)&gt;1),SUMIFS($AG$4:$AG$54,$AD$4:$AD$54,BR32,$K$4:$K$54,3)+SUMIFS($AI$4:$AI$54,$AF$4:$AF$54,BR32,$K$4:$K$54,3),)</f>
        <v>0</v>
      </c>
      <c r="EB32" s="34">
        <f>IF(AND(DR32&gt;0,COUNTIF(DZ31:DZ34,DZ32)&gt;1),DZ32+RANK(EA32,EA31:EA34)-1,DZ32)</f>
        <v>0</v>
      </c>
      <c r="EC32" s="34" t="str">
        <f t="shared" ref="EC32:EC34" si="226">IF(EB32=0,"",EB32)</f>
        <v/>
      </c>
      <c r="ED32" s="34" t="str">
        <f>IF(OR(EC32="",COUNTIF(EC31:EC34,EC32)=1),"",$BX32)</f>
        <v/>
      </c>
      <c r="EE32" s="34" t="str">
        <f>IF(EC32="","",IF(COUNTIF(EC31:EC34,EC32)=1,EC32,EC32+RANK(ED32,ED31:ED34,0)-1))</f>
        <v/>
      </c>
      <c r="EF32" s="34" t="str">
        <f>IF(OR(EE32="",COUNTIF(EE31:EE34,EE32)=1),"",$BV32)</f>
        <v/>
      </c>
      <c r="EG32" s="34" t="str">
        <f>IF(EC32="","",IF(COUNTIF(EE31:EE34,EE32)=1,EE32,EE32+RANK(EF32,EF31:EF34,0)-1))</f>
        <v/>
      </c>
      <c r="EH32" s="34" t="str">
        <f>IF(OR(EG32="",COUNTIF(EG31:EG34,EG32)=1),"",$BS32)</f>
        <v/>
      </c>
      <c r="EI32" s="34" t="str">
        <f>IF(EC32="","",IF(COUNTIF(EG31:EG34,EG32)=1,EG32,EG32+RANK(EH32,EH31:EH34,0)-1))</f>
        <v/>
      </c>
      <c r="EJ32" s="34">
        <f>IF(DR32&gt;0,CE29+CY29+RANK(EI32,EI31:EI34,1),)</f>
        <v>0</v>
      </c>
      <c r="EL32" s="34">
        <f>IF(CA32=4,BR32,)</f>
        <v>0</v>
      </c>
      <c r="EM32" s="34">
        <f t="shared" ref="EM32:EM34" si="227">(SUMIF($AD$4:$AD$54,$BR32,$BJ$4:$BJ$54)+SUMIF($AF$4:$AF$54,$BR32,$BK$4:$BK$54))</f>
        <v>0</v>
      </c>
      <c r="EN32" s="34">
        <f t="shared" ref="EN32:EN34" si="228">(SUMIF($AD$4:$AD$54,$BR32,$BL$4:$BL$54)+SUMIF($AF$4:$AF$54,$BR32,$BM$4:$BM$54))</f>
        <v>0</v>
      </c>
      <c r="EO32" s="34">
        <f t="shared" ref="EO32:EO34" si="229">(SUMIF($AD$4:$AD$54,$BR32,$BN$4:$BN$54)+SUMIF($AF$4:$AF$54,$BR32,$BO$4:$BO$54))</f>
        <v>0</v>
      </c>
      <c r="EP32" s="55">
        <f t="shared" ref="EP32:EP34" si="230">IFERROR(EM32*3+EN32*1,0)</f>
        <v>0</v>
      </c>
      <c r="EQ32" s="34" t="str">
        <f t="shared" ref="EQ32:EQ34" si="231">$BZ32</f>
        <v>D</v>
      </c>
      <c r="ER32" s="34">
        <f>IF(EL32&gt;0,RANK(EP32,EP31:EP34)+CE29+CY29+DS29,)</f>
        <v>0</v>
      </c>
      <c r="ES32" s="34">
        <f>IF(AND(EL32&gt;0,COUNTIF(ER31:ER34,ER32)&gt;1),SUMIFS($AG$4:$AG$54,$AD$4:$AD$54,BR32,$K$4:$K$54,4)+SUMIFS($AI$4:$AI$54,$AF$4:$AF$54,BR32,$K$4:$K$54,4)-SUMIFS($AI$4:$AI$54,$AD$4:$AD$54,BR32,$K$4:$K$54,4)-SUMIFS($AG$4:$AG$54,$AF$4:$AF$54,BR32,$K$4:$K$54,4),)</f>
        <v>0</v>
      </c>
      <c r="ET32" s="34">
        <f t="shared" ref="ET32:ET34" si="232">IF(AND(EL32&gt;0,COUNTIF($ER$4:$ER$7,ER32)&gt;1),ER32+RANK(ES32,$ES$4:$ES$7)-1,ER32)</f>
        <v>0</v>
      </c>
      <c r="EU32" s="34">
        <f>IF(AND(EL32&gt;0,COUNTIF(ET31:ET34,ET32)&gt;1),SUMIFS($AG$4:$AG$54,$AD$4:$AD$54,BR32,$K$4:$K$54,4)+SUMIFS($AI$4:$AI$54,$AF$4:$AF$54,BR32,$K$4:$K$54,4),)</f>
        <v>0</v>
      </c>
      <c r="EV32" s="34">
        <f>IF(AND(EL32&gt;0,COUNTIF(ET31:ET34,ET32)&gt;1),ET32+RANK(EU32,EU31:EU34)-1,ET32)</f>
        <v>0</v>
      </c>
      <c r="EW32" s="34" t="str">
        <f t="shared" ref="EW32:EW34" si="233">IF(EV32=0,"",EV32)</f>
        <v/>
      </c>
      <c r="EX32" s="34" t="str">
        <f>IF(OR(EW32="",COUNTIF(EW31:EW34,EW32)=1),"",$BX32)</f>
        <v/>
      </c>
      <c r="EY32" s="34" t="str">
        <f>IF(EW32="","",IF(COUNTIF(EW31:EW34,EW32)=1,EW32,EW32+RANK(EX32,EX31:EX34,0)-1))</f>
        <v/>
      </c>
      <c r="EZ32" s="34" t="str">
        <f>IF(OR(EY32="",COUNTIF(EY31:EY34,EY32)=1),"",$BV32)</f>
        <v/>
      </c>
      <c r="FA32" s="34" t="str">
        <f>IF(EW32="","",IF(COUNTIF(EY31:EY34,EY32)=1,EY32,EY32+RANK(EZ32,EZ31:EZ34,0)-1))</f>
        <v/>
      </c>
      <c r="FB32" s="34" t="str">
        <f>IF(OR(FA32="",COUNTIF(FA31:FA34,FA32)=1),"",$BS32)</f>
        <v/>
      </c>
      <c r="FC32" s="34" t="str">
        <f>IF(EW32="","",IF(COUNTIF(FA31:FA34,FA32)=1,FA32,FA32+RANK(FB32,FB31:FB34,0)-1))</f>
        <v/>
      </c>
      <c r="FD32" s="34">
        <f>IF(EL32&gt;0,CE29+CY29+DS29+RANK(FC32,FC31:FC34,1),)</f>
        <v>0</v>
      </c>
      <c r="FF32" s="34">
        <f>IFERROR(VLOOKUP(FH32,CD30:CV34,19,FALSE),IFERROR(VLOOKUP(FH32,CX30:DP34,19,FALSE),IFERROR(VLOOKUP(FH32,DR30:EJ34,19,FALSE),VLOOKUP(FH32,EL30:FD34,19,FALSE))))</f>
        <v>1</v>
      </c>
      <c r="FG32" s="34">
        <f>RANK(FF32,FF31:FF34,1)+COUNTIF(FF31:FF32,FF32)-1</f>
        <v>2</v>
      </c>
      <c r="FH32" s="34" t="str">
        <f>BR32</f>
        <v>Frankrike</v>
      </c>
      <c r="GH32" s="118">
        <v>29</v>
      </c>
      <c r="GI32" s="113"/>
      <c r="GJ32" s="113"/>
      <c r="GK32" s="118"/>
    </row>
    <row r="33" spans="3:193" x14ac:dyDescent="0.35">
      <c r="C33" s="49">
        <v>45464</v>
      </c>
      <c r="D33" s="120" t="s">
        <v>12</v>
      </c>
      <c r="E33" s="59" t="s">
        <v>27</v>
      </c>
      <c r="F33" s="122" t="s">
        <v>20</v>
      </c>
      <c r="G33" s="112"/>
      <c r="H33" s="60" t="s">
        <v>27</v>
      </c>
      <c r="I33" s="112"/>
      <c r="J33" s="109" t="str">
        <f t="shared" si="212"/>
        <v/>
      </c>
      <c r="K33" s="108">
        <f>IF(VLOOKUP(D33,BR30:CA34,10,FALSE)=VLOOKUP(F33,BR30:CA34,10,FALSE),VLOOKUP(D33,BR30:CA34,10,FALSE),"-")</f>
        <v>1</v>
      </c>
      <c r="L33" s="108">
        <v>3</v>
      </c>
      <c r="M33" s="98" t="str">
        <f>VLOOKUP(L33,FG31:FH34,2,FALSE)</f>
        <v>Polen</v>
      </c>
      <c r="N33" s="91">
        <f>VLOOKUP($M33,$BR$31:$BY$34,2,FALSE)</f>
        <v>0</v>
      </c>
      <c r="O33" s="91">
        <f>VLOOKUP($M33,$BR$31:$BY$34,3,FALSE)</f>
        <v>0</v>
      </c>
      <c r="P33" s="91">
        <f>VLOOKUP($M33,$BR$31:$BY$34,4,FALSE)</f>
        <v>0</v>
      </c>
      <c r="Q33" s="91">
        <f>VLOOKUP($M33,$BR$31:$BY$34,5,FALSE)</f>
        <v>0</v>
      </c>
      <c r="R33" s="91">
        <f>VLOOKUP($M33,$BR$31:$BY$34,6,FALSE)</f>
        <v>0</v>
      </c>
      <c r="S33" s="91">
        <f>VLOOKUP($M33,$BR$31:$BY$34,7,FALSE)</f>
        <v>0</v>
      </c>
      <c r="T33" s="99">
        <f>VLOOKUP($M33,$BR$31:$BY$34,8,FALSE)</f>
        <v>0</v>
      </c>
      <c r="AC33" s="62">
        <f t="shared" si="178"/>
        <v>45464</v>
      </c>
      <c r="AD33" s="2" t="str">
        <f t="shared" si="178"/>
        <v>Polen</v>
      </c>
      <c r="AE33" s="59" t="str">
        <f t="shared" si="178"/>
        <v>-</v>
      </c>
      <c r="AF33" s="4" t="str">
        <f t="shared" si="178"/>
        <v>Österrike</v>
      </c>
      <c r="AG33" s="51" t="str">
        <f t="shared" si="179"/>
        <v/>
      </c>
      <c r="AH33" s="60" t="s">
        <v>27</v>
      </c>
      <c r="AI33" s="51" t="str">
        <f t="shared" si="180"/>
        <v/>
      </c>
      <c r="AJ33" s="53" t="str">
        <f t="shared" si="181"/>
        <v/>
      </c>
      <c r="AK33" s="68"/>
      <c r="AL33" s="34">
        <f t="shared" si="182"/>
        <v>0</v>
      </c>
      <c r="AM33" s="34">
        <f t="shared" si="183"/>
        <v>0</v>
      </c>
      <c r="AN33" s="34">
        <f t="shared" si="184"/>
        <v>0</v>
      </c>
      <c r="AO33" s="34">
        <f t="shared" si="185"/>
        <v>0</v>
      </c>
      <c r="AP33" s="34">
        <f t="shared" si="186"/>
        <v>0</v>
      </c>
      <c r="AQ33" s="34">
        <f t="shared" si="187"/>
        <v>0</v>
      </c>
      <c r="AR33" s="34">
        <f t="shared" si="188"/>
        <v>0</v>
      </c>
      <c r="AS33" s="34">
        <f t="shared" si="189"/>
        <v>0</v>
      </c>
      <c r="AT33" s="34">
        <f t="shared" si="190"/>
        <v>0</v>
      </c>
      <c r="AU33" s="34">
        <f t="shared" si="191"/>
        <v>0</v>
      </c>
      <c r="AV33" s="34">
        <f t="shared" si="192"/>
        <v>0</v>
      </c>
      <c r="AW33" s="34">
        <f t="shared" si="193"/>
        <v>0</v>
      </c>
      <c r="AX33" s="34">
        <f t="shared" si="194"/>
        <v>0</v>
      </c>
      <c r="AY33" s="34">
        <f t="shared" si="195"/>
        <v>0</v>
      </c>
      <c r="AZ33" s="34">
        <f t="shared" si="196"/>
        <v>0</v>
      </c>
      <c r="BA33" s="34">
        <f t="shared" si="197"/>
        <v>0</v>
      </c>
      <c r="BB33" s="34">
        <f t="shared" si="198"/>
        <v>0</v>
      </c>
      <c r="BC33" s="34">
        <f t="shared" si="199"/>
        <v>0</v>
      </c>
      <c r="BD33" s="34">
        <f t="shared" si="200"/>
        <v>0</v>
      </c>
      <c r="BE33" s="34">
        <f t="shared" si="201"/>
        <v>0</v>
      </c>
      <c r="BF33" s="34">
        <f t="shared" si="202"/>
        <v>0</v>
      </c>
      <c r="BG33" s="34">
        <f t="shared" si="203"/>
        <v>0</v>
      </c>
      <c r="BH33" s="34">
        <f t="shared" si="204"/>
        <v>0</v>
      </c>
      <c r="BI33" s="34">
        <f t="shared" si="205"/>
        <v>0</v>
      </c>
      <c r="BJ33" s="34">
        <f t="shared" si="206"/>
        <v>0</v>
      </c>
      <c r="BK33" s="34">
        <f t="shared" si="207"/>
        <v>0</v>
      </c>
      <c r="BL33" s="34">
        <f t="shared" si="208"/>
        <v>0</v>
      </c>
      <c r="BM33" s="34">
        <f t="shared" si="209"/>
        <v>0</v>
      </c>
      <c r="BN33" s="34">
        <f t="shared" si="210"/>
        <v>0</v>
      </c>
      <c r="BO33" s="34">
        <f t="shared" si="211"/>
        <v>0</v>
      </c>
      <c r="BR33" s="34" t="s">
        <v>12</v>
      </c>
      <c r="BS33" s="55">
        <f>(SUMIF(AD$4:AD$54,BR33,AL$4:AL$54)+SUMIF(AF$4:AF$54,BR33,AM$4:AM$54))</f>
        <v>0</v>
      </c>
      <c r="BT33" s="55">
        <f>(SUMIF(AD$4:AD$54,BR33,AN$4:AN$54)+SUMIF(AF$4:AF$54,BR33,AO$4:AO$54))</f>
        <v>0</v>
      </c>
      <c r="BU33" s="55">
        <f>(SUMIF(AD$4:AD$54,BR33,AP$4:AP$54)+SUMIF(AF$4:AF$54,BR33,AQ$4:AQ$54))</f>
        <v>0</v>
      </c>
      <c r="BV33" s="55">
        <f>SUMIF($AD$4:$AD$54,BR33,$AG$4:$AG$54)+SUMIF($AF$4:$AF$54,BR33,$AI$4:$AI$54)</f>
        <v>0</v>
      </c>
      <c r="BW33" s="55">
        <f>SUMIF($AD$4:$AD$54,BR33,$AI$4:$AI$54)+SUMIF($AF$4:$AF$54,BR33,$AG$4:$AG$54)</f>
        <v>0</v>
      </c>
      <c r="BX33" s="55">
        <f>BV33-BW33</f>
        <v>0</v>
      </c>
      <c r="BY33" s="55">
        <f>IFERROR(BS33*3+BT33*1,0)</f>
        <v>0</v>
      </c>
      <c r="BZ33" s="55" t="s">
        <v>53</v>
      </c>
      <c r="CA33" s="56">
        <f>RANK(BY33,BY31:BY34)</f>
        <v>1</v>
      </c>
      <c r="CB33" s="34">
        <f>SUMPRODUCT((BY31:BY34=BY33)*(BX31:BX34&gt;BX33))</f>
        <v>0</v>
      </c>
      <c r="CD33" s="34" t="str">
        <f>IF(CA33=1,BR33,)</f>
        <v>Polen</v>
      </c>
      <c r="CE33" s="34">
        <f t="shared" si="213"/>
        <v>0</v>
      </c>
      <c r="CF33" s="34">
        <f t="shared" si="214"/>
        <v>0</v>
      </c>
      <c r="CG33" s="34">
        <f t="shared" si="215"/>
        <v>0</v>
      </c>
      <c r="CH33" s="55">
        <f t="shared" si="216"/>
        <v>0</v>
      </c>
      <c r="CI33" s="34" t="str">
        <f t="shared" si="217"/>
        <v>D</v>
      </c>
      <c r="CJ33" s="34">
        <f>IF(CD33&gt;0,RANK(CH33,CH31:CH34),)</f>
        <v>1</v>
      </c>
      <c r="CK33" s="34">
        <f>IF(AND(CD33&gt;0,COUNTIF(CJ31:CJ34,CJ33)&gt;1),SUMIFS($AG$4:$AG$54,$AD$4:$AD$54,BR33,$K$4:$K$54,1)+SUMIFS($AI$4:$AI$54,$AF$4:$AF$54,BR33,$K$4:$K$54,1)-SUMIFS($AI$4:$AI$54,$AD$4:$AD$54,BR33,$K$4:$K$54,1)-SUMIFS($AG$4:$AG$54,$AF$4:$AF$54,BR33,$K$4:$K$54,1),)</f>
        <v>0</v>
      </c>
      <c r="CL33" s="34">
        <f>IF(AND(CD33&gt;0,COUNTIF(CJ31:CJ34,CJ33)&gt;1),CJ33+RANK(CK33,CK31:CK34)-1,CJ33)</f>
        <v>1</v>
      </c>
      <c r="CM33" s="34">
        <f>IF(AND(CD33&gt;0,COUNTIF(CL31:CL34,CL33)&gt;1),SUMIFS($AG$4:$AG$54,$AD$4:$AD$54,BR33,$K$4:$K$54,1)+SUMIFS($AI$4:$AI$54,$AF$4:$AF$54,BR33,$K$4:$K$54,1),)</f>
        <v>0</v>
      </c>
      <c r="CN33" s="34">
        <f>IF(AND(CD33&gt;0,COUNTIF(CL31:CL34,CL33)&gt;1),CL33+RANK(CM33,CM31:CM34)-1,CL33)</f>
        <v>1</v>
      </c>
      <c r="CO33" s="34">
        <f t="shared" si="218"/>
        <v>1</v>
      </c>
      <c r="CP33" s="34">
        <f>IF(OR(CO33="",COUNTIF(CO31:CO34,CO33)=1),"",$BX33)</f>
        <v>0</v>
      </c>
      <c r="CQ33" s="34">
        <f>IF(CO33="","",IF(COUNTIF(CO31:CO34,CO33)=1,CO33,CO33+RANK(CP33,CP31:CP34,0)-1))</f>
        <v>1</v>
      </c>
      <c r="CR33" s="34">
        <f>IF(OR(CQ33="",COUNTIF(CQ31:CQ34,CQ33)=1),"",$BV33)</f>
        <v>0</v>
      </c>
      <c r="CS33" s="34">
        <f>IF(CO33="","",IF(COUNTIF(CQ31:CQ34,CQ33)=1,CQ33,CQ33+RANK(CR33,CR31:CR34,0)-1))</f>
        <v>1</v>
      </c>
      <c r="CT33" s="34">
        <f>IF(OR(CS33="",COUNTIF(CS31:CS34,CS33)=1),"",$BS33)</f>
        <v>0</v>
      </c>
      <c r="CU33" s="34">
        <f>IF(CO33="","",IF(COUNTIF(CS31:CS34,CS33)=1,CS33,CS33+RANK(CT33,CT31:CT34,0)-1))</f>
        <v>1</v>
      </c>
      <c r="CV33" s="34">
        <f>IF(CD33&gt;0,BK29+RANK(CU33,CU31:CU34,1),)</f>
        <v>1</v>
      </c>
      <c r="CX33" s="34">
        <f>IF(CA33=2,BR33,)</f>
        <v>0</v>
      </c>
      <c r="CY33" s="34">
        <f t="shared" si="219"/>
        <v>0</v>
      </c>
      <c r="CZ33" s="34">
        <f t="shared" si="220"/>
        <v>0</v>
      </c>
      <c r="DA33" s="34">
        <f t="shared" si="221"/>
        <v>0</v>
      </c>
      <c r="DB33" s="55">
        <f t="shared" si="222"/>
        <v>0</v>
      </c>
      <c r="DC33" s="34" t="str">
        <f t="shared" si="223"/>
        <v>D</v>
      </c>
      <c r="DD33" s="34">
        <f>IF(CX33&gt;0,RANK(DB33,DB31:DB34)+CE29,)</f>
        <v>0</v>
      </c>
      <c r="DE33" s="34">
        <f>IF(AND(CX33&gt;0,COUNTIF(DD31:DD34,DD33)&gt;1),SUMIFS($AG$4:$AG$54,$AD$4:$AD$54,BR33,$K$4:$K$54,2)+SUMIFS($AI$4:$AI$54,$AF$4:$AF$54,BR33,$K$4:$K$54,2)-SUMIFS($AI$4:$AI$54,$AD$4:$AD$54,BR33,$K$4:$K$54,2)-SUMIFS($AG$4:$AG$54,$AF$4:$AF$54,BR33,$K$4:$K$54,2),)</f>
        <v>0</v>
      </c>
      <c r="DF33" s="34">
        <f>IF(AND(CX33&gt;0,COUNTIF(DD31:DD34,DD33)&gt;1),DD33+RANK(DE33,DE31:DE34)-1,DD33)</f>
        <v>0</v>
      </c>
      <c r="DG33" s="34">
        <f>IF(AND(CX33&gt;0,COUNTIF(DF31:DF34,DF33)&gt;1),SUMIFS($AG$4:$AG$54,$AD$4:$AD$54,BR33,$K$4:$K$54,2)+SUMIFS($AI$4:$AI$54,$AF$4:$AF$54,BR33,$K$4:$K$54,2),)</f>
        <v>0</v>
      </c>
      <c r="DH33" s="34">
        <f>IF(AND(CX33&gt;0,COUNTIF(DF31:DF34,DF33)&gt;1),DF33+RANK(DG33,DG31:DG34)-1,DF33)</f>
        <v>0</v>
      </c>
      <c r="DI33" s="34" t="str">
        <f t="shared" si="224"/>
        <v/>
      </c>
      <c r="DJ33" s="34" t="str">
        <f>IF(OR(DI33="",COUNTIF(DI31:DI34,DI33)=1),"",$BX33)</f>
        <v/>
      </c>
      <c r="DK33" s="34" t="str">
        <f>IF(DI33="","",IF(COUNTIF(DI31:DI34,DI33)=1,DI33,DI33+RANK(DJ33,DJ31:DJ34,0)-1))</f>
        <v/>
      </c>
      <c r="DL33" s="34" t="str">
        <f>IF(OR(DK33="",COUNTIF(DK31:DK34,DK33)=1),"",$BV33)</f>
        <v/>
      </c>
      <c r="DM33" s="34" t="str">
        <f>IF(DI33="","",IF(COUNTIF(DK31:DK34,DK33)=1,DK33,DK33+RANK(DL33,DL31:DL34,0)-1))</f>
        <v/>
      </c>
      <c r="DN33" s="34" t="str">
        <f>IF(OR(DM33="",COUNTIF(DM31:DM34,DM33)=1),"",$BS33)</f>
        <v/>
      </c>
      <c r="DO33" s="34" t="str">
        <f>IF(DI33="","",IF(COUNTIF(DM31:DM34,DM33)=1,DM33,DM33+RANK(DN33,DN31:DN34,0)-1))</f>
        <v/>
      </c>
      <c r="DP33" s="34">
        <f>IF(CX33&gt;0,CE29+RANK(DO33,DO31:DO34,1),)</f>
        <v>0</v>
      </c>
      <c r="DR33" s="34">
        <f>IF(CA33=3,BR33,)</f>
        <v>0</v>
      </c>
      <c r="DS33" s="34">
        <f>(SUMIF(AD$4:AD$54,BR33,BD$4:BD$54)+SUMIF(AF$4:AF$54,BR33,BE$4:BE$54))</f>
        <v>0</v>
      </c>
      <c r="DT33" s="34">
        <f>(SUMIF(AD$4:AD$54,BR33,BF$4:BF$54)+SUMIF(AF$4:AF$54,BR33,BG$4:BG$54))</f>
        <v>0</v>
      </c>
      <c r="DU33" s="34">
        <f>(SUMIF(AD$4:AD$54,BR33,BH$4:BH$54)+SUMIF(AF$4:AF$54,BR33,BI$4:BI$54))</f>
        <v>0</v>
      </c>
      <c r="DV33" s="55">
        <f t="shared" si="225"/>
        <v>0</v>
      </c>
      <c r="DW33" s="34" t="str">
        <f>BZ33</f>
        <v>D</v>
      </c>
      <c r="DX33" s="34">
        <f>IF(DR33&gt;0,RANK(DV33,DV31:DV34)+CE29+CY29,)</f>
        <v>0</v>
      </c>
      <c r="DY33" s="34">
        <f>IF(AND(DR33&gt;0,COUNTIF(DX31:DX34,DX33)&gt;1),SUMIFS($AG$4:$AG$54,$AD$4:$AD$54,BR33,$K$4:$K$54,3)+SUMIFS($AI$4:$AI$54,$AF$4:$AF$54,BR33,$K$4:$K$54,3)-SUMIFS($AI$4:$AI$54,$AD$4:$AD$54,BR33,$K$4:$K$54,3)-SUMIFS($AG$4:$AG$54,$AF$4:$AF$54,BR33,$K$4:$K$54,3),)</f>
        <v>0</v>
      </c>
      <c r="DZ33" s="34">
        <f>IF(AND(DR33&gt;0,COUNTIF(DX31:DX34,DX33)&gt;1),DX33+RANK(DY33,DY31:DY34)-1,DX33)</f>
        <v>0</v>
      </c>
      <c r="EA33" s="34">
        <f>IF(AND(DR33&gt;0,COUNTIF(DZ31:DZ34,DZ33)&gt;1),SUMIFS($AG$4:$AG$54,$AD$4:$AD$54,BR33,$K$4:$K$54,3)+SUMIFS($AI$4:$AI$54,$AF$4:$AF$54,BR33,$K$4:$K$54,3),)</f>
        <v>0</v>
      </c>
      <c r="EB33" s="34">
        <f>IF(AND(DR33&gt;0,COUNTIF(DZ31:DZ34,DZ33)&gt;1),DZ33+RANK(EA33,EA31:EA34)-1,DZ33)</f>
        <v>0</v>
      </c>
      <c r="EC33" s="34" t="str">
        <f t="shared" si="226"/>
        <v/>
      </c>
      <c r="ED33" s="34" t="str">
        <f>IF(OR(EC33="",COUNTIF(EC31:EC34,EC33)=1),"",$BX33)</f>
        <v/>
      </c>
      <c r="EE33" s="34" t="str">
        <f>IF(EC33="","",IF(COUNTIF(EC31:EC34,EC33)=1,EC33,EC33+RANK(ED33,ED31:ED34,0)-1))</f>
        <v/>
      </c>
      <c r="EF33" s="34" t="str">
        <f>IF(OR(EE33="",COUNTIF(EE31:EE34,EE33)=1),"",$BV33)</f>
        <v/>
      </c>
      <c r="EG33" s="34" t="str">
        <f>IF(EC33="","",IF(COUNTIF(EE31:EE34,EE33)=1,EE33,EE33+RANK(EF33,EF31:EF34,0)-1))</f>
        <v/>
      </c>
      <c r="EH33" s="34" t="str">
        <f>IF(OR(EG33="",COUNTIF(EG31:EG34,EG33)=1),"",$BS33)</f>
        <v/>
      </c>
      <c r="EI33" s="34" t="str">
        <f>IF(EC33="","",IF(COUNTIF(EG31:EG34,EG33)=1,EG33,EG33+RANK(EH33,EH31:EH34,0)-1))</f>
        <v/>
      </c>
      <c r="EJ33" s="34">
        <f>IF(DR33&gt;0,CE29+CY29+RANK(EI33,EI31:EI34,1),)</f>
        <v>0</v>
      </c>
      <c r="EL33" s="34">
        <f>IF(CA33=4,BR33,)</f>
        <v>0</v>
      </c>
      <c r="EM33" s="34">
        <f t="shared" si="227"/>
        <v>0</v>
      </c>
      <c r="EN33" s="34">
        <f t="shared" si="228"/>
        <v>0</v>
      </c>
      <c r="EO33" s="34">
        <f t="shared" si="229"/>
        <v>0</v>
      </c>
      <c r="EP33" s="55">
        <f t="shared" si="230"/>
        <v>0</v>
      </c>
      <c r="EQ33" s="34" t="str">
        <f t="shared" si="231"/>
        <v>D</v>
      </c>
      <c r="ER33" s="34">
        <f>IF(EL33&gt;0,RANK(EP33,EP31:EP34)+CE29+CY29+DS29,)</f>
        <v>0</v>
      </c>
      <c r="ES33" s="34">
        <f>IF(AND(EL33&gt;0,COUNTIF(ER31:ER34,ER33)&gt;1),SUMIFS($AG$4:$AG$54,$AD$4:$AD$54,BR33,$K$4:$K$54,4)+SUMIFS($AI$4:$AI$54,$AF$4:$AF$54,BR33,$K$4:$K$54,4)-SUMIFS($AI$4:$AI$54,$AD$4:$AD$54,BR33,$K$4:$K$54,4)-SUMIFS($AG$4:$AG$54,$AF$4:$AF$54,BR33,$K$4:$K$54,4),)</f>
        <v>0</v>
      </c>
      <c r="ET33" s="34">
        <f t="shared" si="232"/>
        <v>0</v>
      </c>
      <c r="EU33" s="34">
        <f>IF(AND(EL33&gt;0,COUNTIF(ET31:ET34,ET33)&gt;1),SUMIFS($AG$4:$AG$54,$AD$4:$AD$54,BR33,$K$4:$K$54,4)+SUMIFS($AI$4:$AI$54,$AF$4:$AF$54,BR33,$K$4:$K$54,4),)</f>
        <v>0</v>
      </c>
      <c r="EV33" s="34">
        <f>IF(AND(EL33&gt;0,COUNTIF(ET31:ET34,ET33)&gt;1),ET33+RANK(EU33,EU31:EU34)-1,ET33)</f>
        <v>0</v>
      </c>
      <c r="EW33" s="34" t="str">
        <f t="shared" si="233"/>
        <v/>
      </c>
      <c r="EX33" s="34" t="str">
        <f>IF(OR(EW33="",COUNTIF(EW31:EW34,EW33)=1),"",$BX33)</f>
        <v/>
      </c>
      <c r="EY33" s="34" t="str">
        <f>IF(EW33="","",IF(COUNTIF(EW31:EW34,EW33)=1,EW33,EW33+RANK(EX33,EX31:EX34,0)-1))</f>
        <v/>
      </c>
      <c r="EZ33" s="34" t="str">
        <f>IF(OR(EY33="",COUNTIF(EY31:EY34,EY33)=1),"",$BV33)</f>
        <v/>
      </c>
      <c r="FA33" s="34" t="str">
        <f>IF(EW33="","",IF(COUNTIF(EY31:EY34,EY33)=1,EY33,EY33+RANK(EZ33,EZ31:EZ34,0)-1))</f>
        <v/>
      </c>
      <c r="FB33" s="34" t="str">
        <f>IF(OR(FA33="",COUNTIF(FA31:FA34,FA33)=1),"",$BS33)</f>
        <v/>
      </c>
      <c r="FC33" s="34" t="str">
        <f>IF(EW33="","",IF(COUNTIF(FA31:FA34,FA33)=1,FA33,FA33+RANK(FB33,FB31:FB34,0)-1))</f>
        <v/>
      </c>
      <c r="FD33" s="34">
        <f>IF(EL33&gt;0,CE29+CY29+DS29+RANK(FC33,FC31:FC34,1),)</f>
        <v>0</v>
      </c>
      <c r="FF33" s="34">
        <f>IFERROR(VLOOKUP(FH33,CD30:CV34,19,FALSE),IFERROR(VLOOKUP(FH33,CX30:DP34,19,FALSE),IFERROR(VLOOKUP(FH33,DR30:EJ34,19,FALSE),VLOOKUP(FH33,EL30:FD34,19,FALSE))))</f>
        <v>1</v>
      </c>
      <c r="FG33" s="34">
        <f>RANK(FF33,FF31:FF34,1)+COUNTIF(FF31:FF33,FF33)-1</f>
        <v>3</v>
      </c>
      <c r="FH33" s="34" t="str">
        <f>BR33</f>
        <v>Polen</v>
      </c>
      <c r="GH33" s="118">
        <v>30</v>
      </c>
      <c r="GI33" s="113"/>
      <c r="GJ33" s="113"/>
      <c r="GK33" s="118"/>
    </row>
    <row r="34" spans="3:193" x14ac:dyDescent="0.35">
      <c r="C34" s="49">
        <v>45464</v>
      </c>
      <c r="D34" s="120" t="s">
        <v>137</v>
      </c>
      <c r="E34" s="59" t="s">
        <v>27</v>
      </c>
      <c r="F34" s="122" t="s">
        <v>6</v>
      </c>
      <c r="G34" s="112"/>
      <c r="H34" s="60" t="s">
        <v>27</v>
      </c>
      <c r="I34" s="112"/>
      <c r="J34" s="109" t="str">
        <f t="shared" si="212"/>
        <v/>
      </c>
      <c r="K34" s="108">
        <f>IF(VLOOKUP(D34,BR30:CA34,10,FALSE)=VLOOKUP(F34,BR30:CA34,10,FALSE),VLOOKUP(D34,BR30:CA34,10,FALSE),"-")</f>
        <v>1</v>
      </c>
      <c r="L34" s="108">
        <v>4</v>
      </c>
      <c r="M34" s="92" t="str">
        <f>VLOOKUP(L34,FG31:FH34,2,FALSE)</f>
        <v>Österrike</v>
      </c>
      <c r="N34" s="93">
        <f>VLOOKUP($M34,$BR$31:$BY$34,2,FALSE)</f>
        <v>0</v>
      </c>
      <c r="O34" s="93">
        <f>VLOOKUP($M34,$BR$31:$BY$34,3,FALSE)</f>
        <v>0</v>
      </c>
      <c r="P34" s="93">
        <f>VLOOKUP($M34,$BR$31:$BY$34,4,FALSE)</f>
        <v>0</v>
      </c>
      <c r="Q34" s="93">
        <f>VLOOKUP($M34,$BR$31:$BY$34,5,FALSE)</f>
        <v>0</v>
      </c>
      <c r="R34" s="93">
        <f>VLOOKUP($M34,$BR$31:$BY$34,6,FALSE)</f>
        <v>0</v>
      </c>
      <c r="S34" s="93">
        <f>VLOOKUP($M34,$BR$31:$BY$34,7,FALSE)</f>
        <v>0</v>
      </c>
      <c r="T34" s="94">
        <f>VLOOKUP($M34,$BR$31:$BY$34,8,FALSE)</f>
        <v>0</v>
      </c>
      <c r="AC34" s="62">
        <f t="shared" si="178"/>
        <v>45464</v>
      </c>
      <c r="AD34" s="2" t="str">
        <f t="shared" si="178"/>
        <v>Nederländerna</v>
      </c>
      <c r="AE34" s="59" t="str">
        <f t="shared" si="178"/>
        <v>-</v>
      </c>
      <c r="AF34" s="4" t="str">
        <f t="shared" si="178"/>
        <v>Frankrike</v>
      </c>
      <c r="AG34" s="51" t="str">
        <f t="shared" si="179"/>
        <v/>
      </c>
      <c r="AH34" s="60" t="s">
        <v>27</v>
      </c>
      <c r="AI34" s="51" t="str">
        <f t="shared" si="180"/>
        <v/>
      </c>
      <c r="AJ34" s="53" t="str">
        <f t="shared" si="181"/>
        <v/>
      </c>
      <c r="AK34" s="68"/>
      <c r="AL34" s="34">
        <f t="shared" si="182"/>
        <v>0</v>
      </c>
      <c r="AM34" s="34">
        <f t="shared" si="183"/>
        <v>0</v>
      </c>
      <c r="AN34" s="34">
        <f t="shared" si="184"/>
        <v>0</v>
      </c>
      <c r="AO34" s="34">
        <f t="shared" si="185"/>
        <v>0</v>
      </c>
      <c r="AP34" s="34">
        <f t="shared" si="186"/>
        <v>0</v>
      </c>
      <c r="AQ34" s="34">
        <f t="shared" si="187"/>
        <v>0</v>
      </c>
      <c r="AR34" s="34">
        <f t="shared" si="188"/>
        <v>0</v>
      </c>
      <c r="AS34" s="34">
        <f t="shared" si="189"/>
        <v>0</v>
      </c>
      <c r="AT34" s="34">
        <f t="shared" si="190"/>
        <v>0</v>
      </c>
      <c r="AU34" s="34">
        <f t="shared" si="191"/>
        <v>0</v>
      </c>
      <c r="AV34" s="34">
        <f t="shared" si="192"/>
        <v>0</v>
      </c>
      <c r="AW34" s="34">
        <f t="shared" si="193"/>
        <v>0</v>
      </c>
      <c r="AX34" s="34">
        <f t="shared" si="194"/>
        <v>0</v>
      </c>
      <c r="AY34" s="34">
        <f t="shared" si="195"/>
        <v>0</v>
      </c>
      <c r="AZ34" s="34">
        <f t="shared" si="196"/>
        <v>0</v>
      </c>
      <c r="BA34" s="34">
        <f t="shared" si="197"/>
        <v>0</v>
      </c>
      <c r="BB34" s="34">
        <f t="shared" si="198"/>
        <v>0</v>
      </c>
      <c r="BC34" s="34">
        <f t="shared" si="199"/>
        <v>0</v>
      </c>
      <c r="BD34" s="34">
        <f t="shared" si="200"/>
        <v>0</v>
      </c>
      <c r="BE34" s="34">
        <f t="shared" si="201"/>
        <v>0</v>
      </c>
      <c r="BF34" s="34">
        <f t="shared" si="202"/>
        <v>0</v>
      </c>
      <c r="BG34" s="34">
        <f t="shared" si="203"/>
        <v>0</v>
      </c>
      <c r="BH34" s="34">
        <f t="shared" si="204"/>
        <v>0</v>
      </c>
      <c r="BI34" s="34">
        <f t="shared" si="205"/>
        <v>0</v>
      </c>
      <c r="BJ34" s="34">
        <f t="shared" si="206"/>
        <v>0</v>
      </c>
      <c r="BK34" s="34">
        <f t="shared" si="207"/>
        <v>0</v>
      </c>
      <c r="BL34" s="34">
        <f t="shared" si="208"/>
        <v>0</v>
      </c>
      <c r="BM34" s="34">
        <f t="shared" si="209"/>
        <v>0</v>
      </c>
      <c r="BN34" s="34">
        <f t="shared" si="210"/>
        <v>0</v>
      </c>
      <c r="BO34" s="34">
        <f t="shared" si="211"/>
        <v>0</v>
      </c>
      <c r="BR34" s="63" t="s">
        <v>20</v>
      </c>
      <c r="BS34" s="64">
        <f>(SUMIF(AD$4:AD$54,BR34,AL$4:AL$54)+SUMIF(AF$4:AF$54,BR34,AM$4:AM$54))</f>
        <v>0</v>
      </c>
      <c r="BT34" s="64">
        <f>(SUMIF(AD$4:AD$54,BR34,AN$4:AN$54)+SUMIF(AF$4:AF$54,BR34,AO$4:AO$54))</f>
        <v>0</v>
      </c>
      <c r="BU34" s="64">
        <f>(SUMIF(AD$4:AD$54,BR34,AP$4:AP$54)+SUMIF(AF$4:AF$54,BR34,AQ$4:AQ$54))</f>
        <v>0</v>
      </c>
      <c r="BV34" s="64">
        <f>SUMIF($AD$4:$AD$54,BR34,$AG$4:$AG$54)+SUMIF($AF$4:$AF$54,BR34,$AI$4:$AI$54)</f>
        <v>0</v>
      </c>
      <c r="BW34" s="64">
        <f>SUMIF($AD$4:$AD$54,BR34,$AI$4:$AI$54)+SUMIF($AF$4:$AF$54,BR34,$AG$4:$AG$54)</f>
        <v>0</v>
      </c>
      <c r="BX34" s="64">
        <f>BV34-BW34</f>
        <v>0</v>
      </c>
      <c r="BY34" s="64">
        <f>IFERROR(BS34*3+BT34*1,0)</f>
        <v>0</v>
      </c>
      <c r="BZ34" s="64" t="s">
        <v>53</v>
      </c>
      <c r="CA34" s="56">
        <f>RANK(BY34,BY31:BY34)</f>
        <v>1</v>
      </c>
      <c r="CB34" s="34">
        <f>SUMPRODUCT((BY31:BY34=BY34)*(BX31:BX34&gt;BX34))</f>
        <v>0</v>
      </c>
      <c r="CD34" s="63" t="str">
        <f>IF(CA34=1,BR34,)</f>
        <v>Österrike</v>
      </c>
      <c r="CE34" s="34">
        <f t="shared" si="213"/>
        <v>0</v>
      </c>
      <c r="CF34" s="34">
        <f t="shared" si="214"/>
        <v>0</v>
      </c>
      <c r="CG34" s="34">
        <f t="shared" si="215"/>
        <v>0</v>
      </c>
      <c r="CH34" s="55">
        <f t="shared" si="216"/>
        <v>0</v>
      </c>
      <c r="CI34" s="34" t="str">
        <f t="shared" si="217"/>
        <v>D</v>
      </c>
      <c r="CJ34" s="34">
        <f>IF(CD34&gt;0,RANK(CH34,CH31:CH34),)</f>
        <v>1</v>
      </c>
      <c r="CK34" s="34">
        <f>IF(AND(CD34&gt;0,COUNTIF(CJ31:CJ34,CJ34)&gt;1),SUMIFS($AG$4:$AG$54,$AD$4:$AD$54,BR34,$K$4:$K$54,1)+SUMIFS($AI$4:$AI$54,$AF$4:$AF$54,BR34,$K$4:$K$54,1)-SUMIFS($AI$4:$AI$54,$AD$4:$AD$54,BR34,$K$4:$K$54,1)-SUMIFS($AG$4:$AG$54,$AF$4:$AF$54,BR34,$K$4:$K$54,1),)</f>
        <v>0</v>
      </c>
      <c r="CL34" s="34">
        <f>IF(AND(CD34&gt;0,COUNTIF(CJ31:CJ34,CJ34)&gt;1),CJ34+RANK(CK34,CK31:CK34)-1,CJ34)</f>
        <v>1</v>
      </c>
      <c r="CM34" s="34">
        <f>IF(AND(CD34&gt;0,COUNTIF(CL31:CL34,CL34)&gt;1),SUMIFS($AG$4:$AG$54,$AD$4:$AD$54,BR34,$K$4:$K$54,1)+SUMIFS($AI$4:$AI$54,$AF$4:$AF$54,BR34,$K$4:$K$54,1),)</f>
        <v>0</v>
      </c>
      <c r="CN34" s="34">
        <f>IF(AND(CD34&gt;0,COUNTIF(CL31:CL34,CL34)&gt;1),CL34+RANK(CM34,CM31:CM34)-1,CL34)</f>
        <v>1</v>
      </c>
      <c r="CO34" s="34">
        <f t="shared" si="218"/>
        <v>1</v>
      </c>
      <c r="CP34" s="34">
        <f>IF(OR(CO34="",COUNTIF(CO31:CO34,CO34)=1),"",$BX34)</f>
        <v>0</v>
      </c>
      <c r="CQ34" s="34">
        <f>IF(CO34="","",IF(COUNTIF(CO31:CO34,CO34)=1,CO34,CO34+RANK(CP34,CP31:CP34,0)-1))</f>
        <v>1</v>
      </c>
      <c r="CR34" s="34">
        <f>IF(OR(CQ34="",COUNTIF(CQ31:CQ34,CQ34)=1),"",$BV34)</f>
        <v>0</v>
      </c>
      <c r="CS34" s="34">
        <f>IF(CO34="","",IF(COUNTIF(CQ31:CQ34,CQ34)=1,CQ34,CQ34+RANK(CR34,CR31:CR34,0)-1))</f>
        <v>1</v>
      </c>
      <c r="CT34" s="34">
        <f>IF(OR(CS34="",COUNTIF(CS31:CS34,CS34)=1),"",$BS34)</f>
        <v>0</v>
      </c>
      <c r="CU34" s="34">
        <f>IF(CO34="","",IF(COUNTIF(CS31:CS34,CS34)=1,CS34,CS34+RANK(CT34,CT31:CT34,0)-1))</f>
        <v>1</v>
      </c>
      <c r="CV34" s="34">
        <f>IF(CD34&gt;0,BK29+RANK(CU34,CU31:CU34,1),)</f>
        <v>1</v>
      </c>
      <c r="CX34" s="63">
        <f>IF(CA34=2,BR34,)</f>
        <v>0</v>
      </c>
      <c r="CY34" s="34">
        <f t="shared" si="219"/>
        <v>0</v>
      </c>
      <c r="CZ34" s="34">
        <f t="shared" si="220"/>
        <v>0</v>
      </c>
      <c r="DA34" s="34">
        <f t="shared" si="221"/>
        <v>0</v>
      </c>
      <c r="DB34" s="55">
        <f t="shared" si="222"/>
        <v>0</v>
      </c>
      <c r="DC34" s="34" t="str">
        <f t="shared" si="223"/>
        <v>D</v>
      </c>
      <c r="DD34" s="34">
        <f>IF(CX34&gt;0,RANK(DB34,DB31:DB34)+CE29,)</f>
        <v>0</v>
      </c>
      <c r="DE34" s="34">
        <f>IF(AND(CX34&gt;0,COUNTIF(DD31:DD34,DD34)&gt;1),SUMIFS($AG$4:$AG$54,$AD$4:$AD$54,BR34,$K$4:$K$54,2)+SUMIFS($AI$4:$AI$54,$AF$4:$AF$54,BR34,$K$4:$K$54,2)-SUMIFS($AI$4:$AI$54,$AD$4:$AD$54,BR34,$K$4:$K$54,2)-SUMIFS($AG$4:$AG$54,$AF$4:$AF$54,BR34,$K$4:$K$54,2),)</f>
        <v>0</v>
      </c>
      <c r="DF34" s="34">
        <f>IF(AND(CX34&gt;0,COUNTIF(DD31:DD34,DD34)&gt;1),DD34+RANK(DE34,DE31:DE34)-1,DD34)</f>
        <v>0</v>
      </c>
      <c r="DG34" s="34">
        <f>IF(AND(CX34&gt;0,COUNTIF(DF31:DF34,DF34)&gt;1),SUMIFS($AG$4:$AG$54,$AD$4:$AD$54,BR34,$K$4:$K$54,2)+SUMIFS($AI$4:$AI$54,$AF$4:$AF$54,BR34,$K$4:$K$54,2),)</f>
        <v>0</v>
      </c>
      <c r="DH34" s="34">
        <f>IF(AND(CX34&gt;0,COUNTIF(DF31:DF34,DF34)&gt;1),DF34+RANK(DG34,DG31:DG34)-1,DF34)</f>
        <v>0</v>
      </c>
      <c r="DI34" s="34" t="str">
        <f t="shared" si="224"/>
        <v/>
      </c>
      <c r="DJ34" s="34" t="str">
        <f>IF(OR(DI34="",COUNTIF(DI31:DI34,DI34)=1),"",$BX34)</f>
        <v/>
      </c>
      <c r="DK34" s="34" t="str">
        <f>IF(DI34="","",IF(COUNTIF(DI31:DI34,DI34)=1,DI34,DI34+RANK(DJ34,DJ31:DJ34,0)-1))</f>
        <v/>
      </c>
      <c r="DL34" s="34" t="str">
        <f>IF(OR(DK34="",COUNTIF(DK31:DK34,DK34)=1),"",$BV34)</f>
        <v/>
      </c>
      <c r="DM34" s="34" t="str">
        <f>IF(DI34="","",IF(COUNTIF(DK31:DK34,DK34)=1,DK34,DK34+RANK(DL34,DL31:DL34,0)-1))</f>
        <v/>
      </c>
      <c r="DN34" s="34" t="str">
        <f>IF(OR(DM34="",COUNTIF(DM31:DM34,DM34)=1),"",$BS34)</f>
        <v/>
      </c>
      <c r="DO34" s="34" t="str">
        <f>IF(DI34="","",IF(COUNTIF(DM31:DM34,DM34)=1,DM34,DM34+RANK(DN34,DN31:DN34,0)-1))</f>
        <v/>
      </c>
      <c r="DP34" s="34">
        <f>IF(CX34&gt;0,CE29+RANK(DO34,DO31:DO34,1),)</f>
        <v>0</v>
      </c>
      <c r="DR34" s="63">
        <f>IF(CA34=3,BR34,)</f>
        <v>0</v>
      </c>
      <c r="DS34" s="34">
        <f>(SUMIF(AD$4:AD$54,BR34,BD$4:BD$54)+SUMIF(AF$4:AF$54,BR34,BE$4:BE$54))</f>
        <v>0</v>
      </c>
      <c r="DT34" s="34">
        <f>(SUMIF(AD$4:AD$54,BR34,BF$4:BF$54)+SUMIF(AF$4:AF$54,BR34,BG$4:BG$54))</f>
        <v>0</v>
      </c>
      <c r="DU34" s="34">
        <f>(SUMIF(AD$4:AD$54,BR34,BH$4:BH$54)+SUMIF(AF$4:AF$54,BR34,BI$4:BI$54))</f>
        <v>0</v>
      </c>
      <c r="DV34" s="55">
        <f t="shared" si="225"/>
        <v>0</v>
      </c>
      <c r="DW34" s="34" t="str">
        <f>BZ34</f>
        <v>D</v>
      </c>
      <c r="DX34" s="34">
        <f>IF(DR34&gt;0,RANK(DV34,DV31:DV34)+CE29+CY29,)</f>
        <v>0</v>
      </c>
      <c r="DY34" s="34">
        <f>IF(AND(DR34&gt;0,COUNTIF(DX31:DX34,DX34)&gt;1),SUMIFS($AG$4:$AG$54,$AD$4:$AD$54,BR34,$K$4:$K$54,3)+SUMIFS($AI$4:$AI$54,$AF$4:$AF$54,BR34,$K$4:$K$54,3)-SUMIFS($AI$4:$AI$54,$AD$4:$AD$54,BR34,$K$4:$K$54,3)-SUMIFS($AG$4:$AG$54,$AF$4:$AF$54,BR34,$K$4:$K$54,3),)</f>
        <v>0</v>
      </c>
      <c r="DZ34" s="34">
        <f>IF(AND(DR34&gt;0,COUNTIF(DX31:DX34,DX34)&gt;1),DX34+RANK(DY34,DY31:DY34)-1,DX34)</f>
        <v>0</v>
      </c>
      <c r="EA34" s="34">
        <f>IF(AND(DR34&gt;0,COUNTIF(DZ31:DZ34,DZ34)&gt;1),SUMIFS($AG$4:$AG$54,$AD$4:$AD$54,BR34,$K$4:$K$54,3)+SUMIFS($AI$4:$AI$54,$AF$4:$AF$54,BR34,$K$4:$K$54,3),)</f>
        <v>0</v>
      </c>
      <c r="EB34" s="34">
        <f>IF(AND(DR34&gt;0,COUNTIF(DZ31:DZ34,DZ34)&gt;1),DZ34+RANK(EA34,EA31:EA34)-1,DZ34)</f>
        <v>0</v>
      </c>
      <c r="EC34" s="34" t="str">
        <f t="shared" si="226"/>
        <v/>
      </c>
      <c r="ED34" s="34" t="str">
        <f>IF(OR(EC34="",COUNTIF(EC31:EC34,EC34)=1),"",$BX34)</f>
        <v/>
      </c>
      <c r="EE34" s="34" t="str">
        <f>IF(EC34="","",IF(COUNTIF(EC31:EC34,EC34)=1,EC34,EC34+RANK(ED34,ED31:ED34,0)-1))</f>
        <v/>
      </c>
      <c r="EF34" s="34" t="str">
        <f>IF(OR(EE34="",COUNTIF(EE31:EE34,EE34)=1),"",$BV34)</f>
        <v/>
      </c>
      <c r="EG34" s="34" t="str">
        <f>IF(EC34="","",IF(COUNTIF(EE31:EE34,EE34)=1,EE34,EE34+RANK(EF34,EF31:EF34,0)-1))</f>
        <v/>
      </c>
      <c r="EH34" s="34" t="str">
        <f>IF(OR(EG34="",COUNTIF(EG31:EG34,EG34)=1),"",$BS34)</f>
        <v/>
      </c>
      <c r="EI34" s="34" t="str">
        <f>IF(EC34="","",IF(COUNTIF(EG31:EG34,EG34)=1,EG34,EG34+RANK(EH34,EH31:EH34,0)-1))</f>
        <v/>
      </c>
      <c r="EJ34" s="34">
        <f>IF(DR34&gt;0,CE29+CY29+RANK(EI34,EI31:EI34,1),)</f>
        <v>0</v>
      </c>
      <c r="EL34" s="34">
        <f>IF(CA34=4,BR34,)</f>
        <v>0</v>
      </c>
      <c r="EM34" s="34">
        <f t="shared" si="227"/>
        <v>0</v>
      </c>
      <c r="EN34" s="34">
        <f t="shared" si="228"/>
        <v>0</v>
      </c>
      <c r="EO34" s="34">
        <f t="shared" si="229"/>
        <v>0</v>
      </c>
      <c r="EP34" s="55">
        <f t="shared" si="230"/>
        <v>0</v>
      </c>
      <c r="EQ34" s="34" t="str">
        <f t="shared" si="231"/>
        <v>D</v>
      </c>
      <c r="ER34" s="34">
        <f>IF(EL34&gt;0,RANK(EP34,EP31:EP34)+CE29+CY29+DS29,)</f>
        <v>0</v>
      </c>
      <c r="ES34" s="34">
        <f>IF(AND(EL34&gt;0,COUNTIF(ER31:ER34,ER34)&gt;1),SUMIFS($AG$4:$AG$54,$AD$4:$AD$54,BR34,$K$4:$K$54,4)+SUMIFS($AI$4:$AI$54,$AF$4:$AF$54,BR34,$K$4:$K$54,4)-SUMIFS($AI$4:$AI$54,$AD$4:$AD$54,BR34,$K$4:$K$54,4)-SUMIFS($AG$4:$AG$54,$AF$4:$AF$54,BR34,$K$4:$K$54,4),)</f>
        <v>0</v>
      </c>
      <c r="ET34" s="34">
        <f t="shared" si="232"/>
        <v>0</v>
      </c>
      <c r="EU34" s="34">
        <f>IF(AND(EL34&gt;0,COUNTIF(ET31:ET34,ET34)&gt;1),SUMIFS($AG$4:$AG$54,$AD$4:$AD$54,BR34,$K$4:$K$54,4)+SUMIFS($AI$4:$AI$54,$AF$4:$AF$54,BR34,$K$4:$K$54,4),)</f>
        <v>0</v>
      </c>
      <c r="EV34" s="34">
        <f>IF(AND(EL34&gt;0,COUNTIF(ET31:ET34,ET34)&gt;1),ET34+RANK(EU34,EU31:EU34)-1,ET34)</f>
        <v>0</v>
      </c>
      <c r="EW34" s="34" t="str">
        <f t="shared" si="233"/>
        <v/>
      </c>
      <c r="EX34" s="34" t="str">
        <f>IF(OR(EW34="",COUNTIF(EW31:EW34,EW34)=1),"",$BX34)</f>
        <v/>
      </c>
      <c r="EY34" s="34" t="str">
        <f>IF(EW34="","",IF(COUNTIF(EW31:EW34,EW34)=1,EW34,EW34+RANK(EX34,EX31:EX34,0)-1))</f>
        <v/>
      </c>
      <c r="EZ34" s="34" t="str">
        <f>IF(OR(EY34="",COUNTIF(EY31:EY34,EY34)=1),"",$BV34)</f>
        <v/>
      </c>
      <c r="FA34" s="34" t="str">
        <f>IF(EW34="","",IF(COUNTIF(EY31:EY34,EY34)=1,EY34,EY34+RANK(EZ34,EZ31:EZ34,0)-1))</f>
        <v/>
      </c>
      <c r="FB34" s="34" t="str">
        <f>IF(OR(FA34="",COUNTIF(FA31:FA34,FA34)=1),"",$BS34)</f>
        <v/>
      </c>
      <c r="FC34" s="34" t="str">
        <f>IF(EW34="","",IF(COUNTIF(FA31:FA34,FA34)=1,FA34,FA34+RANK(FB34,FB31:FB34,0)-1))</f>
        <v/>
      </c>
      <c r="FD34" s="34">
        <f>IF(EL34&gt;0,CE29+CY29+DS29+RANK(FC34,FC31:FC34,1),)</f>
        <v>0</v>
      </c>
      <c r="FF34" s="34">
        <f>IFERROR(VLOOKUP(FH34,CD30:CV34,19,FALSE),IFERROR(VLOOKUP(FH34,CX30:DP34,19,FALSE),IFERROR(VLOOKUP(FH34,DR30:EJ34,19,FALSE),VLOOKUP(FH34,EL30:FD34,19,FALSE))))</f>
        <v>1</v>
      </c>
      <c r="FG34" s="34">
        <f>RANK(FF34,FF31:FF34,1)+COUNTIF(FF31:FF34,FF34)-1</f>
        <v>4</v>
      </c>
      <c r="FH34" s="34" t="str">
        <f>BR34</f>
        <v>Österrike</v>
      </c>
      <c r="GH34" s="118">
        <v>31</v>
      </c>
      <c r="GI34" s="113"/>
      <c r="GJ34" s="113"/>
      <c r="GK34" s="118"/>
    </row>
    <row r="35" spans="3:193" x14ac:dyDescent="0.35">
      <c r="C35" s="49">
        <v>45468</v>
      </c>
      <c r="D35" s="120" t="s">
        <v>137</v>
      </c>
      <c r="E35" s="59" t="s">
        <v>27</v>
      </c>
      <c r="F35" s="122" t="s">
        <v>20</v>
      </c>
      <c r="G35" s="112"/>
      <c r="H35" s="60" t="s">
        <v>27</v>
      </c>
      <c r="I35" s="112"/>
      <c r="J35" s="109" t="str">
        <f t="shared" si="212"/>
        <v/>
      </c>
      <c r="K35" s="108">
        <f>IF(VLOOKUP(D35,BR30:CA34,10,FALSE)=VLOOKUP(F35,BR30:CA34,10,FALSE),VLOOKUP(D35,BR30:CA34,10,FALSE),"-")</f>
        <v>1</v>
      </c>
      <c r="M35" s="108" t="str">
        <f>IF(COUNTBLANK(G31:G36)+COUNTBLANK(I31:I36)=0,"Resultat OK","Fyll i resultat")</f>
        <v>Fyll i resultat</v>
      </c>
      <c r="AC35" s="62">
        <f t="shared" si="178"/>
        <v>45468</v>
      </c>
      <c r="AD35" s="2" t="str">
        <f t="shared" si="178"/>
        <v>Nederländerna</v>
      </c>
      <c r="AE35" s="59" t="str">
        <f t="shared" si="178"/>
        <v>-</v>
      </c>
      <c r="AF35" s="4" t="str">
        <f t="shared" si="178"/>
        <v>Österrike</v>
      </c>
      <c r="AG35" s="51" t="str">
        <f t="shared" si="179"/>
        <v/>
      </c>
      <c r="AH35" s="60" t="s">
        <v>27</v>
      </c>
      <c r="AI35" s="51" t="str">
        <f t="shared" si="180"/>
        <v/>
      </c>
      <c r="AJ35" s="53" t="str">
        <f t="shared" si="181"/>
        <v/>
      </c>
      <c r="AK35" s="68"/>
      <c r="AL35" s="34">
        <f t="shared" si="182"/>
        <v>0</v>
      </c>
      <c r="AM35" s="34">
        <f t="shared" si="183"/>
        <v>0</v>
      </c>
      <c r="AN35" s="34">
        <f t="shared" si="184"/>
        <v>0</v>
      </c>
      <c r="AO35" s="34">
        <f t="shared" si="185"/>
        <v>0</v>
      </c>
      <c r="AP35" s="34">
        <f t="shared" si="186"/>
        <v>0</v>
      </c>
      <c r="AQ35" s="34">
        <f t="shared" si="187"/>
        <v>0</v>
      </c>
      <c r="AR35" s="34">
        <f t="shared" si="188"/>
        <v>0</v>
      </c>
      <c r="AS35" s="34">
        <f t="shared" si="189"/>
        <v>0</v>
      </c>
      <c r="AT35" s="34">
        <f t="shared" si="190"/>
        <v>0</v>
      </c>
      <c r="AU35" s="34">
        <f t="shared" si="191"/>
        <v>0</v>
      </c>
      <c r="AV35" s="34">
        <f t="shared" si="192"/>
        <v>0</v>
      </c>
      <c r="AW35" s="34">
        <f t="shared" si="193"/>
        <v>0</v>
      </c>
      <c r="AX35" s="34">
        <f t="shared" si="194"/>
        <v>0</v>
      </c>
      <c r="AY35" s="34">
        <f t="shared" si="195"/>
        <v>0</v>
      </c>
      <c r="AZ35" s="34">
        <f t="shared" si="196"/>
        <v>0</v>
      </c>
      <c r="BA35" s="34">
        <f t="shared" si="197"/>
        <v>0</v>
      </c>
      <c r="BB35" s="34">
        <f t="shared" si="198"/>
        <v>0</v>
      </c>
      <c r="BC35" s="34">
        <f t="shared" si="199"/>
        <v>0</v>
      </c>
      <c r="BD35" s="34">
        <f t="shared" si="200"/>
        <v>0</v>
      </c>
      <c r="BE35" s="34">
        <f t="shared" si="201"/>
        <v>0</v>
      </c>
      <c r="BF35" s="34">
        <f t="shared" si="202"/>
        <v>0</v>
      </c>
      <c r="BG35" s="34">
        <f t="shared" si="203"/>
        <v>0</v>
      </c>
      <c r="BH35" s="34">
        <f t="shared" si="204"/>
        <v>0</v>
      </c>
      <c r="BI35" s="34">
        <f t="shared" si="205"/>
        <v>0</v>
      </c>
      <c r="BJ35" s="34">
        <f t="shared" si="206"/>
        <v>0</v>
      </c>
      <c r="BK35" s="34">
        <f t="shared" si="207"/>
        <v>0</v>
      </c>
      <c r="BL35" s="34">
        <f t="shared" si="208"/>
        <v>0</v>
      </c>
      <c r="BM35" s="34">
        <f t="shared" si="209"/>
        <v>0</v>
      </c>
      <c r="BN35" s="34">
        <f t="shared" si="210"/>
        <v>0</v>
      </c>
      <c r="BO35" s="34">
        <f t="shared" si="211"/>
        <v>0</v>
      </c>
      <c r="GH35" s="118">
        <v>32</v>
      </c>
      <c r="GI35" s="113"/>
      <c r="GJ35" s="113"/>
      <c r="GK35" s="118"/>
    </row>
    <row r="36" spans="3:193" x14ac:dyDescent="0.35">
      <c r="C36" s="49">
        <v>45468</v>
      </c>
      <c r="D36" s="120" t="s">
        <v>6</v>
      </c>
      <c r="E36" s="59" t="s">
        <v>27</v>
      </c>
      <c r="F36" s="122" t="s">
        <v>12</v>
      </c>
      <c r="G36" s="112"/>
      <c r="H36" s="60" t="s">
        <v>27</v>
      </c>
      <c r="I36" s="112"/>
      <c r="J36" s="109" t="str">
        <f t="shared" si="212"/>
        <v/>
      </c>
      <c r="K36" s="108">
        <f>IF(VLOOKUP(D36,BR30:CA34,10,FALSE)=VLOOKUP(F36,BR30:CA34,10,FALSE),VLOOKUP(D36,BR30:CA34,10,FALSE),"-")</f>
        <v>1</v>
      </c>
      <c r="AC36" s="62">
        <f t="shared" si="178"/>
        <v>45468</v>
      </c>
      <c r="AD36" s="2" t="str">
        <f t="shared" si="178"/>
        <v>Frankrike</v>
      </c>
      <c r="AE36" s="59" t="str">
        <f t="shared" si="178"/>
        <v>-</v>
      </c>
      <c r="AF36" s="4" t="str">
        <f t="shared" si="178"/>
        <v>Polen</v>
      </c>
      <c r="AG36" s="51" t="str">
        <f t="shared" si="179"/>
        <v/>
      </c>
      <c r="AH36" s="60" t="s">
        <v>27</v>
      </c>
      <c r="AI36" s="51" t="str">
        <f t="shared" si="180"/>
        <v/>
      </c>
      <c r="AJ36" s="53" t="str">
        <f t="shared" si="181"/>
        <v/>
      </c>
      <c r="AK36" s="68"/>
      <c r="AL36" s="34">
        <f t="shared" si="182"/>
        <v>0</v>
      </c>
      <c r="AM36" s="34">
        <f t="shared" si="183"/>
        <v>0</v>
      </c>
      <c r="AN36" s="34">
        <f t="shared" si="184"/>
        <v>0</v>
      </c>
      <c r="AO36" s="34">
        <f t="shared" si="185"/>
        <v>0</v>
      </c>
      <c r="AP36" s="34">
        <f t="shared" si="186"/>
        <v>0</v>
      </c>
      <c r="AQ36" s="34">
        <f t="shared" si="187"/>
        <v>0</v>
      </c>
      <c r="AR36" s="34">
        <f t="shared" si="188"/>
        <v>0</v>
      </c>
      <c r="AS36" s="34">
        <f t="shared" si="189"/>
        <v>0</v>
      </c>
      <c r="AT36" s="34">
        <f t="shared" si="190"/>
        <v>0</v>
      </c>
      <c r="AU36" s="34">
        <f t="shared" si="191"/>
        <v>0</v>
      </c>
      <c r="AV36" s="34">
        <f t="shared" si="192"/>
        <v>0</v>
      </c>
      <c r="AW36" s="34">
        <f t="shared" si="193"/>
        <v>0</v>
      </c>
      <c r="AX36" s="34">
        <f t="shared" si="194"/>
        <v>0</v>
      </c>
      <c r="AY36" s="34">
        <f t="shared" si="195"/>
        <v>0</v>
      </c>
      <c r="AZ36" s="34">
        <f t="shared" si="196"/>
        <v>0</v>
      </c>
      <c r="BA36" s="34">
        <f t="shared" si="197"/>
        <v>0</v>
      </c>
      <c r="BB36" s="34">
        <f t="shared" si="198"/>
        <v>0</v>
      </c>
      <c r="BC36" s="34">
        <f t="shared" si="199"/>
        <v>0</v>
      </c>
      <c r="BD36" s="34">
        <f t="shared" si="200"/>
        <v>0</v>
      </c>
      <c r="BE36" s="34">
        <f t="shared" si="201"/>
        <v>0</v>
      </c>
      <c r="BF36" s="34">
        <f t="shared" si="202"/>
        <v>0</v>
      </c>
      <c r="BG36" s="34">
        <f t="shared" si="203"/>
        <v>0</v>
      </c>
      <c r="BH36" s="34">
        <f t="shared" si="204"/>
        <v>0</v>
      </c>
      <c r="BI36" s="34">
        <f t="shared" si="205"/>
        <v>0</v>
      </c>
      <c r="BJ36" s="34">
        <f t="shared" si="206"/>
        <v>0</v>
      </c>
      <c r="BK36" s="34">
        <f t="shared" si="207"/>
        <v>0</v>
      </c>
      <c r="BL36" s="34">
        <f t="shared" si="208"/>
        <v>0</v>
      </c>
      <c r="BM36" s="34">
        <f t="shared" si="209"/>
        <v>0</v>
      </c>
      <c r="BN36" s="34">
        <f t="shared" si="210"/>
        <v>0</v>
      </c>
      <c r="BO36" s="34">
        <f t="shared" si="211"/>
        <v>0</v>
      </c>
      <c r="GH36" s="118">
        <v>33</v>
      </c>
      <c r="GI36" s="113"/>
      <c r="GJ36" s="113"/>
      <c r="GK36" s="118"/>
    </row>
    <row r="37" spans="3:193" x14ac:dyDescent="0.35">
      <c r="C37" s="80"/>
      <c r="D37" s="128"/>
      <c r="E37" s="78"/>
      <c r="J37" s="34" t="str">
        <f t="shared" si="212"/>
        <v/>
      </c>
      <c r="AC37" s="80"/>
      <c r="AD37" s="81"/>
      <c r="AE37" s="78"/>
      <c r="AG37" s="34" t="str">
        <f t="shared" si="179"/>
        <v/>
      </c>
      <c r="AJ37" s="34" t="str">
        <f t="shared" si="181"/>
        <v/>
      </c>
      <c r="GH37" s="118">
        <v>34</v>
      </c>
      <c r="GI37" s="113"/>
      <c r="GJ37" s="113"/>
      <c r="GK37" s="118"/>
    </row>
    <row r="38" spans="3:193" x14ac:dyDescent="0.35">
      <c r="C38" s="30" t="s">
        <v>4</v>
      </c>
      <c r="D38"/>
      <c r="E38" s="31"/>
      <c r="F38" s="123"/>
      <c r="G38" s="32"/>
      <c r="H38" s="32"/>
      <c r="I38" s="32"/>
      <c r="J38" s="32"/>
      <c r="AC38" s="30" t="s">
        <v>4</v>
      </c>
      <c r="AD38" s="31"/>
      <c r="AE38" s="31"/>
      <c r="AF38" s="31"/>
      <c r="AG38" s="32"/>
      <c r="AH38" s="32"/>
      <c r="AI38" s="32"/>
      <c r="AJ38" s="32"/>
      <c r="AK38" s="32"/>
      <c r="BR38" s="37" t="s">
        <v>63</v>
      </c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D38" s="38" t="s">
        <v>59</v>
      </c>
      <c r="CE38" s="38">
        <f>COUNTIF(CA40:CA43,1)</f>
        <v>4</v>
      </c>
      <c r="CF38" s="38"/>
      <c r="CG38" s="38"/>
      <c r="CH38" s="38"/>
      <c r="CI38" s="38"/>
      <c r="CJ38" s="38"/>
      <c r="CK38" s="38"/>
      <c r="CL38" s="38"/>
      <c r="CM38" s="38"/>
      <c r="CN38" s="38"/>
      <c r="CX38" s="39" t="s">
        <v>62</v>
      </c>
      <c r="CY38" s="39">
        <f>COUNTIF(CA40:CA43,2)</f>
        <v>0</v>
      </c>
      <c r="CZ38" s="39"/>
      <c r="DA38" s="39"/>
      <c r="DB38" s="39"/>
      <c r="DC38" s="39"/>
      <c r="DD38" s="39"/>
      <c r="DE38" s="39"/>
      <c r="DF38" s="39"/>
      <c r="DG38" s="39"/>
      <c r="DH38" s="39"/>
      <c r="DR38" s="40" t="s">
        <v>61</v>
      </c>
      <c r="DS38" s="40">
        <f>COUNTIF(CA40:CA43,3)</f>
        <v>0</v>
      </c>
      <c r="DT38" s="40"/>
      <c r="DU38" s="40"/>
      <c r="DV38" s="40"/>
      <c r="DW38" s="40"/>
      <c r="DX38" s="40"/>
      <c r="DY38" s="40"/>
      <c r="DZ38" s="40"/>
      <c r="EA38" s="40"/>
      <c r="EB38" s="40"/>
      <c r="EL38" s="41" t="s">
        <v>60</v>
      </c>
      <c r="EM38" s="41">
        <f>COUNTIF(CA40:CA43,4)</f>
        <v>0</v>
      </c>
      <c r="EN38" s="41"/>
      <c r="EO38" s="41"/>
      <c r="EP38" s="41"/>
      <c r="EQ38" s="41"/>
      <c r="ER38" s="41"/>
      <c r="ES38" s="41"/>
      <c r="ET38" s="41"/>
      <c r="EU38" s="41"/>
      <c r="EV38" s="41"/>
      <c r="GH38" s="118">
        <v>35</v>
      </c>
      <c r="GI38" s="113"/>
      <c r="GJ38" s="113"/>
      <c r="GK38" s="118"/>
    </row>
    <row r="39" spans="3:193" x14ac:dyDescent="0.35">
      <c r="C39" s="44" t="s">
        <v>22</v>
      </c>
      <c r="D39" s="168" t="s">
        <v>23</v>
      </c>
      <c r="E39" s="168"/>
      <c r="F39" s="168"/>
      <c r="G39" s="169" t="s">
        <v>24</v>
      </c>
      <c r="H39" s="169"/>
      <c r="I39" s="169"/>
      <c r="J39" s="14" t="s">
        <v>25</v>
      </c>
      <c r="M39" s="44" t="s">
        <v>32</v>
      </c>
      <c r="N39" s="13" t="s">
        <v>33</v>
      </c>
      <c r="O39" s="13" t="s">
        <v>35</v>
      </c>
      <c r="P39" s="13" t="s">
        <v>34</v>
      </c>
      <c r="Q39" s="13" t="s">
        <v>36</v>
      </c>
      <c r="R39" s="13" t="s">
        <v>37</v>
      </c>
      <c r="S39" s="13" t="s">
        <v>39</v>
      </c>
      <c r="T39" s="14" t="s">
        <v>38</v>
      </c>
      <c r="AC39" s="44" t="s">
        <v>22</v>
      </c>
      <c r="AD39" s="168" t="s">
        <v>23</v>
      </c>
      <c r="AE39" s="168"/>
      <c r="AF39" s="168"/>
      <c r="AG39" s="169" t="s">
        <v>24</v>
      </c>
      <c r="AH39" s="169"/>
      <c r="AI39" s="169"/>
      <c r="AJ39" s="13" t="s">
        <v>25</v>
      </c>
      <c r="AK39" s="14" t="s">
        <v>26</v>
      </c>
      <c r="AL39" s="37" t="s">
        <v>40</v>
      </c>
      <c r="AM39" s="37" t="s">
        <v>41</v>
      </c>
      <c r="AN39" s="37" t="s">
        <v>42</v>
      </c>
      <c r="AO39" s="37" t="s">
        <v>43</v>
      </c>
      <c r="AP39" s="37" t="s">
        <v>44</v>
      </c>
      <c r="AQ39" s="37" t="s">
        <v>45</v>
      </c>
      <c r="AR39" s="38" t="s">
        <v>40</v>
      </c>
      <c r="AS39" s="38" t="s">
        <v>41</v>
      </c>
      <c r="AT39" s="38" t="s">
        <v>42</v>
      </c>
      <c r="AU39" s="38" t="s">
        <v>43</v>
      </c>
      <c r="AV39" s="38" t="s">
        <v>44</v>
      </c>
      <c r="AW39" s="38" t="s">
        <v>45</v>
      </c>
      <c r="AX39" s="39" t="s">
        <v>40</v>
      </c>
      <c r="AY39" s="39" t="s">
        <v>41</v>
      </c>
      <c r="AZ39" s="39" t="s">
        <v>42</v>
      </c>
      <c r="BA39" s="39" t="s">
        <v>43</v>
      </c>
      <c r="BB39" s="39" t="s">
        <v>44</v>
      </c>
      <c r="BC39" s="39" t="s">
        <v>45</v>
      </c>
      <c r="BD39" s="40" t="s">
        <v>40</v>
      </c>
      <c r="BE39" s="40" t="s">
        <v>41</v>
      </c>
      <c r="BF39" s="40" t="s">
        <v>42</v>
      </c>
      <c r="BG39" s="40" t="s">
        <v>43</v>
      </c>
      <c r="BH39" s="40" t="s">
        <v>44</v>
      </c>
      <c r="BI39" s="40" t="s">
        <v>45</v>
      </c>
      <c r="BJ39" s="41" t="s">
        <v>40</v>
      </c>
      <c r="BK39" s="41" t="s">
        <v>41</v>
      </c>
      <c r="BL39" s="41" t="s">
        <v>42</v>
      </c>
      <c r="BM39" s="41" t="s">
        <v>43</v>
      </c>
      <c r="BN39" s="41" t="s">
        <v>44</v>
      </c>
      <c r="BO39" s="41" t="s">
        <v>45</v>
      </c>
      <c r="BR39" s="37" t="s">
        <v>32</v>
      </c>
      <c r="BS39" s="37" t="s">
        <v>33</v>
      </c>
      <c r="BT39" s="37" t="s">
        <v>35</v>
      </c>
      <c r="BU39" s="37" t="s">
        <v>34</v>
      </c>
      <c r="BV39" s="37" t="s">
        <v>36</v>
      </c>
      <c r="BW39" s="37" t="s">
        <v>37</v>
      </c>
      <c r="BX39" s="37" t="s">
        <v>39</v>
      </c>
      <c r="BY39" s="37" t="s">
        <v>38</v>
      </c>
      <c r="BZ39" s="37" t="s">
        <v>49</v>
      </c>
      <c r="CA39" s="37" t="s">
        <v>58</v>
      </c>
      <c r="CB39" s="37" t="s">
        <v>48</v>
      </c>
      <c r="CD39" s="38" t="s">
        <v>32</v>
      </c>
      <c r="CE39" s="38" t="s">
        <v>33</v>
      </c>
      <c r="CF39" s="38" t="s">
        <v>35</v>
      </c>
      <c r="CG39" s="38" t="s">
        <v>34</v>
      </c>
      <c r="CH39" s="38" t="s">
        <v>38</v>
      </c>
      <c r="CI39" s="38" t="s">
        <v>49</v>
      </c>
      <c r="CJ39" s="38" t="s">
        <v>58</v>
      </c>
      <c r="CK39" s="47" t="s">
        <v>39</v>
      </c>
      <c r="CL39" s="47" t="s">
        <v>65</v>
      </c>
      <c r="CM39" s="47" t="s">
        <v>36</v>
      </c>
      <c r="CN39" s="47" t="s">
        <v>64</v>
      </c>
      <c r="CO39" s="38" t="s">
        <v>134</v>
      </c>
      <c r="CP39" s="47" t="s">
        <v>144</v>
      </c>
      <c r="CQ39" s="47" t="s">
        <v>141</v>
      </c>
      <c r="CR39" s="47" t="s">
        <v>145</v>
      </c>
      <c r="CS39" s="47" t="s">
        <v>142</v>
      </c>
      <c r="CT39" s="47" t="s">
        <v>146</v>
      </c>
      <c r="CU39" s="47" t="s">
        <v>143</v>
      </c>
      <c r="CV39" s="38" t="s">
        <v>135</v>
      </c>
      <c r="CX39" s="39" t="s">
        <v>32</v>
      </c>
      <c r="CY39" s="39" t="s">
        <v>33</v>
      </c>
      <c r="CZ39" s="39" t="s">
        <v>35</v>
      </c>
      <c r="DA39" s="39" t="s">
        <v>34</v>
      </c>
      <c r="DB39" s="39" t="s">
        <v>38</v>
      </c>
      <c r="DC39" s="39" t="s">
        <v>49</v>
      </c>
      <c r="DD39" s="39" t="s">
        <v>58</v>
      </c>
      <c r="DE39" s="39" t="s">
        <v>39</v>
      </c>
      <c r="DF39" s="39" t="s">
        <v>65</v>
      </c>
      <c r="DG39" s="39" t="s">
        <v>36</v>
      </c>
      <c r="DH39" s="39" t="s">
        <v>64</v>
      </c>
      <c r="DI39" s="39" t="s">
        <v>134</v>
      </c>
      <c r="DJ39" s="39" t="s">
        <v>144</v>
      </c>
      <c r="DK39" s="39" t="s">
        <v>141</v>
      </c>
      <c r="DL39" s="39" t="s">
        <v>145</v>
      </c>
      <c r="DM39" s="39" t="s">
        <v>142</v>
      </c>
      <c r="DN39" s="39" t="s">
        <v>146</v>
      </c>
      <c r="DO39" s="39" t="s">
        <v>143</v>
      </c>
      <c r="DP39" s="39" t="s">
        <v>135</v>
      </c>
      <c r="DR39" s="40" t="s">
        <v>32</v>
      </c>
      <c r="DS39" s="40" t="s">
        <v>33</v>
      </c>
      <c r="DT39" s="40" t="s">
        <v>35</v>
      </c>
      <c r="DU39" s="40" t="s">
        <v>34</v>
      </c>
      <c r="DV39" s="40" t="s">
        <v>38</v>
      </c>
      <c r="DW39" s="40" t="s">
        <v>49</v>
      </c>
      <c r="DX39" s="40" t="s">
        <v>58</v>
      </c>
      <c r="DY39" s="40" t="s">
        <v>39</v>
      </c>
      <c r="DZ39" s="40" t="s">
        <v>65</v>
      </c>
      <c r="EA39" s="40" t="s">
        <v>36</v>
      </c>
      <c r="EB39" s="40" t="s">
        <v>64</v>
      </c>
      <c r="EC39" s="40" t="s">
        <v>134</v>
      </c>
      <c r="ED39" s="40" t="s">
        <v>144</v>
      </c>
      <c r="EE39" s="40" t="s">
        <v>141</v>
      </c>
      <c r="EF39" s="40" t="s">
        <v>145</v>
      </c>
      <c r="EG39" s="40" t="s">
        <v>142</v>
      </c>
      <c r="EH39" s="40" t="s">
        <v>146</v>
      </c>
      <c r="EI39" s="40" t="s">
        <v>143</v>
      </c>
      <c r="EJ39" s="40" t="s">
        <v>135</v>
      </c>
      <c r="EL39" s="41" t="s">
        <v>32</v>
      </c>
      <c r="EM39" s="41" t="s">
        <v>33</v>
      </c>
      <c r="EN39" s="41" t="s">
        <v>35</v>
      </c>
      <c r="EO39" s="41" t="s">
        <v>34</v>
      </c>
      <c r="EP39" s="41" t="s">
        <v>38</v>
      </c>
      <c r="EQ39" s="41" t="s">
        <v>49</v>
      </c>
      <c r="ER39" s="41" t="s">
        <v>58</v>
      </c>
      <c r="ES39" s="41" t="s">
        <v>39</v>
      </c>
      <c r="ET39" s="41" t="s">
        <v>65</v>
      </c>
      <c r="EU39" s="41" t="s">
        <v>36</v>
      </c>
      <c r="EV39" s="41" t="s">
        <v>64</v>
      </c>
      <c r="EW39" s="41" t="s">
        <v>134</v>
      </c>
      <c r="EX39" s="41" t="s">
        <v>144</v>
      </c>
      <c r="EY39" s="41" t="s">
        <v>141</v>
      </c>
      <c r="EZ39" s="41" t="s">
        <v>145</v>
      </c>
      <c r="FA39" s="41" t="s">
        <v>142</v>
      </c>
      <c r="FB39" s="41" t="s">
        <v>146</v>
      </c>
      <c r="FC39" s="41" t="s">
        <v>143</v>
      </c>
      <c r="FD39" s="41" t="s">
        <v>135</v>
      </c>
      <c r="FF39" s="41" t="s">
        <v>46</v>
      </c>
      <c r="FG39" s="41" t="s">
        <v>66</v>
      </c>
      <c r="GH39" s="118">
        <v>36</v>
      </c>
      <c r="GI39" s="113"/>
      <c r="GJ39" s="113"/>
      <c r="GK39" s="118"/>
    </row>
    <row r="40" spans="3:193" x14ac:dyDescent="0.35">
      <c r="C40" s="49">
        <v>45460</v>
      </c>
      <c r="D40" s="120" t="s">
        <v>180</v>
      </c>
      <c r="E40" s="59" t="s">
        <v>27</v>
      </c>
      <c r="F40" s="122" t="s">
        <v>11</v>
      </c>
      <c r="G40" s="111"/>
      <c r="H40" s="52" t="s">
        <v>27</v>
      </c>
      <c r="I40" s="111"/>
      <c r="J40" s="109" t="str">
        <f>IF(OR(ISBLANK(G40),ISBLANK(I40)),"",IF(G40&gt;I40,1,IF(G40&lt;I40,2,"X")))</f>
        <v/>
      </c>
      <c r="K40" s="108">
        <f>IF(VLOOKUP(D40,BR39:CA43,10,FALSE)=VLOOKUP(F40,BR39:CA43,10,FALSE),VLOOKUP(D40,BR39:CA43,10,FALSE),"-")</f>
        <v>1</v>
      </c>
      <c r="L40" s="108">
        <v>1</v>
      </c>
      <c r="M40" s="95" t="str">
        <f>VLOOKUP(L40,FG40:FH43,2,FALSE)</f>
        <v>Ukraina</v>
      </c>
      <c r="N40" s="96">
        <f>VLOOKUP($M40,$BR$40:$BY$43,2,FALSE)</f>
        <v>0</v>
      </c>
      <c r="O40" s="96">
        <f>VLOOKUP($M40,$BR$40:$BY$43,3,FALSE)</f>
        <v>0</v>
      </c>
      <c r="P40" s="96">
        <f>VLOOKUP($M40,$BR$40:$BY$43,4,FALSE)</f>
        <v>0</v>
      </c>
      <c r="Q40" s="96">
        <f>VLOOKUP($M40,$BR$40:$BY$43,5,FALSE)</f>
        <v>0</v>
      </c>
      <c r="R40" s="96">
        <f>VLOOKUP($M40,$BR$40:$BY$43,6,FALSE)</f>
        <v>0</v>
      </c>
      <c r="S40" s="96">
        <f>VLOOKUP($M40,$BR$40:$BY$43,7,FALSE)</f>
        <v>0</v>
      </c>
      <c r="T40" s="97">
        <f>VLOOKUP($M40,$BR$40:$BY$43,8,FALSE)</f>
        <v>0</v>
      </c>
      <c r="AC40" s="77">
        <f t="shared" ref="AC40:AF45" si="234">C40</f>
        <v>45460</v>
      </c>
      <c r="AD40" s="2" t="str">
        <f t="shared" si="234"/>
        <v>Rumänien</v>
      </c>
      <c r="AE40" s="59" t="str">
        <f t="shared" si="234"/>
        <v>-</v>
      </c>
      <c r="AF40" s="4" t="str">
        <f t="shared" si="234"/>
        <v>Ukraina</v>
      </c>
      <c r="AG40" s="51" t="str">
        <f t="shared" ref="AG40:AG45" si="235">IF(G40="","",G40)</f>
        <v/>
      </c>
      <c r="AH40" s="52" t="s">
        <v>27</v>
      </c>
      <c r="AI40" s="51" t="str">
        <f t="shared" ref="AI40:AI45" si="236">IF(I40="","",I40)</f>
        <v/>
      </c>
      <c r="AJ40" s="53" t="str">
        <f t="shared" ref="AJ40:AJ45" si="237">J40</f>
        <v/>
      </c>
      <c r="AK40" s="67"/>
      <c r="AL40" s="34">
        <f t="shared" ref="AL40:AL45" si="238">IF(AG40&gt;AI40,1,0)</f>
        <v>0</v>
      </c>
      <c r="AM40" s="34">
        <f t="shared" ref="AM40:AM45" si="239">IF(AI40&gt;AG40,1,0)</f>
        <v>0</v>
      </c>
      <c r="AN40" s="34">
        <f t="shared" ref="AN40:AN45" si="240">IF(AND(AG40=AI40,AG40&lt;&gt;""),1,0)</f>
        <v>0</v>
      </c>
      <c r="AO40" s="34">
        <f t="shared" ref="AO40:AO45" si="241">IF(AND(AG40=AI40,AG40&lt;&gt;""),1,0)</f>
        <v>0</v>
      </c>
      <c r="AP40" s="34">
        <f t="shared" ref="AP40:AP45" si="242">IF(AG40&lt;AI40,1,0)</f>
        <v>0</v>
      </c>
      <c r="AQ40" s="34">
        <f t="shared" ref="AQ40:AQ45" si="243">IF(AI40&lt;AG40,1,)</f>
        <v>0</v>
      </c>
      <c r="AR40" s="34">
        <f t="shared" ref="AR40:AR45" si="244">IF(ISERROR(VLOOKUP(AD40,CD:CD,1,FALSE)),0,1)*IF(ISERROR(VLOOKUP(AF40,CD:CD,1,FALSE)),0,1)*AL40</f>
        <v>0</v>
      </c>
      <c r="AS40" s="34">
        <f t="shared" ref="AS40:AS45" si="245">IF(ISERROR(VLOOKUP(AD40,CD:CD,1,FALSE)),0,1)*IF(ISERROR(VLOOKUP(AF40,CD:CD,1,FALSE)),0,1)*AM40</f>
        <v>0</v>
      </c>
      <c r="AT40" s="34">
        <f t="shared" ref="AT40:AT45" si="246">IF(ISERROR(VLOOKUP(AD40,CD:CD,1,FALSE)),0,1)*IF(ISERROR(VLOOKUP(AF40,CD:CD,1,FALSE)),0,1)*AN40</f>
        <v>0</v>
      </c>
      <c r="AU40" s="34">
        <f t="shared" ref="AU40:AU45" si="247">IF(ISERROR(VLOOKUP(AD40,CD:CD,1,FALSE)),0,1)*IF(ISERROR(VLOOKUP(AF40,CD:CD,1,FALSE)),0,1)*AO40</f>
        <v>0</v>
      </c>
      <c r="AV40" s="34">
        <f t="shared" ref="AV40:AV45" si="248">IF(ISERROR(VLOOKUP(AD40,CD:CD,1,FALSE)),0,1)*IF(ISERROR(VLOOKUP(AF40,CD:CD,1,FALSE)),0,1)*AP40</f>
        <v>0</v>
      </c>
      <c r="AW40" s="34">
        <f t="shared" ref="AW40:AW45" si="249">IF(ISERROR(VLOOKUP(AD40,CD:CD,1,FALSE)),0,1)*IF(ISERROR(VLOOKUP(AF40,CD:CD,1,FALSE)),0,1)*AQ40</f>
        <v>0</v>
      </c>
      <c r="AX40" s="34">
        <f t="shared" ref="AX40:AX45" si="250">IF(ISERROR(VLOOKUP(AD40,CX:CX,1,FALSE)),0,1)*IF(ISERROR(VLOOKUP(AF40,CX:CX,1,FALSE)),0,1)*AL40</f>
        <v>0</v>
      </c>
      <c r="AY40" s="34">
        <f t="shared" ref="AY40:AY45" si="251">IF(ISERROR(VLOOKUP(AD40,CX:CX,1,FALSE)),0,1)*IF(ISERROR(VLOOKUP(AF40,CX:CX,1,FALSE)),0,1)*AM40</f>
        <v>0</v>
      </c>
      <c r="AZ40" s="34">
        <f t="shared" ref="AZ40:AZ45" si="252">IF(ISERROR(VLOOKUP(AD40,CX:CX,1,FALSE)),0,1)*IF(ISERROR(VLOOKUP(AF40,CX:CX,1,FALSE)),0,1)*AN40</f>
        <v>0</v>
      </c>
      <c r="BA40" s="34">
        <f t="shared" ref="BA40:BA45" si="253">IF(ISERROR(VLOOKUP(AD40,CX:CX,1,FALSE)),0,1)*IF(ISERROR(VLOOKUP(AF40,CX:CX,1,FALSE)),0,1)*AO40</f>
        <v>0</v>
      </c>
      <c r="BB40" s="34">
        <f t="shared" ref="BB40:BB45" si="254">IF(ISERROR(VLOOKUP(AD40,CX:CX,1,FALSE)),0,1)*IF(ISERROR(VLOOKUP(AF40,CX:CX,1,FALSE)),0,1)*AP40</f>
        <v>0</v>
      </c>
      <c r="BC40" s="34">
        <f t="shared" ref="BC40:BC45" si="255">IF(ISERROR(VLOOKUP(AD40,CX:CX,1,FALSE)),0,1)*IF(ISERROR(VLOOKUP(AF40,CX:CX,1,FALSE)),0,1)*AQ40</f>
        <v>0</v>
      </c>
      <c r="BD40" s="34">
        <f t="shared" ref="BD40:BD45" si="256">IF(ISERROR(VLOOKUP(AD40,DR:DR,1,FALSE)),0,1)*IF(ISERROR(VLOOKUP(AF40,DR:DR,1,FALSE)),0,1)*AL40</f>
        <v>0</v>
      </c>
      <c r="BE40" s="34">
        <f t="shared" ref="BE40:BE45" si="257">IF(ISERROR(VLOOKUP(AD40,DR:DR,1,FALSE)),0,1)*IF(ISERROR(VLOOKUP(AF40,DR:DR,1,FALSE)),0,1)*AM40</f>
        <v>0</v>
      </c>
      <c r="BF40" s="34">
        <f t="shared" ref="BF40:BF45" si="258">IF(ISERROR(VLOOKUP(AD40,DR:DR,1,FALSE)),0,1)*IF(ISERROR(VLOOKUP(AF40,DR:DR,1,FALSE)),0,1)*AN40</f>
        <v>0</v>
      </c>
      <c r="BG40" s="34">
        <f t="shared" ref="BG40:BG45" si="259">IF(ISERROR(VLOOKUP(AD40,DR:DR,1,FALSE)),0,1)*IF(ISERROR(VLOOKUP(AF40,DR:DR,1,FALSE)),0,1)*AO40</f>
        <v>0</v>
      </c>
      <c r="BH40" s="34">
        <f t="shared" ref="BH40:BH45" si="260">IF(ISERROR(VLOOKUP(AD40,DR:DR,1,FALSE)),0,1)*IF(ISERROR(VLOOKUP(AF40,DR:DR,1,FALSE)),0,1)*AP40</f>
        <v>0</v>
      </c>
      <c r="BI40" s="34">
        <f t="shared" ref="BI40:BI45" si="261">IF(ISERROR(VLOOKUP(AD40,DR:DR,1,FALSE)),0,1)*IF(ISERROR(VLOOKUP(AF40,DR:DR,1,FALSE)),0,1)*AQ40</f>
        <v>0</v>
      </c>
      <c r="BJ40" s="34">
        <f t="shared" ref="BJ40:BJ45" si="262">IF(ISERROR(VLOOKUP(AD40,EL:EL,1,FALSE)),0,1)*IF(ISERROR(VLOOKUP(AF40,EL:EL,1,FALSE)),0,1)*AL40</f>
        <v>0</v>
      </c>
      <c r="BK40" s="34">
        <f t="shared" ref="BK40:BK45" si="263">IF(ISERROR(VLOOKUP(AD40,EL:EL,1,FALSE)),0,1)*IF(ISERROR(VLOOKUP(AF40,EL:EL,1,FALSE)),0,1)*AM40</f>
        <v>0</v>
      </c>
      <c r="BL40" s="34">
        <f t="shared" ref="BL40:BL45" si="264">IF(ISERROR(VLOOKUP(AD40,EL:EL,1,FALSE)),0,1)*IF(ISERROR(VLOOKUP(AF40,EL:EL,1,FALSE)),0,1)*AN40</f>
        <v>0</v>
      </c>
      <c r="BM40" s="34">
        <f t="shared" ref="BM40:BM45" si="265">IF(ISERROR(VLOOKUP(AD40,EL:EL,1,FALSE)),0,1)*IF(ISERROR(VLOOKUP(AF40,EL:EL,1,FALSE)),0,1)*AO40</f>
        <v>0</v>
      </c>
      <c r="BN40" s="34">
        <f t="shared" ref="BN40:BN45" si="266">IF(ISERROR(VLOOKUP(AD40,EL:EL,1,FALSE)),0,1)*IF(ISERROR(VLOOKUP(AF40,EL:EL,1,FALSE)),0,1)*AP40</f>
        <v>0</v>
      </c>
      <c r="BO40" s="34">
        <f t="shared" ref="BO40:BO45" si="267">IF(ISERROR(VLOOKUP(AD40,EL:EL,1,FALSE)),0,1)*IF(ISERROR(VLOOKUP(AF40,EL:EL,1,FALSE)),0,1)*AQ40</f>
        <v>0</v>
      </c>
      <c r="BR40" s="34" t="s">
        <v>11</v>
      </c>
      <c r="BS40" s="55">
        <f>(SUMIF(AD$4:AD$54,BR40,AL$4:AL$54)+SUMIF(AF$4:AF$54,BR40,AM$4:AM$54))</f>
        <v>0</v>
      </c>
      <c r="BT40" s="55">
        <f>(SUMIF(AD$4:AD$54,BR40,AN$4:AN$54)+SUMIF(AF$4:AF$54,BR40,AO$4:AO$54))</f>
        <v>0</v>
      </c>
      <c r="BU40" s="55">
        <f>(SUMIF(AD$4:AD$54,BR40,AP$4:AP$54)+SUMIF(AF$4:AF$54,BR40,AQ$4:AQ$54))</f>
        <v>0</v>
      </c>
      <c r="BV40" s="55">
        <f>SUMIF($AD$4:$AD$54,BR40,$AG$4:$AG$54)+SUMIF($AF$4:$AF$54,BR40,$AI$4:$AI$54)</f>
        <v>0</v>
      </c>
      <c r="BW40" s="55">
        <f>SUMIF($AD$4:$AD$54,BR40,$AI$4:$AI$54)+SUMIF($AF$4:$AF$54,BR40,$AG$4:$AG$54)</f>
        <v>0</v>
      </c>
      <c r="BX40" s="55">
        <f>BV40-BW40</f>
        <v>0</v>
      </c>
      <c r="BY40" s="55">
        <f>IFERROR(BS40*3+BT40*1,0)</f>
        <v>0</v>
      </c>
      <c r="BZ40" s="55" t="s">
        <v>54</v>
      </c>
      <c r="CA40" s="56">
        <f>RANK(BY40,BY40:BY43)</f>
        <v>1</v>
      </c>
      <c r="CB40" s="34">
        <f>SUMPRODUCT((BY40:BY43=BY40)*(BX40:BX43&gt;BX40))</f>
        <v>0</v>
      </c>
      <c r="CD40" s="34" t="str">
        <f>IF(CA40=1,BR40,)</f>
        <v>Ukraina</v>
      </c>
      <c r="CE40" s="34">
        <f>(SUMIF($AD$4:$AD$54,$BR40,$AR$4:$AR$54)+SUMIF($AF$4:$AF$54,$BR40,$AS$4:$AS$54))</f>
        <v>0</v>
      </c>
      <c r="CF40" s="34">
        <f>(SUMIF($AD$4:$AD$54,$BR40,$AT$4:$AT$54)+SUMIF($AF$4:$AF$54,$BR40,$AU$4:$AU$54))</f>
        <v>0</v>
      </c>
      <c r="CG40" s="34">
        <f>(SUMIF($AD$4:$AD$54,$BR40,$AV$4:$AV$54)+SUMIF($AF$4:$AF$54,$BR40,$AW$4:$AW$54))</f>
        <v>0</v>
      </c>
      <c r="CH40" s="55">
        <f>IFERROR(CE40*3+CF40*1,0)</f>
        <v>0</v>
      </c>
      <c r="CI40" s="34" t="str">
        <f>BZ40</f>
        <v>E</v>
      </c>
      <c r="CJ40" s="34">
        <f>IF(CD40&gt;0,RANK(CH40,CH40:CH43),)</f>
        <v>1</v>
      </c>
      <c r="CK40" s="34">
        <f>IF(AND(CD40&gt;0,COUNTIF(CJ40:CJ43,CJ40)&gt;1),SUMIFS($AG$4:$AG$54,$AD$4:$AD$54,$BR40,$K$4:$K$54,1)+SUMIFS($AI$4:$AI$54,$AF$4:$AF$54,$BR40,$K$4:$K$54,1)-SUMIFS($AI$4:$AI$54,$AD$4:$AD$54,$BR40,$K$4:$K$54,1)-SUMIFS($AG$4:$AG$54,$AF$4:$AF$54,$BR40,$K$4:$K$54,1),)</f>
        <v>0</v>
      </c>
      <c r="CL40" s="34">
        <f>IF(AND(CD40&gt;0,COUNTIF(CJ40:CJ43,CJ40)&gt;1),CJ40+RANK(CK40,CK40:CK43)-1,CJ40)</f>
        <v>1</v>
      </c>
      <c r="CM40" s="34">
        <f>IF(AND(CD40&gt;0,COUNTIF(CL40:CL43,CL40)&gt;1),SUMIFS($AG$4:$AG$54,$AD$4:$AD$54,$BR40,$K$4:$K$54,1)+SUMIFS($AI$4:$AI$54,$AF$4:$AF$54,$BR40,$K$4:$K$54,1),)</f>
        <v>0</v>
      </c>
      <c r="CN40" s="34">
        <f>IF(AND(CD40&gt;0,COUNTIF(CL40:CL43,CL40)&gt;1),CL40+RANK(CM40,CM40:CM43)-1,CL40)</f>
        <v>1</v>
      </c>
      <c r="CO40" s="34">
        <f>IF(CN40=0,"",CN40)</f>
        <v>1</v>
      </c>
      <c r="CP40" s="34">
        <f>IF(OR(CO40="",COUNTIF(CO40:CO43,CO40)=1),"",$BX40)</f>
        <v>0</v>
      </c>
      <c r="CQ40" s="34">
        <f>IF(CO40="","",IF(COUNTIF(CO40:CO43,CO40)=1,CO40,CO40+RANK(CP40,CP40:CP43,0)-1))</f>
        <v>1</v>
      </c>
      <c r="CR40" s="34">
        <f>IF(OR(CQ40="",COUNTIF(CQ40:CQ43,CQ40)=1),"",$BV40)</f>
        <v>0</v>
      </c>
      <c r="CS40" s="34">
        <f>IF(CO40="","",IF(COUNTIF(CQ40:CQ43,CQ40)=1,CQ40,CQ40+RANK(CR40,CR40:CR43,0)-1))</f>
        <v>1</v>
      </c>
      <c r="CT40" s="34">
        <f>IF(OR(CS40="",COUNTIF(CS40:CS43,CS40)=1),"",$BS40)</f>
        <v>0</v>
      </c>
      <c r="CU40" s="34">
        <f>IF(CO40="","",IF(COUNTIF(CS40:CS43,CS40)=1,CS40,CS40+RANK(CT40,CT40:CT43,0)-1))</f>
        <v>1</v>
      </c>
      <c r="CV40" s="34">
        <f>IF(CD40&gt;0,BK38+RANK(CU40,CU40:CU43,1),)</f>
        <v>1</v>
      </c>
      <c r="CX40" s="34">
        <f>IF(CA40=2,BR40,)</f>
        <v>0</v>
      </c>
      <c r="CY40" s="34">
        <f>(SUMIF($AD$4:$AD$54,$BR40,$AX$4:$AX$54)+SUMIF($AF$4:$AF$54,$BR40,$AY$4:$AY$54))</f>
        <v>0</v>
      </c>
      <c r="CZ40" s="34">
        <f>(SUMIF($AD$4:$AD$54,$BR40,$AZ$4:$AZ$54)+SUMIF($AF$4:$AF$54,$BR40,$BA$4:$BA$54))</f>
        <v>0</v>
      </c>
      <c r="DA40" s="34">
        <f>(SUMIF($AD$4:$AD$54,$BR40,$BB$4:$BB$54)+SUMIF($AF$4:$AF$54,$BR40,$BC$4:$BC$54))</f>
        <v>0</v>
      </c>
      <c r="DB40" s="55">
        <f>IFERROR(CY40*3+CZ40*1,0)</f>
        <v>0</v>
      </c>
      <c r="DC40" s="34" t="str">
        <f>$BZ40</f>
        <v>E</v>
      </c>
      <c r="DD40" s="34">
        <f>IF(CX40&gt;0,RANK(DB40,DB40:DB43)+CE38,)</f>
        <v>0</v>
      </c>
      <c r="DE40" s="34">
        <f>IF(AND(CX40&gt;0,COUNTIF(DD40:DD43,DD40)&gt;1),SUMIFS($AG$4:$AG$54,$AD$4:$AD$54,$BR40,$K$4:$K$54,2)+SUMIFS($AI$4:$AI$54,$AF$4:$AF$54,$BR40,$K$4:$K$54,2)-SUMIFS($AI$4:$AI$54,$AD$4:$AD$54,$BR40,$K$4:$K$54,2)-SUMIFS($AG$4:$AG$54,$AF$4:$AF$54,$BR40,$K$4:$K$54,2),)</f>
        <v>0</v>
      </c>
      <c r="DF40" s="34">
        <f>IF(AND(CX40&gt;0,COUNTIF(DD40:DD43,DD40)&gt;1),DD40+RANK(DE40,DE40:DE43)-1,DD40)</f>
        <v>0</v>
      </c>
      <c r="DG40" s="34">
        <f>IF(AND(CX40&gt;0,COUNTIF(DF40:DF43,DF40)&gt;1),SUMIFS($AG$4:$AG$54,$AD$4:$AD$54,$BR40,$K$4:$K$54,2)+SUMIFS($AI$4:$AI$54,$AF$4:$AF$54,$BR40,$K$4:$K$54,2),)</f>
        <v>0</v>
      </c>
      <c r="DH40" s="34">
        <f>IF(AND(CX40&gt;0,COUNTIF(DF40:DF43,DF40)&gt;1),DF40+RANK(DG40,DG40:DG43)-1,DF40)</f>
        <v>0</v>
      </c>
      <c r="DI40" s="34" t="str">
        <f>IF(DH40=0,"",DH40)</f>
        <v/>
      </c>
      <c r="DJ40" s="34" t="str">
        <f>IF(OR(DI40="",COUNTIF(DI40:DI43,DI40)=1),"",$BX40)</f>
        <v/>
      </c>
      <c r="DK40" s="34" t="str">
        <f>IF(DI40="","",IF(COUNTIF(DI40:DI43,DI40)=1,DI40,DI40+RANK(DJ40,DJ40:DJ43,0)-1))</f>
        <v/>
      </c>
      <c r="DL40" s="34" t="str">
        <f>IF(OR(DK40="",COUNTIF(DK40:DK43,DK40)=1),"",$BV40)</f>
        <v/>
      </c>
      <c r="DM40" s="34" t="str">
        <f>IF(DI40="","",IF(COUNTIF(DK40:DK43,DK40)=1,DK40,DK40+RANK(DL40,DL40:DL43,0)-1))</f>
        <v/>
      </c>
      <c r="DN40" s="34" t="str">
        <f>IF(OR(DM40="",COUNTIF(DM40:DM43,DM40)=1),"",$BS40)</f>
        <v/>
      </c>
      <c r="DO40" s="34" t="str">
        <f>IF(DI40="","",IF(COUNTIF(DM40:DM43,DM40)=1,DM40,DM40+RANK(DN40,DN40:DN43,0)-1))</f>
        <v/>
      </c>
      <c r="DP40" s="34">
        <f>IF(CX40&gt;0,CE38+RANK(DO40,DO40:DO43,1),)</f>
        <v>0</v>
      </c>
      <c r="DR40" s="34">
        <f>IF(CA40=3,BR40,)</f>
        <v>0</v>
      </c>
      <c r="DS40" s="34">
        <f>(SUMIF($AD$4:$AD$54,BR40,$BD$4:$BD$54)+SUMIF($AF$4:$AF$54,BR40,$BE$4:$BE$54))</f>
        <v>0</v>
      </c>
      <c r="DT40" s="34">
        <f>(SUMIF($AD$4:$AD$54,BR40,$BF$4:$BF$54)+SUMIF($AF$4:$AF$54,BR40,$BG$4:$BG$54))</f>
        <v>0</v>
      </c>
      <c r="DU40" s="34">
        <f>(SUMIF($AD$4:$AD$54,BR40,$BH$4:$BH$54)+SUMIF($AF$4:$AF$54,BR40,$BI$4:$BI$54))</f>
        <v>0</v>
      </c>
      <c r="DV40" s="55">
        <f>IFERROR(DS40*3+DT40*1,0)</f>
        <v>0</v>
      </c>
      <c r="DW40" s="34" t="str">
        <f>BZ40</f>
        <v>E</v>
      </c>
      <c r="DX40" s="34">
        <f>IF(DR40&gt;0,RANK(DV40,DV40:DV43)+CE38+CY38,)</f>
        <v>0</v>
      </c>
      <c r="DY40" s="34">
        <f>IF(AND(DR40&gt;0,COUNTIF(DX40:DX43,DX40)&gt;1),SUMIFS($AG$4:$AG$54,$AD$4:$AD$54,$BR40,$K$4:$K$54,3)+SUMIFS($AI$4:$AI$54,$AF$4:$AF$54,$BR40,$K$4:$K$54,3)-SUMIFS($AI$4:$AI$54,$AD$4:$AD$54,$BR40,$K$4:$K$54,3)-SUMIFS($AG$4:$AG$54,$AF$4:$AF$54,$BR40,$K$4:$K$54,3),)</f>
        <v>0</v>
      </c>
      <c r="DZ40" s="34">
        <f>IF(AND(DR40&gt;0,COUNTIF(DX40:DX43,DX40)&gt;1),DX40+RANK(DY40,DY40:DY43)-1,DX40)</f>
        <v>0</v>
      </c>
      <c r="EA40" s="34">
        <f>IF(AND(DR40&gt;0,COUNTIF(DZ40:DZ43,DZ40)&gt;1),SUMIFS($AG$4:$AG$54,$AD$4:$AD$54,$BR40,$K$4:$K$54,3)+SUMIFS($AI$4:$AI$54,$AF$4:$AF$54,$BR40,$K$4:$K$54,3),)</f>
        <v>0</v>
      </c>
      <c r="EB40" s="34">
        <f>IF(AND(DR40&gt;0,COUNTIF(DZ40:DZ43,DZ40)&gt;1),DZ40+RANK(EA40,EA40:EA43)-1,DZ40)</f>
        <v>0</v>
      </c>
      <c r="EC40" s="34" t="str">
        <f>IF(EB40=0,"",EB40)</f>
        <v/>
      </c>
      <c r="ED40" s="34" t="str">
        <f>IF(OR(EC40="",COUNTIF(EC40:EC43,EC40)=1),"",$BX40)</f>
        <v/>
      </c>
      <c r="EE40" s="34" t="str">
        <f>IF(EC40="","",IF(COUNTIF(EC40:EC43,EC40)=1,EC40,EC40+RANK(ED40,ED40:ED43,0)-1))</f>
        <v/>
      </c>
      <c r="EF40" s="34" t="str">
        <f>IF(OR(EE40="",COUNTIF(EE40:EE43,EE40)=1),"",$BV40)</f>
        <v/>
      </c>
      <c r="EG40" s="34" t="str">
        <f>IF(EC40="","",IF(COUNTIF(EE40:EE43,EE40)=1,EE40,EE40+RANK(EF40,EF40:EF43,0)-1))</f>
        <v/>
      </c>
      <c r="EH40" s="34" t="str">
        <f>IF(OR(EG40="",COUNTIF(EG40:EG43,EG40)=1),"",$BS40)</f>
        <v/>
      </c>
      <c r="EI40" s="34" t="str">
        <f>IF(EC40="","",IF(COUNTIF(EG40:EG43,EG40)=1,EG40,EG40+RANK(EH40,EH40:EH43,0)-1))</f>
        <v/>
      </c>
      <c r="EJ40" s="34">
        <f>IF(DR40&gt;0,CE38+CY38+RANK(EI40,EI40:EI43,1),)</f>
        <v>0</v>
      </c>
      <c r="EL40" s="34">
        <f>IF(CA40=4,BR40,)</f>
        <v>0</v>
      </c>
      <c r="EM40" s="34">
        <f>(SUMIF($AD$4:$AD$54,$BR40,$BJ$4:$BJ$54)+SUMIF($AF$4:$AF$54,$BR40,$BK$4:$BK$54))</f>
        <v>0</v>
      </c>
      <c r="EN40" s="34">
        <f>(SUMIF($AD$4:$AD$54,$BR40,$BL$4:$BL$54)+SUMIF($AF$4:$AF$54,$BR40,$BM$4:$BM$54))</f>
        <v>0</v>
      </c>
      <c r="EO40" s="34">
        <f>(SUMIF($AD$4:$AD$54,$BR40,$BN$4:$BN$54)+SUMIF($AF$4:$AF$54,$BR40,$BO$4:$BO$54))</f>
        <v>0</v>
      </c>
      <c r="EP40" s="55">
        <f>IFERROR(EM40*3+EN40*1,0)</f>
        <v>0</v>
      </c>
      <c r="EQ40" s="34" t="str">
        <f>$BZ40</f>
        <v>E</v>
      </c>
      <c r="ER40" s="34">
        <f>IF(EL40&gt;0,RANK(EP40,EP40:EP43)+CE38+CY38+DS38,)</f>
        <v>0</v>
      </c>
      <c r="ES40" s="34">
        <f>IF(AND(EL40&gt;0,COUNTIF(ER40:ER43,ER40)&gt;1),SUMIFS($AG$4:$AG$54,$AD$4:$AD$54,$BR40,$K$4:$K$54,4)+SUMIFS($AI$4:$AI$54,$AF$4:$AF$54,$BR40,$K$4:$K$54,4)-SUMIFS($AI$4:$AI$54,$AD$4:$AD$54,$BR40,$K$4:$K$54,4)-SUMIFS($AG$4:$AG$54,$AF$4:$AF$54,$BR40,$K$4:$K$54,4),)</f>
        <v>0</v>
      </c>
      <c r="ET40" s="34">
        <f>IF(AND(EL40&gt;0,COUNTIF($ER$4:$ER$7,ER40)&gt;1),ER40+RANK(ES40,$ES$4:$ES$7)-1,ER40)</f>
        <v>0</v>
      </c>
      <c r="EU40" s="34">
        <f>IF(AND(EL40&gt;0,COUNTIF(ET40:ET43,ET40)&gt;1),SUMIFS($AG$4:$AG$54,$AD$4:$AD$54,$BR40,$K$4:$K$54,4)+SUMIFS($AI$4:$AI$54,$AF$4:$AF$54,$BR40,$K$4:$K$54,4),)</f>
        <v>0</v>
      </c>
      <c r="EV40" s="34">
        <f>IF(AND(EL40&gt;0,COUNTIF(ET40:ET43,ET40)&gt;1),ET40+RANK(EU40,EU40:EU43)-1,ET40)</f>
        <v>0</v>
      </c>
      <c r="EW40" s="34" t="str">
        <f>IF(EV40=0,"",EV40)</f>
        <v/>
      </c>
      <c r="EX40" s="34" t="str">
        <f>IF(OR(EW40="",COUNTIF(EW40:EW43,EW40)=1),"",$BX40)</f>
        <v/>
      </c>
      <c r="EY40" s="34" t="str">
        <f>IF(EW40="","",IF(COUNTIF(EW40:EW43,EW40)=1,EW40,EW40+RANK(EX40,EX40:EX43,0)-1))</f>
        <v/>
      </c>
      <c r="EZ40" s="34" t="str">
        <f>IF(OR(EY40="",COUNTIF(EY40:EY43,EY40)=1),"",$BV40)</f>
        <v/>
      </c>
      <c r="FA40" s="34" t="str">
        <f>IF(EW40="","",IF(COUNTIF(EY40:EY43,EY40)=1,EY40,EY40+RANK(EZ40,EZ40:EZ43,0)-1))</f>
        <v/>
      </c>
      <c r="FB40" s="34" t="str">
        <f>IF(OR(FA40="",COUNTIF(FA40:FA43,FA40)=1),"",$BS40)</f>
        <v/>
      </c>
      <c r="FC40" s="34" t="str">
        <f>IF(EW40="","",IF(COUNTIF(FA40:FA43,FA40)=1,FA40,FA40+RANK(FB40,FB40:FB43,0)-1))</f>
        <v/>
      </c>
      <c r="FD40" s="34">
        <f>IF(EL40&gt;0,CE38+CY38+DS38+RANK(FC40,FC40:FC43,1),)</f>
        <v>0</v>
      </c>
      <c r="FF40" s="34">
        <f>IFERROR(VLOOKUP(FH40,CD39:CV43,19,FALSE),IFERROR(VLOOKUP(FH40,CX39:DP43,19,FALSE),IFERROR(VLOOKUP(FH40,DR39:EJ43,19,FALSE),VLOOKUP(FH40,EL39:FD43,19,FALSE))))</f>
        <v>1</v>
      </c>
      <c r="FG40" s="34">
        <f>RANK(FF40,FF40:FF43,1)+COUNTIF(FF40:FF40,FF40)-1</f>
        <v>1</v>
      </c>
      <c r="FH40" s="34" t="str">
        <f>BR40</f>
        <v>Ukraina</v>
      </c>
      <c r="GH40" s="118">
        <v>37</v>
      </c>
      <c r="GI40" s="113"/>
      <c r="GJ40" s="113"/>
      <c r="GK40" s="118"/>
    </row>
    <row r="41" spans="3:193" x14ac:dyDescent="0.35">
      <c r="C41" s="49">
        <v>45460</v>
      </c>
      <c r="D41" s="119" t="s">
        <v>13</v>
      </c>
      <c r="E41" s="50" t="s">
        <v>27</v>
      </c>
      <c r="F41" s="121" t="s">
        <v>9</v>
      </c>
      <c r="G41" s="112"/>
      <c r="H41" s="60" t="s">
        <v>27</v>
      </c>
      <c r="I41" s="112"/>
      <c r="J41" s="109" t="str">
        <f t="shared" ref="J41:J45" si="268">IF(OR(ISBLANK(G41),ISBLANK(I41)),"",IF(G41&gt;I41,1,IF(G41&lt;I41,2,"X")))</f>
        <v/>
      </c>
      <c r="K41" s="108">
        <f>IF(VLOOKUP(D41,BR39:CA43,10,FALSE)=VLOOKUP(F41,BR39:CA43,10,FALSE),VLOOKUP(D41,BR39:CA43,10,FALSE),"-")</f>
        <v>1</v>
      </c>
      <c r="L41" s="108">
        <v>2</v>
      </c>
      <c r="M41" s="98" t="str">
        <f>VLOOKUP(L41,FG40:FH43,2,FALSE)</f>
        <v>Slovakien</v>
      </c>
      <c r="N41" s="91">
        <f>VLOOKUP($M41,$BR$40:$BY$43,2,FALSE)</f>
        <v>0</v>
      </c>
      <c r="O41" s="91">
        <f>VLOOKUP($M41,$BR$40:$BY$43,3,FALSE)</f>
        <v>0</v>
      </c>
      <c r="P41" s="91">
        <f>VLOOKUP($M41,$BR$40:$BY$43,4,FALSE)</f>
        <v>0</v>
      </c>
      <c r="Q41" s="91">
        <f>VLOOKUP($M41,$BR$40:$BY$43,5,FALSE)</f>
        <v>0</v>
      </c>
      <c r="R41" s="91">
        <f>VLOOKUP($M41,$BR$40:$BY$43,6,FALSE)</f>
        <v>0</v>
      </c>
      <c r="S41" s="91">
        <f>VLOOKUP($M41,$BR$40:$BY$43,7,FALSE)</f>
        <v>0</v>
      </c>
      <c r="T41" s="99">
        <f>VLOOKUP($M41,$BR$40:$BY$43,8,FALSE)</f>
        <v>0</v>
      </c>
      <c r="V41" s="129"/>
      <c r="AC41" s="77">
        <f t="shared" si="234"/>
        <v>45460</v>
      </c>
      <c r="AD41" s="1" t="str">
        <f t="shared" si="234"/>
        <v>Belgien</v>
      </c>
      <c r="AE41" s="50" t="str">
        <f t="shared" si="234"/>
        <v>-</v>
      </c>
      <c r="AF41" s="3" t="str">
        <f t="shared" si="234"/>
        <v>Slovakien</v>
      </c>
      <c r="AG41" s="51" t="str">
        <f t="shared" si="235"/>
        <v/>
      </c>
      <c r="AH41" s="60" t="s">
        <v>27</v>
      </c>
      <c r="AI41" s="51" t="str">
        <f t="shared" si="236"/>
        <v/>
      </c>
      <c r="AJ41" s="53" t="str">
        <f t="shared" si="237"/>
        <v/>
      </c>
      <c r="AK41" s="68"/>
      <c r="AL41" s="34">
        <f t="shared" si="238"/>
        <v>0</v>
      </c>
      <c r="AM41" s="34">
        <f t="shared" si="239"/>
        <v>0</v>
      </c>
      <c r="AN41" s="34">
        <f t="shared" si="240"/>
        <v>0</v>
      </c>
      <c r="AO41" s="34">
        <f t="shared" si="241"/>
        <v>0</v>
      </c>
      <c r="AP41" s="34">
        <f t="shared" si="242"/>
        <v>0</v>
      </c>
      <c r="AQ41" s="34">
        <f t="shared" si="243"/>
        <v>0</v>
      </c>
      <c r="AR41" s="34">
        <f t="shared" si="244"/>
        <v>0</v>
      </c>
      <c r="AS41" s="34">
        <f t="shared" si="245"/>
        <v>0</v>
      </c>
      <c r="AT41" s="34">
        <f t="shared" si="246"/>
        <v>0</v>
      </c>
      <c r="AU41" s="34">
        <f t="shared" si="247"/>
        <v>0</v>
      </c>
      <c r="AV41" s="34">
        <f t="shared" si="248"/>
        <v>0</v>
      </c>
      <c r="AW41" s="34">
        <f t="shared" si="249"/>
        <v>0</v>
      </c>
      <c r="AX41" s="34">
        <f t="shared" si="250"/>
        <v>0</v>
      </c>
      <c r="AY41" s="34">
        <f t="shared" si="251"/>
        <v>0</v>
      </c>
      <c r="AZ41" s="34">
        <f t="shared" si="252"/>
        <v>0</v>
      </c>
      <c r="BA41" s="34">
        <f t="shared" si="253"/>
        <v>0</v>
      </c>
      <c r="BB41" s="34">
        <f t="shared" si="254"/>
        <v>0</v>
      </c>
      <c r="BC41" s="34">
        <f t="shared" si="255"/>
        <v>0</v>
      </c>
      <c r="BD41" s="34">
        <f t="shared" si="256"/>
        <v>0</v>
      </c>
      <c r="BE41" s="34">
        <f t="shared" si="257"/>
        <v>0</v>
      </c>
      <c r="BF41" s="34">
        <f t="shared" si="258"/>
        <v>0</v>
      </c>
      <c r="BG41" s="34">
        <f t="shared" si="259"/>
        <v>0</v>
      </c>
      <c r="BH41" s="34">
        <f t="shared" si="260"/>
        <v>0</v>
      </c>
      <c r="BI41" s="34">
        <f t="shared" si="261"/>
        <v>0</v>
      </c>
      <c r="BJ41" s="34">
        <f t="shared" si="262"/>
        <v>0</v>
      </c>
      <c r="BK41" s="34">
        <f t="shared" si="263"/>
        <v>0</v>
      </c>
      <c r="BL41" s="34">
        <f t="shared" si="264"/>
        <v>0</v>
      </c>
      <c r="BM41" s="34">
        <f t="shared" si="265"/>
        <v>0</v>
      </c>
      <c r="BN41" s="34">
        <f t="shared" si="266"/>
        <v>0</v>
      </c>
      <c r="BO41" s="34">
        <f t="shared" si="267"/>
        <v>0</v>
      </c>
      <c r="BR41" s="34" t="s">
        <v>9</v>
      </c>
      <c r="BS41" s="55">
        <f>(SUMIF(AD$4:AD$54,BR41,AL$4:AL$54)+SUMIF(AF$4:AF$54,BR41,AM$4:AM$54))</f>
        <v>0</v>
      </c>
      <c r="BT41" s="55">
        <f>(SUMIF(AD$4:AD$54,BR41,AN$4:AN$54)+SUMIF(AF$4:AF$54,BR41,AO$4:AO$54))</f>
        <v>0</v>
      </c>
      <c r="BU41" s="55">
        <f>(SUMIF(AD$4:AD$54,BR41,AP$4:AP$54)+SUMIF(AF$4:AF$54,BR41,AQ$4:AQ$54))</f>
        <v>0</v>
      </c>
      <c r="BV41" s="55">
        <f>SUMIF($AD$4:$AD$54,BR41,$AG$4:$AG$54)+SUMIF($AF$4:$AF$54,BR41,$AI$4:$AI$54)</f>
        <v>0</v>
      </c>
      <c r="BW41" s="55">
        <f>SUMIF($AD$4:$AD$54,BR41,$AI$4:$AI$54)+SUMIF($AF$4:$AF$54,BR41,$AG$4:$AG$54)</f>
        <v>0</v>
      </c>
      <c r="BX41" s="55">
        <f>BV41-BW41</f>
        <v>0</v>
      </c>
      <c r="BY41" s="55">
        <f>IFERROR(BS41*3+BT41*1,0)</f>
        <v>0</v>
      </c>
      <c r="BZ41" s="55" t="s">
        <v>54</v>
      </c>
      <c r="CA41" s="56">
        <f>RANK(BY41,BY40:BY43)</f>
        <v>1</v>
      </c>
      <c r="CB41" s="34">
        <f>SUMPRODUCT((BY40:BY43=BY41)*(BX40:BX43&gt;BX41))</f>
        <v>0</v>
      </c>
      <c r="CD41" s="34" t="str">
        <f>IF(CA41=1,BR41,)</f>
        <v>Slovakien</v>
      </c>
      <c r="CE41" s="34">
        <f t="shared" ref="CE41:CE43" si="269">(SUMIF($AD$4:$AD$54,$BR41,$AR$4:$AR$54)+SUMIF($AF$4:$AF$54,$BR41,$AS$4:$AS$54))</f>
        <v>0</v>
      </c>
      <c r="CF41" s="34">
        <f t="shared" ref="CF41:CF43" si="270">(SUMIF($AD$4:$AD$54,$BR41,$AT$4:$AT$54)+SUMIF($AF$4:$AF$54,$BR41,$AU$4:$AU$54))</f>
        <v>0</v>
      </c>
      <c r="CG41" s="34">
        <f t="shared" ref="CG41:CG43" si="271">(SUMIF($AD$4:$AD$54,$BR41,$AV$4:$AV$54)+SUMIF($AF$4:$AF$54,$BR41,$AW$4:$AW$54))</f>
        <v>0</v>
      </c>
      <c r="CH41" s="55">
        <f t="shared" ref="CH41:CH43" si="272">IFERROR(CE41*3+CF41*1,0)</f>
        <v>0</v>
      </c>
      <c r="CI41" s="34" t="str">
        <f t="shared" ref="CI41:CI43" si="273">BZ41</f>
        <v>E</v>
      </c>
      <c r="CJ41" s="34">
        <f>IF(CD41&gt;0,RANK(CH41,CH40:CH43),)</f>
        <v>1</v>
      </c>
      <c r="CK41" s="34">
        <f>IF(AND(CD41&gt;0,COUNTIF(CJ40:CJ43,CJ41)&gt;1),SUMIFS($AG$4:$AG$54,$AD$4:$AD$54,BR41,$K$4:$K$54,1)+SUMIFS($AI$4:$AI$54,$AF$4:$AF$54,BR41,$K$4:$K$54,1)-SUMIFS($AI$4:$AI$54,$AD$4:$AD$54,BR41,$K$4:$K$54,1)-SUMIFS($AG$4:$AG$54,$AF$4:$AF$54,BR41,$K$4:$K$54,1),)</f>
        <v>0</v>
      </c>
      <c r="CL41" s="34">
        <f>IF(AND(CD41&gt;0,COUNTIF(CJ40:CJ43,CJ41)&gt;1),CJ41+RANK(CK41,CK40:CK43)-1,CJ41)</f>
        <v>1</v>
      </c>
      <c r="CM41" s="34">
        <f>IF(AND(CD41&gt;0,COUNTIF(CL40:CL43,CL41)&gt;1),SUMIFS($AG$4:$AG$54,$AD$4:$AD$54,BR41,$K$4:$K$54,1)+SUMIFS($AI$4:$AI$54,$AF$4:$AF$54,BR41,$K$4:$K$54,1),)</f>
        <v>0</v>
      </c>
      <c r="CN41" s="34">
        <f>IF(AND(CD41&gt;0,COUNTIF(CL40:CL43,CL41)&gt;1),CL41+RANK(CM41,CM40:CM43)-1,CL41)</f>
        <v>1</v>
      </c>
      <c r="CO41" s="34">
        <f t="shared" ref="CO41:CO43" si="274">IF(CN41=0,"",CN41)</f>
        <v>1</v>
      </c>
      <c r="CP41" s="34">
        <f>IF(OR(CO41="",COUNTIF(CO40:CO43,CO41)=1),"",$BX41)</f>
        <v>0</v>
      </c>
      <c r="CQ41" s="34">
        <f>IF(CO41="","",IF(COUNTIF(CO40:CO43,CO41)=1,CO41,CO41+RANK(CP41,CP40:CP43,0)-1))</f>
        <v>1</v>
      </c>
      <c r="CR41" s="34">
        <f>IF(OR(CQ41="",COUNTIF(CQ40:CQ43,CQ41)=1),"",$BV41)</f>
        <v>0</v>
      </c>
      <c r="CS41" s="34">
        <f>IF(CO41="","",IF(COUNTIF(CQ40:CQ43,CQ41)=1,CQ41,CQ41+RANK(CR41,CR40:CR43,0)-1))</f>
        <v>1</v>
      </c>
      <c r="CT41" s="34">
        <f>IF(OR(CS41="",COUNTIF(CS40:CS43,CS41)=1),"",$BS41)</f>
        <v>0</v>
      </c>
      <c r="CU41" s="34">
        <f>IF(CO41="","",IF(COUNTIF(CS40:CS43,CS41)=1,CS41,CS41+RANK(CT41,CT40:CT43,0)-1))</f>
        <v>1</v>
      </c>
      <c r="CV41" s="34">
        <f>IF(CD41&gt;0,BK38+RANK(CU41,CU40:CU43,1),)</f>
        <v>1</v>
      </c>
      <c r="CX41" s="34">
        <f>IF(CA41=2,BR41,)</f>
        <v>0</v>
      </c>
      <c r="CY41" s="34">
        <f t="shared" ref="CY41:CY43" si="275">(SUMIF($AD$4:$AD$54,$BR41,$AX$4:$AX$54)+SUMIF($AF$4:$AF$54,$BR41,$AY$4:$AY$54))</f>
        <v>0</v>
      </c>
      <c r="CZ41" s="34">
        <f t="shared" ref="CZ41:CZ43" si="276">(SUMIF($AD$4:$AD$54,$BR41,$AZ$4:$AZ$54)+SUMIF($AF$4:$AF$54,$BR41,$BA$4:$BA$54))</f>
        <v>0</v>
      </c>
      <c r="DA41" s="34">
        <f t="shared" ref="DA41:DA43" si="277">(SUMIF($AD$4:$AD$54,$BR41,$BB$4:$BB$54)+SUMIF($AF$4:$AF$54,$BR41,$BC$4:$BC$54))</f>
        <v>0</v>
      </c>
      <c r="DB41" s="55">
        <f t="shared" ref="DB41:DB43" si="278">IFERROR(CY41*3+CZ41*1,0)</f>
        <v>0</v>
      </c>
      <c r="DC41" s="34" t="str">
        <f t="shared" ref="DC41:DC43" si="279">$BZ41</f>
        <v>E</v>
      </c>
      <c r="DD41" s="34">
        <f>IF(CX41&gt;0,RANK(DB41,DB40:DB43)+CE38,)</f>
        <v>0</v>
      </c>
      <c r="DE41" s="34">
        <f>IF(AND(CX41&gt;0,COUNTIF(DD40:DD43,DD41)&gt;1),SUMIFS($AG$4:$AG$54,$AD$4:$AD$54,BR41,$K$4:$K$54,2)+SUMIFS($AI$4:$AI$54,$AF$4:$AF$54,BR41,$K$4:$K$54,2)-SUMIFS($AI$4:$AI$54,$AD$4:$AD$54,BR41,$K$4:$K$54,2)-SUMIFS($AG$4:$AG$54,$AF$4:$AF$54,BR41,$K$4:$K$54,2),)</f>
        <v>0</v>
      </c>
      <c r="DF41" s="34">
        <f>IF(AND(CX41&gt;0,COUNTIF(DD40:DD43,DD41)&gt;1),DD41+RANK(DE41,DE40:DE43)-1,DD41)</f>
        <v>0</v>
      </c>
      <c r="DG41" s="34">
        <f>IF(AND(CX41&gt;0,COUNTIF(DF40:DF43,DF41)&gt;1),SUMIFS($AG$4:$AG$54,$AD$4:$AD$54,BR41,$K$4:$K$54,2)+SUMIFS($AI$4:$AI$54,$AF$4:$AF$54,BR41,$K$4:$K$54,2),)</f>
        <v>0</v>
      </c>
      <c r="DH41" s="34">
        <f>IF(AND(CX41&gt;0,COUNTIF(DF40:DF43,DF41)&gt;1),DF41+RANK(DG41,DG40:DG43)-1,DF41)</f>
        <v>0</v>
      </c>
      <c r="DI41" s="34" t="str">
        <f t="shared" ref="DI41:DI43" si="280">IF(DH41=0,"",DH41)</f>
        <v/>
      </c>
      <c r="DJ41" s="34" t="str">
        <f>IF(OR(DI41="",COUNTIF(DI40:DI43,DI41)=1),"",$BX41)</f>
        <v/>
      </c>
      <c r="DK41" s="34" t="str">
        <f>IF(DI41="","",IF(COUNTIF(DI40:DI43,DI41)=1,DI41,DI41+RANK(DJ41,DJ40:DJ43,0)-1))</f>
        <v/>
      </c>
      <c r="DL41" s="34" t="str">
        <f>IF(OR(DK41="",COUNTIF(DK40:DK43,DK41)=1),"",$BV41)</f>
        <v/>
      </c>
      <c r="DM41" s="34" t="str">
        <f>IF(DI41="","",IF(COUNTIF(DK40:DK43,DK41)=1,DK41,DK41+RANK(DL41,DL40:DL43,0)-1))</f>
        <v/>
      </c>
      <c r="DN41" s="34" t="str">
        <f>IF(OR(DM41="",COUNTIF(DM40:DM43,DM41)=1),"",$BS41)</f>
        <v/>
      </c>
      <c r="DO41" s="34" t="str">
        <f>IF(DI41="","",IF(COUNTIF(DM40:DM43,DM41)=1,DM41,DM41+RANK(DN41,DN40:DN43,0)-1))</f>
        <v/>
      </c>
      <c r="DP41" s="34">
        <f>IF(CX41&gt;0,CE38+RANK(DO41,DO40:DO43,1),)</f>
        <v>0</v>
      </c>
      <c r="DR41" s="34">
        <f>IF(CA41=3,BR41,)</f>
        <v>0</v>
      </c>
      <c r="DS41" s="34">
        <f>(SUMIF(AD$4:AD$54,BR41,BD$4:BD$54)+SUMIF(AF$4:AF$54,BR41,BE$4:BE$54))</f>
        <v>0</v>
      </c>
      <c r="DT41" s="34">
        <f>(SUMIF(AD$4:AD$54,BR41,BF$4:BF$54)+SUMIF(AF$4:AF$54,BR41,BG$4:BG$54))</f>
        <v>0</v>
      </c>
      <c r="DU41" s="34">
        <f>(SUMIF(AD$4:AD$54,BR41,BH$4:BH$54)+SUMIF(AF$4:AF$54,BR41,BI$4:BI$54))</f>
        <v>0</v>
      </c>
      <c r="DV41" s="55">
        <f t="shared" ref="DV41:DV43" si="281">IFERROR(DS41*3+DT41*1,0)</f>
        <v>0</v>
      </c>
      <c r="DW41" s="34" t="str">
        <f>BZ41</f>
        <v>E</v>
      </c>
      <c r="DX41" s="34">
        <f>IF(DR41&gt;0,RANK(DV41,DV40:DV43)+CE38+CY38,)</f>
        <v>0</v>
      </c>
      <c r="DY41" s="34">
        <f>IF(AND(DR41&gt;0,COUNTIF(DX40:DX43,DX41)&gt;1),SUMIFS($AG$4:$AG$54,$AD$4:$AD$54,BR41,$K$4:$K$54,3)+SUMIFS($AI$4:$AI$54,$AF$4:$AF$54,BR41,$K$4:$K$54,3)-SUMIFS($AI$4:$AI$54,$AD$4:$AD$54,BR41,$K$4:$K$54,3)-SUMIFS($AG$4:$AG$54,$AF$4:$AF$54,BR41,$K$4:$K$54,3),)</f>
        <v>0</v>
      </c>
      <c r="DZ41" s="34">
        <f>IF(AND(DR41&gt;0,COUNTIF(DX40:DX43,DX41)&gt;1),DX41+RANK(DY41,DY40:DY43)-1,DX41)</f>
        <v>0</v>
      </c>
      <c r="EA41" s="34">
        <f>IF(AND(DR41&gt;0,COUNTIF(DZ40:DZ43,DZ41)&gt;1),SUMIFS($AG$4:$AG$54,$AD$4:$AD$54,BR41,$K$4:$K$54,3)+SUMIFS($AI$4:$AI$54,$AF$4:$AF$54,BR41,$K$4:$K$54,3),)</f>
        <v>0</v>
      </c>
      <c r="EB41" s="34">
        <f>IF(AND(DR41&gt;0,COUNTIF(DZ40:DZ43,DZ41)&gt;1),DZ41+RANK(EA41,EA40:EA43)-1,DZ41)</f>
        <v>0</v>
      </c>
      <c r="EC41" s="34" t="str">
        <f t="shared" ref="EC41:EC43" si="282">IF(EB41=0,"",EB41)</f>
        <v/>
      </c>
      <c r="ED41" s="34" t="str">
        <f>IF(OR(EC41="",COUNTIF(EC40:EC43,EC41)=1),"",$BX41)</f>
        <v/>
      </c>
      <c r="EE41" s="34" t="str">
        <f>IF(EC41="","",IF(COUNTIF(EC40:EC43,EC41)=1,EC41,EC41+RANK(ED41,ED40:ED43,0)-1))</f>
        <v/>
      </c>
      <c r="EF41" s="34" t="str">
        <f>IF(OR(EE41="",COUNTIF(EE40:EE43,EE41)=1),"",$BV41)</f>
        <v/>
      </c>
      <c r="EG41" s="34" t="str">
        <f>IF(EC41="","",IF(COUNTIF(EE40:EE43,EE41)=1,EE41,EE41+RANK(EF41,EF40:EF43,0)-1))</f>
        <v/>
      </c>
      <c r="EH41" s="34" t="str">
        <f>IF(OR(EG41="",COUNTIF(EG40:EG43,EG41)=1),"",$BS41)</f>
        <v/>
      </c>
      <c r="EI41" s="34" t="str">
        <f>IF(EC41="","",IF(COUNTIF(EG40:EG43,EG41)=1,EG41,EG41+RANK(EH41,EH40:EH43,0)-1))</f>
        <v/>
      </c>
      <c r="EJ41" s="34">
        <f>IF(DR41&gt;0,CE38+CY38+RANK(EI41,EI40:EI43,1),)</f>
        <v>0</v>
      </c>
      <c r="EL41" s="34">
        <f>IF(CA41=4,BR41,)</f>
        <v>0</v>
      </c>
      <c r="EM41" s="34">
        <f t="shared" ref="EM41:EM43" si="283">(SUMIF($AD$4:$AD$54,$BR41,$BJ$4:$BJ$54)+SUMIF($AF$4:$AF$54,$BR41,$BK$4:$BK$54))</f>
        <v>0</v>
      </c>
      <c r="EN41" s="34">
        <f t="shared" ref="EN41:EN43" si="284">(SUMIF($AD$4:$AD$54,$BR41,$BL$4:$BL$54)+SUMIF($AF$4:$AF$54,$BR41,$BM$4:$BM$54))</f>
        <v>0</v>
      </c>
      <c r="EO41" s="34">
        <f t="shared" ref="EO41:EO43" si="285">(SUMIF($AD$4:$AD$54,$BR41,$BN$4:$BN$54)+SUMIF($AF$4:$AF$54,$BR41,$BO$4:$BO$54))</f>
        <v>0</v>
      </c>
      <c r="EP41" s="55">
        <f t="shared" ref="EP41:EP43" si="286">IFERROR(EM41*3+EN41*1,0)</f>
        <v>0</v>
      </c>
      <c r="EQ41" s="34" t="str">
        <f t="shared" ref="EQ41:EQ43" si="287">$BZ41</f>
        <v>E</v>
      </c>
      <c r="ER41" s="34">
        <f>IF(EL41&gt;0,RANK(EP41,EP40:EP43)+CE38+CY38+DS38,)</f>
        <v>0</v>
      </c>
      <c r="ES41" s="34">
        <f>IF(AND(EL41&gt;0,COUNTIF(ER40:ER43,ER41)&gt;1),SUMIFS($AG$4:$AG$54,$AD$4:$AD$54,BR41,$K$4:$K$54,4)+SUMIFS($AI$4:$AI$54,$AF$4:$AF$54,BR41,$K$4:$K$54,4)-SUMIFS($AI$4:$AI$54,$AD$4:$AD$54,BR41,$K$4:$K$54,4)-SUMIFS($AG$4:$AG$54,$AF$4:$AF$54,BR41,$K$4:$K$54,4),)</f>
        <v>0</v>
      </c>
      <c r="ET41" s="34">
        <f t="shared" ref="ET41:ET43" si="288">IF(AND(EL41&gt;0,COUNTIF($ER$4:$ER$7,ER41)&gt;1),ER41+RANK(ES41,$ES$4:$ES$7)-1,ER41)</f>
        <v>0</v>
      </c>
      <c r="EU41" s="34">
        <f>IF(AND(EL41&gt;0,COUNTIF(ET40:ET43,ET41)&gt;1),SUMIFS($AG$4:$AG$54,$AD$4:$AD$54,BR41,$K$4:$K$54,4)+SUMIFS($AI$4:$AI$54,$AF$4:$AF$54,BR41,$K$4:$K$54,4),)</f>
        <v>0</v>
      </c>
      <c r="EV41" s="34">
        <f>IF(AND(EL41&gt;0,COUNTIF(ET40:ET43,ET41)&gt;1),ET41+RANK(EU41,EU40:EU43)-1,ET41)</f>
        <v>0</v>
      </c>
      <c r="EW41" s="34" t="str">
        <f t="shared" ref="EW41:EW43" si="289">IF(EV41=0,"",EV41)</f>
        <v/>
      </c>
      <c r="EX41" s="34" t="str">
        <f>IF(OR(EW41="",COUNTIF(EW40:EW43,EW41)=1),"",$BX41)</f>
        <v/>
      </c>
      <c r="EY41" s="34" t="str">
        <f>IF(EW41="","",IF(COUNTIF(EW40:EW43,EW41)=1,EW41,EW41+RANK(EX41,EX40:EX43,0)-1))</f>
        <v/>
      </c>
      <c r="EZ41" s="34" t="str">
        <f>IF(OR(EY41="",COUNTIF(EY40:EY43,EY41)=1),"",$BV41)</f>
        <v/>
      </c>
      <c r="FA41" s="34" t="str">
        <f>IF(EW41="","",IF(COUNTIF(EY40:EY43,EY41)=1,EY41,EY41+RANK(EZ41,EZ40:EZ43,0)-1))</f>
        <v/>
      </c>
      <c r="FB41" s="34" t="str">
        <f>IF(OR(FA41="",COUNTIF(FA40:FA43,FA41)=1),"",$BS41)</f>
        <v/>
      </c>
      <c r="FC41" s="34" t="str">
        <f>IF(EW41="","",IF(COUNTIF(FA40:FA43,FA41)=1,FA41,FA41+RANK(FB41,FB40:FB43,0)-1))</f>
        <v/>
      </c>
      <c r="FD41" s="34">
        <f>IF(EL41&gt;0,CE38+CY38+DS38+RANK(FC41,FC40:FC43,1),)</f>
        <v>0</v>
      </c>
      <c r="FF41" s="34">
        <f>IFERROR(VLOOKUP(FH41,CD39:CV43,19,FALSE),IFERROR(VLOOKUP(FH41,CX39:DP43,19,FALSE),IFERROR(VLOOKUP(FH41,DR39:EJ43,19,FALSE),VLOOKUP(FH41,EL39:FD43,19,FALSE))))</f>
        <v>1</v>
      </c>
      <c r="FG41" s="34">
        <f>RANK(FF41,FF40:FF43,1)+COUNTIF(FF40:FF41,FF41)-1</f>
        <v>2</v>
      </c>
      <c r="FH41" s="34" t="str">
        <f>BR41</f>
        <v>Slovakien</v>
      </c>
      <c r="GH41" s="118">
        <v>38</v>
      </c>
      <c r="GI41" s="113"/>
      <c r="GJ41" s="113"/>
      <c r="GK41" s="118"/>
    </row>
    <row r="42" spans="3:193" x14ac:dyDescent="0.35">
      <c r="C42" s="49">
        <v>45464</v>
      </c>
      <c r="D42" s="120" t="s">
        <v>9</v>
      </c>
      <c r="E42" s="59" t="s">
        <v>27</v>
      </c>
      <c r="F42" s="122" t="s">
        <v>11</v>
      </c>
      <c r="G42" s="112"/>
      <c r="H42" s="60" t="s">
        <v>27</v>
      </c>
      <c r="I42" s="112"/>
      <c r="J42" s="109" t="str">
        <f t="shared" si="268"/>
        <v/>
      </c>
      <c r="K42" s="108">
        <f>IF(VLOOKUP(D42,BR39:CA43,10,FALSE)=VLOOKUP(F42,BR39:CA43,10,FALSE),VLOOKUP(D42,BR39:CA43,10,FALSE),"-")</f>
        <v>1</v>
      </c>
      <c r="L42" s="108">
        <v>3</v>
      </c>
      <c r="M42" s="98" t="str">
        <f>VLOOKUP(L42,FG40:FH43,2,FALSE)</f>
        <v>Belgien</v>
      </c>
      <c r="N42" s="91">
        <f>VLOOKUP($M42,$BR$40:$BY$43,2,FALSE)</f>
        <v>0</v>
      </c>
      <c r="O42" s="91">
        <f>VLOOKUP($M42,$BR$40:$BY$43,3,FALSE)</f>
        <v>0</v>
      </c>
      <c r="P42" s="91">
        <f>VLOOKUP($M42,$BR$40:$BY$43,4,FALSE)</f>
        <v>0</v>
      </c>
      <c r="Q42" s="91">
        <f>VLOOKUP($M42,$BR$40:$BY$43,5,FALSE)</f>
        <v>0</v>
      </c>
      <c r="R42" s="91">
        <f>VLOOKUP($M42,$BR$40:$BY$43,6,FALSE)</f>
        <v>0</v>
      </c>
      <c r="S42" s="91">
        <f>VLOOKUP($M42,$BR$40:$BY$43,7,FALSE)</f>
        <v>0</v>
      </c>
      <c r="T42" s="99">
        <f>VLOOKUP($M42,$BR$40:$BY$43,8,FALSE)</f>
        <v>0</v>
      </c>
      <c r="AC42" s="62">
        <f t="shared" si="234"/>
        <v>45464</v>
      </c>
      <c r="AD42" s="2" t="str">
        <f t="shared" si="234"/>
        <v>Slovakien</v>
      </c>
      <c r="AE42" s="59" t="str">
        <f t="shared" si="234"/>
        <v>-</v>
      </c>
      <c r="AF42" s="4" t="str">
        <f t="shared" si="234"/>
        <v>Ukraina</v>
      </c>
      <c r="AG42" s="51" t="str">
        <f t="shared" si="235"/>
        <v/>
      </c>
      <c r="AH42" s="60" t="s">
        <v>27</v>
      </c>
      <c r="AI42" s="51" t="str">
        <f t="shared" si="236"/>
        <v/>
      </c>
      <c r="AJ42" s="53" t="str">
        <f t="shared" si="237"/>
        <v/>
      </c>
      <c r="AK42" s="68"/>
      <c r="AL42" s="34">
        <f t="shared" si="238"/>
        <v>0</v>
      </c>
      <c r="AM42" s="34">
        <f t="shared" si="239"/>
        <v>0</v>
      </c>
      <c r="AN42" s="34">
        <f t="shared" si="240"/>
        <v>0</v>
      </c>
      <c r="AO42" s="34">
        <f t="shared" si="241"/>
        <v>0</v>
      </c>
      <c r="AP42" s="34">
        <f t="shared" si="242"/>
        <v>0</v>
      </c>
      <c r="AQ42" s="34">
        <f t="shared" si="243"/>
        <v>0</v>
      </c>
      <c r="AR42" s="34">
        <f t="shared" si="244"/>
        <v>0</v>
      </c>
      <c r="AS42" s="34">
        <f t="shared" si="245"/>
        <v>0</v>
      </c>
      <c r="AT42" s="34">
        <f t="shared" si="246"/>
        <v>0</v>
      </c>
      <c r="AU42" s="34">
        <f t="shared" si="247"/>
        <v>0</v>
      </c>
      <c r="AV42" s="34">
        <f t="shared" si="248"/>
        <v>0</v>
      </c>
      <c r="AW42" s="34">
        <f t="shared" si="249"/>
        <v>0</v>
      </c>
      <c r="AX42" s="34">
        <f t="shared" si="250"/>
        <v>0</v>
      </c>
      <c r="AY42" s="34">
        <f t="shared" si="251"/>
        <v>0</v>
      </c>
      <c r="AZ42" s="34">
        <f t="shared" si="252"/>
        <v>0</v>
      </c>
      <c r="BA42" s="34">
        <f t="shared" si="253"/>
        <v>0</v>
      </c>
      <c r="BB42" s="34">
        <f t="shared" si="254"/>
        <v>0</v>
      </c>
      <c r="BC42" s="34">
        <f t="shared" si="255"/>
        <v>0</v>
      </c>
      <c r="BD42" s="34">
        <f t="shared" si="256"/>
        <v>0</v>
      </c>
      <c r="BE42" s="34">
        <f t="shared" si="257"/>
        <v>0</v>
      </c>
      <c r="BF42" s="34">
        <f t="shared" si="258"/>
        <v>0</v>
      </c>
      <c r="BG42" s="34">
        <f t="shared" si="259"/>
        <v>0</v>
      </c>
      <c r="BH42" s="34">
        <f t="shared" si="260"/>
        <v>0</v>
      </c>
      <c r="BI42" s="34">
        <f t="shared" si="261"/>
        <v>0</v>
      </c>
      <c r="BJ42" s="34">
        <f t="shared" si="262"/>
        <v>0</v>
      </c>
      <c r="BK42" s="34">
        <f t="shared" si="263"/>
        <v>0</v>
      </c>
      <c r="BL42" s="34">
        <f t="shared" si="264"/>
        <v>0</v>
      </c>
      <c r="BM42" s="34">
        <f t="shared" si="265"/>
        <v>0</v>
      </c>
      <c r="BN42" s="34">
        <f t="shared" si="266"/>
        <v>0</v>
      </c>
      <c r="BO42" s="34">
        <f t="shared" si="267"/>
        <v>0</v>
      </c>
      <c r="BR42" s="34" t="s">
        <v>13</v>
      </c>
      <c r="BS42" s="55">
        <f>(SUMIF(AD$4:AD$54,BR42,AL$4:AL$54)+SUMIF(AF$4:AF$54,BR42,AM$4:AM$54))</f>
        <v>0</v>
      </c>
      <c r="BT42" s="55">
        <f>(SUMIF(AD$4:AD$54,BR42,AN$4:AN$54)+SUMIF(AF$4:AF$54,BR42,AO$4:AO$54))</f>
        <v>0</v>
      </c>
      <c r="BU42" s="55">
        <f>(SUMIF(AD$4:AD$54,BR42,AP$4:AP$54)+SUMIF(AF$4:AF$54,BR42,AQ$4:AQ$54))</f>
        <v>0</v>
      </c>
      <c r="BV42" s="55">
        <f>SUMIF($AD$4:$AD$54,BR42,$AG$4:$AG$54)+SUMIF($AF$4:$AF$54,BR42,$AI$4:$AI$54)</f>
        <v>0</v>
      </c>
      <c r="BW42" s="55">
        <f>SUMIF($AD$4:$AD$54,BR42,$AI$4:$AI$54)+SUMIF($AF$4:$AF$54,BR42,$AG$4:$AG$54)</f>
        <v>0</v>
      </c>
      <c r="BX42" s="55">
        <f>BV42-BW42</f>
        <v>0</v>
      </c>
      <c r="BY42" s="55">
        <f>IFERROR(BS42*3+BT42*1,0)</f>
        <v>0</v>
      </c>
      <c r="BZ42" s="55" t="s">
        <v>54</v>
      </c>
      <c r="CA42" s="56">
        <f>RANK(BY42,BY40:BY43)</f>
        <v>1</v>
      </c>
      <c r="CB42" s="34">
        <f>SUMPRODUCT((BY40:BY43=BY42)*(BX40:BX43&gt;BX42))</f>
        <v>0</v>
      </c>
      <c r="CD42" s="34" t="str">
        <f>IF(CA42=1,BR42,)</f>
        <v>Belgien</v>
      </c>
      <c r="CE42" s="34">
        <f t="shared" si="269"/>
        <v>0</v>
      </c>
      <c r="CF42" s="34">
        <f t="shared" si="270"/>
        <v>0</v>
      </c>
      <c r="CG42" s="34">
        <f t="shared" si="271"/>
        <v>0</v>
      </c>
      <c r="CH42" s="55">
        <f t="shared" si="272"/>
        <v>0</v>
      </c>
      <c r="CI42" s="34" t="str">
        <f t="shared" si="273"/>
        <v>E</v>
      </c>
      <c r="CJ42" s="34">
        <f>IF(CD42&gt;0,RANK(CH42,CH40:CH43),)</f>
        <v>1</v>
      </c>
      <c r="CK42" s="34">
        <f>IF(AND(CD42&gt;0,COUNTIF(CJ40:CJ43,CJ42)&gt;1),SUMIFS($AG$4:$AG$54,$AD$4:$AD$54,BR42,$K$4:$K$54,1)+SUMIFS($AI$4:$AI$54,$AF$4:$AF$54,BR42,$K$4:$K$54,1)-SUMIFS($AI$4:$AI$54,$AD$4:$AD$54,BR42,$K$4:$K$54,1)-SUMIFS($AG$4:$AG$54,$AF$4:$AF$54,BR42,$K$4:$K$54,1),)</f>
        <v>0</v>
      </c>
      <c r="CL42" s="34">
        <f>IF(AND(CD42&gt;0,COUNTIF(CJ40:CJ43,CJ42)&gt;1),CJ42+RANK(CK42,CK40:CK43)-1,CJ42)</f>
        <v>1</v>
      </c>
      <c r="CM42" s="34">
        <f>IF(AND(CD42&gt;0,COUNTIF(CL40:CL43,CL42)&gt;1),SUMIFS($AG$4:$AG$54,$AD$4:$AD$54,BR42,$K$4:$K$54,1)+SUMIFS($AI$4:$AI$54,$AF$4:$AF$54,BR42,$K$4:$K$54,1),)</f>
        <v>0</v>
      </c>
      <c r="CN42" s="34">
        <f>IF(AND(CD42&gt;0,COUNTIF(CL40:CL43,CL42)&gt;1),CL42+RANK(CM42,CM40:CM43)-1,CL42)</f>
        <v>1</v>
      </c>
      <c r="CO42" s="34">
        <f t="shared" si="274"/>
        <v>1</v>
      </c>
      <c r="CP42" s="34">
        <f>IF(OR(CO42="",COUNTIF(CO40:CO43,CO42)=1),"",$BX42)</f>
        <v>0</v>
      </c>
      <c r="CQ42" s="34">
        <f>IF(CO42="","",IF(COUNTIF(CO40:CO43,CO42)=1,CO42,CO42+RANK(CP42,CP40:CP43,0)-1))</f>
        <v>1</v>
      </c>
      <c r="CR42" s="34">
        <f>IF(OR(CQ42="",COUNTIF(CQ40:CQ43,CQ42)=1),"",$BV42)</f>
        <v>0</v>
      </c>
      <c r="CS42" s="34">
        <f>IF(CO42="","",IF(COUNTIF(CQ40:CQ43,CQ42)=1,CQ42,CQ42+RANK(CR42,CR40:CR43,0)-1))</f>
        <v>1</v>
      </c>
      <c r="CT42" s="34">
        <f>IF(OR(CS42="",COUNTIF(CS40:CS43,CS42)=1),"",$BS42)</f>
        <v>0</v>
      </c>
      <c r="CU42" s="34">
        <f>IF(CO42="","",IF(COUNTIF(CS40:CS43,CS42)=1,CS42,CS42+RANK(CT42,CT40:CT43,0)-1))</f>
        <v>1</v>
      </c>
      <c r="CV42" s="34">
        <f>IF(CD42&gt;0,BK38+RANK(CU42,CU40:CU43,1),)</f>
        <v>1</v>
      </c>
      <c r="CX42" s="34">
        <f>IF(CA42=2,BR42,)</f>
        <v>0</v>
      </c>
      <c r="CY42" s="34">
        <f>(SUMIF($AD$4:$AD$54,$BR42,$AX$4:$AX$54)+SUMIF($AF$4:$AF$54,$BR42,$AY$4:$AY$54))</f>
        <v>0</v>
      </c>
      <c r="CZ42" s="34">
        <f>(SUMIF($AD$4:$AD$54,$BR42,$AZ$4:$AZ$54)+SUMIF($AF$4:$AF$54,$BR42,$BA$4:$BA$54))</f>
        <v>0</v>
      </c>
      <c r="DA42" s="34">
        <f>(SUMIF($AD$4:$AD$54,$BR42,$BB$4:$BB$54)+SUMIF($AF$4:$AF$54,$BR42,$BC$4:$BC$54))</f>
        <v>0</v>
      </c>
      <c r="DB42" s="55">
        <f>IFERROR(CY42*3+CZ42*1,0)</f>
        <v>0</v>
      </c>
      <c r="DC42" s="34" t="str">
        <f>$BZ42</f>
        <v>E</v>
      </c>
      <c r="DD42" s="34">
        <f>IF(CX42&gt;0,RANK(DB42,DB40:DB43)+CE38,)</f>
        <v>0</v>
      </c>
      <c r="DE42" s="34">
        <f>IF(AND(CX42&gt;0,COUNTIF(DD40:DD43,DD42)&gt;1),SUMIFS($AG$4:$AG$54,$AD$4:$AD$54,BR42,$K$4:$K$54,2)+SUMIFS($AI$4:$AI$54,$AF$4:$AF$54,BR42,$K$4:$K$54,2)-SUMIFS($AI$4:$AI$54,$AD$4:$AD$54,BR42,$K$4:$K$54,2)-SUMIFS($AG$4:$AG$54,$AF$4:$AF$54,BR42,$K$4:$K$54,2),)</f>
        <v>0</v>
      </c>
      <c r="DF42" s="34">
        <f>IF(AND(CX42&gt;0,COUNTIF(DD40:DD43,DD42)&gt;1),DD42+RANK(DE42,DE40:DE43)-1,DD42)</f>
        <v>0</v>
      </c>
      <c r="DG42" s="34">
        <f>IF(AND(CX42&gt;0,COUNTIF(DF40:DF43,DF42)&gt;1),SUMIFS($AG$4:$AG$54,$AD$4:$AD$54,BR42,$K$4:$K$54,2)+SUMIFS($AI$4:$AI$54,$AF$4:$AF$54,BR42,$K$4:$K$54,2),)</f>
        <v>0</v>
      </c>
      <c r="DH42" s="34">
        <f>IF(AND(CX42&gt;0,COUNTIF(DF40:DF43,DF42)&gt;1),DF42+RANK(DG42,DG40:DG43)-1,DF42)</f>
        <v>0</v>
      </c>
      <c r="DI42" s="34" t="str">
        <f t="shared" si="280"/>
        <v/>
      </c>
      <c r="DJ42" s="34" t="str">
        <f>IF(OR(DI42="",COUNTIF(DI40:DI43,DI42)=1),"",$BX42)</f>
        <v/>
      </c>
      <c r="DK42" s="34" t="str">
        <f>IF(DI42="","",IF(COUNTIF(DI40:DI43,DI42)=1,DI42,DI42+RANK(DJ42,DJ40:DJ43,0)-1))</f>
        <v/>
      </c>
      <c r="DL42" s="34" t="str">
        <f>IF(OR(DK42="",COUNTIF(DK40:DK43,DK42)=1),"",$BV42)</f>
        <v/>
      </c>
      <c r="DM42" s="34" t="str">
        <f>IF(DI42="","",IF(COUNTIF(DK40:DK43,DK42)=1,DK42,DK42+RANK(DL42,DL40:DL43,0)-1))</f>
        <v/>
      </c>
      <c r="DN42" s="34" t="str">
        <f>IF(OR(DM42="",COUNTIF(DM40:DM43,DM42)=1),"",$BS42)</f>
        <v/>
      </c>
      <c r="DO42" s="34" t="str">
        <f>IF(DI42="","",IF(COUNTIF(DM40:DM43,DM42)=1,DM42,DM42+RANK(DN42,DN40:DN43,0)-1))</f>
        <v/>
      </c>
      <c r="DP42" s="34">
        <f>IF(CX42&gt;0,CE38+RANK(DO42,DO40:DO43,1),)</f>
        <v>0</v>
      </c>
      <c r="DR42" s="34">
        <f>IF(CA42=3,BR42,)</f>
        <v>0</v>
      </c>
      <c r="DS42" s="34">
        <f>(SUMIF(AD$4:AD$54,BR42,BD$4:BD$54)+SUMIF(AF$4:AF$54,BR42,BE$4:BE$54))</f>
        <v>0</v>
      </c>
      <c r="DT42" s="34">
        <f>(SUMIF(AD$4:AD$54,BR42,BF$4:BF$54)+SUMIF(AF$4:AF$54,BR42,BG$4:BG$54))</f>
        <v>0</v>
      </c>
      <c r="DU42" s="34">
        <f>(SUMIF(AD$4:AD$54,BR42,BH$4:BH$54)+SUMIF(AF$4:AF$54,BR42,BI$4:BI$54))</f>
        <v>0</v>
      </c>
      <c r="DV42" s="55">
        <f t="shared" si="281"/>
        <v>0</v>
      </c>
      <c r="DW42" s="34" t="str">
        <f>BZ42</f>
        <v>E</v>
      </c>
      <c r="DX42" s="34">
        <f>IF(DR42&gt;0,RANK(DV42,DV40:DV43)+CE38+CY38,)</f>
        <v>0</v>
      </c>
      <c r="DY42" s="34">
        <f>IF(AND(DR42&gt;0,COUNTIF(DX40:DX43,DX42)&gt;1),SUMIFS($AG$4:$AG$54,$AD$4:$AD$54,BR42,$K$4:$K$54,3)+SUMIFS($AI$4:$AI$54,$AF$4:$AF$54,BR42,$K$4:$K$54,3)-SUMIFS($AI$4:$AI$54,$AD$4:$AD$54,BR42,$K$4:$K$54,3)-SUMIFS($AG$4:$AG$54,$AF$4:$AF$54,BR42,$K$4:$K$54,3),)</f>
        <v>0</v>
      </c>
      <c r="DZ42" s="34">
        <f>IF(AND(DR42&gt;0,COUNTIF(DX40:DX43,DX42)&gt;1),DX42+RANK(DY42,DY40:DY43)-1,DX42)</f>
        <v>0</v>
      </c>
      <c r="EA42" s="34">
        <f>IF(AND(DR42&gt;0,COUNTIF(DZ40:DZ43,DZ42)&gt;1),SUMIFS($AG$4:$AG$54,$AD$4:$AD$54,BR42,$K$4:$K$54,3)+SUMIFS($AI$4:$AI$54,$AF$4:$AF$54,BR42,$K$4:$K$54,3),)</f>
        <v>0</v>
      </c>
      <c r="EB42" s="34">
        <f>IF(AND(DR42&gt;0,COUNTIF(DZ40:DZ43,DZ42)&gt;1),DZ42+RANK(EA42,EA40:EA43)-1,DZ42)</f>
        <v>0</v>
      </c>
      <c r="EC42" s="34" t="str">
        <f t="shared" si="282"/>
        <v/>
      </c>
      <c r="ED42" s="34" t="str">
        <f>IF(OR(EC42="",COUNTIF(EC40:EC43,EC42)=1),"",$BX42)</f>
        <v/>
      </c>
      <c r="EE42" s="34" t="str">
        <f>IF(EC42="","",IF(COUNTIF(EC40:EC43,EC42)=1,EC42,EC42+RANK(ED42,ED40:ED43,0)-1))</f>
        <v/>
      </c>
      <c r="EF42" s="34" t="str">
        <f>IF(OR(EE42="",COUNTIF(EE40:EE43,EE42)=1),"",$BV42)</f>
        <v/>
      </c>
      <c r="EG42" s="34" t="str">
        <f>IF(EC42="","",IF(COUNTIF(EE40:EE43,EE42)=1,EE42,EE42+RANK(EF42,EF40:EF43,0)-1))</f>
        <v/>
      </c>
      <c r="EH42" s="34" t="str">
        <f>IF(OR(EG42="",COUNTIF(EG40:EG43,EG42)=1),"",$BS42)</f>
        <v/>
      </c>
      <c r="EI42" s="34" t="str">
        <f>IF(EC42="","",IF(COUNTIF(EG40:EG43,EG42)=1,EG42,EG42+RANK(EH42,EH40:EH43,0)-1))</f>
        <v/>
      </c>
      <c r="EJ42" s="34">
        <f>IF(DR42&gt;0,CE38+CY38+RANK(EI42,EI40:EI43,1),)</f>
        <v>0</v>
      </c>
      <c r="EL42" s="34">
        <f>IF(CA42=4,BR42,)</f>
        <v>0</v>
      </c>
      <c r="EM42" s="34">
        <f t="shared" si="283"/>
        <v>0</v>
      </c>
      <c r="EN42" s="34">
        <f t="shared" si="284"/>
        <v>0</v>
      </c>
      <c r="EO42" s="34">
        <f t="shared" si="285"/>
        <v>0</v>
      </c>
      <c r="EP42" s="55">
        <f t="shared" si="286"/>
        <v>0</v>
      </c>
      <c r="EQ42" s="34" t="str">
        <f t="shared" si="287"/>
        <v>E</v>
      </c>
      <c r="ER42" s="34">
        <f>IF(EL42&gt;0,RANK(EP42,EP40:EP43)+CE38+CY38+DS38,)</f>
        <v>0</v>
      </c>
      <c r="ES42" s="34">
        <f>IF(AND(EL42&gt;0,COUNTIF(ER40:ER43,ER42)&gt;1),SUMIFS($AG$4:$AG$54,$AD$4:$AD$54,BR42,$K$4:$K$54,4)+SUMIFS($AI$4:$AI$54,$AF$4:$AF$54,BR42,$K$4:$K$54,4)-SUMIFS($AI$4:$AI$54,$AD$4:$AD$54,BR42,$K$4:$K$54,4)-SUMIFS($AG$4:$AG$54,$AF$4:$AF$54,BR42,$K$4:$K$54,4),)</f>
        <v>0</v>
      </c>
      <c r="ET42" s="34">
        <f t="shared" si="288"/>
        <v>0</v>
      </c>
      <c r="EU42" s="34">
        <f>IF(AND(EL42&gt;0,COUNTIF(ET40:ET43,ET42)&gt;1),SUMIFS($AG$4:$AG$54,$AD$4:$AD$54,BR42,$K$4:$K$54,4)+SUMIFS($AI$4:$AI$54,$AF$4:$AF$54,BR42,$K$4:$K$54,4),)</f>
        <v>0</v>
      </c>
      <c r="EV42" s="34">
        <f>IF(AND(EL42&gt;0,COUNTIF(ET40:ET43,ET42)&gt;1),ET42+RANK(EU42,EU40:EU43)-1,ET42)</f>
        <v>0</v>
      </c>
      <c r="EW42" s="34" t="str">
        <f t="shared" si="289"/>
        <v/>
      </c>
      <c r="EX42" s="34" t="str">
        <f>IF(OR(EW42="",COUNTIF(EW40:EW43,EW42)=1),"",$BX42)</f>
        <v/>
      </c>
      <c r="EY42" s="34" t="str">
        <f>IF(EW42="","",IF(COUNTIF(EW40:EW43,EW42)=1,EW42,EW42+RANK(EX42,EX40:EX43,0)-1))</f>
        <v/>
      </c>
      <c r="EZ42" s="34" t="str">
        <f>IF(OR(EY42="",COUNTIF(EY40:EY43,EY42)=1),"",$BV42)</f>
        <v/>
      </c>
      <c r="FA42" s="34" t="str">
        <f>IF(EW42="","",IF(COUNTIF(EY40:EY43,EY42)=1,EY42,EY42+RANK(EZ42,EZ40:EZ43,0)-1))</f>
        <v/>
      </c>
      <c r="FB42" s="34" t="str">
        <f>IF(OR(FA42="",COUNTIF(FA40:FA43,FA42)=1),"",$BS42)</f>
        <v/>
      </c>
      <c r="FC42" s="34" t="str">
        <f>IF(EW42="","",IF(COUNTIF(FA40:FA43,FA42)=1,FA42,FA42+RANK(FB42,FB40:FB43,0)-1))</f>
        <v/>
      </c>
      <c r="FD42" s="34">
        <f>IF(EL42&gt;0,CE38+CY38+DS38+RANK(FC42,FC40:FC43,1),)</f>
        <v>0</v>
      </c>
      <c r="FF42" s="34">
        <f>IFERROR(VLOOKUP(FH42,CD39:CV43,19,FALSE),IFERROR(VLOOKUP(FH42,CX39:DP43,19,FALSE),IFERROR(VLOOKUP(FH42,DR39:EJ43,19,FALSE),VLOOKUP(FH42,EL39:FD43,19,FALSE))))</f>
        <v>1</v>
      </c>
      <c r="FG42" s="34">
        <f>RANK(FF42,FF40:FF43,1)+COUNTIF(FF40:FF42,FF42)-1</f>
        <v>3</v>
      </c>
      <c r="FH42" s="34" t="str">
        <f>BR42</f>
        <v>Belgien</v>
      </c>
      <c r="GH42" s="118">
        <v>39</v>
      </c>
      <c r="GI42" s="113"/>
      <c r="GJ42" s="113"/>
      <c r="GK42" s="118"/>
    </row>
    <row r="43" spans="3:193" x14ac:dyDescent="0.35">
      <c r="C43" s="49">
        <v>45465</v>
      </c>
      <c r="D43" s="120" t="s">
        <v>13</v>
      </c>
      <c r="E43" s="59"/>
      <c r="F43" s="122" t="s">
        <v>180</v>
      </c>
      <c r="G43" s="112"/>
      <c r="H43" s="60" t="s">
        <v>27</v>
      </c>
      <c r="I43" s="112"/>
      <c r="J43" s="109" t="str">
        <f t="shared" si="268"/>
        <v/>
      </c>
      <c r="K43" s="108">
        <f>IF(VLOOKUP(D43,BR39:CA43,10,FALSE)=VLOOKUP(F43,BR39:CA43,10,FALSE),VLOOKUP(D43,BR39:CA43,10,FALSE),"-")</f>
        <v>1</v>
      </c>
      <c r="L43" s="108">
        <v>4</v>
      </c>
      <c r="M43" s="92" t="str">
        <f>VLOOKUP(L43,FG40:FH43,2,FALSE)</f>
        <v>Rumänien</v>
      </c>
      <c r="N43" s="93">
        <f>VLOOKUP($M43,$BR$40:$BY$43,2,FALSE)</f>
        <v>0</v>
      </c>
      <c r="O43" s="93">
        <f>VLOOKUP($M43,$BR$40:$BY$43,3,FALSE)</f>
        <v>0</v>
      </c>
      <c r="P43" s="93">
        <f>VLOOKUP($M43,$BR$40:$BY$43,4,FALSE)</f>
        <v>0</v>
      </c>
      <c r="Q43" s="93">
        <f>VLOOKUP($M43,$BR$40:$BY$43,5,FALSE)</f>
        <v>0</v>
      </c>
      <c r="R43" s="93">
        <f>VLOOKUP($M43,$BR$40:$BY$43,6,FALSE)</f>
        <v>0</v>
      </c>
      <c r="S43" s="93">
        <f>VLOOKUP($M43,$BR$40:$BY$43,7,FALSE)</f>
        <v>0</v>
      </c>
      <c r="T43" s="94">
        <f>VLOOKUP($M43,$BR$40:$BY$43,8,FALSE)</f>
        <v>0</v>
      </c>
      <c r="AC43" s="62">
        <f t="shared" si="234"/>
        <v>45465</v>
      </c>
      <c r="AD43" s="2" t="str">
        <f t="shared" si="234"/>
        <v>Belgien</v>
      </c>
      <c r="AE43" s="59">
        <f t="shared" si="234"/>
        <v>0</v>
      </c>
      <c r="AF43" s="4" t="str">
        <f t="shared" si="234"/>
        <v>Rumänien</v>
      </c>
      <c r="AG43" s="51" t="str">
        <f t="shared" si="235"/>
        <v/>
      </c>
      <c r="AH43" s="60" t="s">
        <v>27</v>
      </c>
      <c r="AI43" s="51" t="str">
        <f t="shared" si="236"/>
        <v/>
      </c>
      <c r="AJ43" s="53" t="str">
        <f t="shared" si="237"/>
        <v/>
      </c>
      <c r="AK43" s="68"/>
      <c r="AL43" s="34">
        <f t="shared" si="238"/>
        <v>0</v>
      </c>
      <c r="AM43" s="34">
        <f t="shared" si="239"/>
        <v>0</v>
      </c>
      <c r="AN43" s="34">
        <f t="shared" si="240"/>
        <v>0</v>
      </c>
      <c r="AO43" s="34">
        <f t="shared" si="241"/>
        <v>0</v>
      </c>
      <c r="AP43" s="34">
        <f t="shared" si="242"/>
        <v>0</v>
      </c>
      <c r="AQ43" s="34">
        <f t="shared" si="243"/>
        <v>0</v>
      </c>
      <c r="AR43" s="34">
        <f t="shared" si="244"/>
        <v>0</v>
      </c>
      <c r="AS43" s="34">
        <f t="shared" si="245"/>
        <v>0</v>
      </c>
      <c r="AT43" s="34">
        <f t="shared" si="246"/>
        <v>0</v>
      </c>
      <c r="AU43" s="34">
        <f t="shared" si="247"/>
        <v>0</v>
      </c>
      <c r="AV43" s="34">
        <f t="shared" si="248"/>
        <v>0</v>
      </c>
      <c r="AW43" s="34">
        <f t="shared" si="249"/>
        <v>0</v>
      </c>
      <c r="AX43" s="34">
        <f t="shared" si="250"/>
        <v>0</v>
      </c>
      <c r="AY43" s="34">
        <f t="shared" si="251"/>
        <v>0</v>
      </c>
      <c r="AZ43" s="34">
        <f t="shared" si="252"/>
        <v>0</v>
      </c>
      <c r="BA43" s="34">
        <f t="shared" si="253"/>
        <v>0</v>
      </c>
      <c r="BB43" s="34">
        <f t="shared" si="254"/>
        <v>0</v>
      </c>
      <c r="BC43" s="34">
        <f t="shared" si="255"/>
        <v>0</v>
      </c>
      <c r="BD43" s="34">
        <f t="shared" si="256"/>
        <v>0</v>
      </c>
      <c r="BE43" s="34">
        <f t="shared" si="257"/>
        <v>0</v>
      </c>
      <c r="BF43" s="34">
        <f t="shared" si="258"/>
        <v>0</v>
      </c>
      <c r="BG43" s="34">
        <f t="shared" si="259"/>
        <v>0</v>
      </c>
      <c r="BH43" s="34">
        <f t="shared" si="260"/>
        <v>0</v>
      </c>
      <c r="BI43" s="34">
        <f t="shared" si="261"/>
        <v>0</v>
      </c>
      <c r="BJ43" s="34">
        <f t="shared" si="262"/>
        <v>0</v>
      </c>
      <c r="BK43" s="34">
        <f t="shared" si="263"/>
        <v>0</v>
      </c>
      <c r="BL43" s="34">
        <f t="shared" si="264"/>
        <v>0</v>
      </c>
      <c r="BM43" s="34">
        <f t="shared" si="265"/>
        <v>0</v>
      </c>
      <c r="BN43" s="34">
        <f t="shared" si="266"/>
        <v>0</v>
      </c>
      <c r="BO43" s="34">
        <f t="shared" si="267"/>
        <v>0</v>
      </c>
      <c r="BR43" s="63" t="s">
        <v>180</v>
      </c>
      <c r="BS43" s="64">
        <f>(SUMIF(AD$4:AD$54,BR43,AL$4:AL$54)+SUMIF(AF$4:AF$54,BR43,AM$4:AM$54))</f>
        <v>0</v>
      </c>
      <c r="BT43" s="64">
        <f>(SUMIF(AD$4:AD$54,BR43,AN$4:AN$54)+SUMIF(AF$4:AF$54,BR43,AO$4:AO$54))</f>
        <v>0</v>
      </c>
      <c r="BU43" s="64">
        <f>(SUMIF(AD$4:AD$54,BR43,AP$4:AP$54)+SUMIF(AF$4:AF$54,BR43,AQ$4:AQ$54))</f>
        <v>0</v>
      </c>
      <c r="BV43" s="64">
        <f>SUMIF($AD$4:$AD$54,BR43,$AG$4:$AG$54)+SUMIF($AF$4:$AF$54,BR43,$AI$4:$AI$54)</f>
        <v>0</v>
      </c>
      <c r="BW43" s="64">
        <f>SUMIF($AD$4:$AD$54,BR43,$AI$4:$AI$54)+SUMIF($AF$4:$AF$54,BR43,$AG$4:$AG$54)</f>
        <v>0</v>
      </c>
      <c r="BX43" s="64">
        <f>BV43-BW43</f>
        <v>0</v>
      </c>
      <c r="BY43" s="64">
        <f>IFERROR(BS43*3+BT43*1,0)</f>
        <v>0</v>
      </c>
      <c r="BZ43" s="64" t="s">
        <v>54</v>
      </c>
      <c r="CA43" s="56">
        <f>RANK(BY43,BY40:BY43)</f>
        <v>1</v>
      </c>
      <c r="CB43" s="34">
        <f>SUMPRODUCT((BY40:BY43=BY43)*(BX40:BX43&gt;BX43))</f>
        <v>0</v>
      </c>
      <c r="CD43" s="63" t="str">
        <f>IF(CA43=1,BR43,)</f>
        <v>Rumänien</v>
      </c>
      <c r="CE43" s="34">
        <f t="shared" si="269"/>
        <v>0</v>
      </c>
      <c r="CF43" s="34">
        <f t="shared" si="270"/>
        <v>0</v>
      </c>
      <c r="CG43" s="34">
        <f t="shared" si="271"/>
        <v>0</v>
      </c>
      <c r="CH43" s="55">
        <f t="shared" si="272"/>
        <v>0</v>
      </c>
      <c r="CI43" s="34" t="str">
        <f t="shared" si="273"/>
        <v>E</v>
      </c>
      <c r="CJ43" s="34">
        <f>IF(CD43&gt;0,RANK(CH43,CH40:CH43),)</f>
        <v>1</v>
      </c>
      <c r="CK43" s="34">
        <f>IF(AND(CD43&gt;0,COUNTIF(CJ40:CJ43,CJ43)&gt;1),SUMIFS($AG$4:$AG$54,$AD$4:$AD$54,BR43,$K$4:$K$54,1)+SUMIFS($AI$4:$AI$54,$AF$4:$AF$54,BR43,$K$4:$K$54,1)-SUMIFS($AI$4:$AI$54,$AD$4:$AD$54,BR43,$K$4:$K$54,1)-SUMIFS($AG$4:$AG$54,$AF$4:$AF$54,BR43,$K$4:$K$54,1),)</f>
        <v>0</v>
      </c>
      <c r="CL43" s="34">
        <f>IF(AND(CD43&gt;0,COUNTIF(CJ40:CJ43,CJ43)&gt;1),CJ43+RANK(CK43,CK40:CK43)-1,CJ43)</f>
        <v>1</v>
      </c>
      <c r="CM43" s="34">
        <f>IF(AND(CD43&gt;0,COUNTIF(CL40:CL43,CL43)&gt;1),SUMIFS($AG$4:$AG$54,$AD$4:$AD$54,BR43,$K$4:$K$54,1)+SUMIFS($AI$4:$AI$54,$AF$4:$AF$54,BR43,$K$4:$K$54,1),)</f>
        <v>0</v>
      </c>
      <c r="CN43" s="34">
        <f>IF(AND(CD43&gt;0,COUNTIF(CL40:CL43,CL43)&gt;1),CL43+RANK(CM43,CM40:CM43)-1,CL43)</f>
        <v>1</v>
      </c>
      <c r="CO43" s="34">
        <f t="shared" si="274"/>
        <v>1</v>
      </c>
      <c r="CP43" s="34">
        <f>IF(OR(CO43="",COUNTIF(CO40:CO43,CO43)=1),"",$BX43)</f>
        <v>0</v>
      </c>
      <c r="CQ43" s="34">
        <f>IF(CO43="","",IF(COUNTIF(CO40:CO43,CO43)=1,CO43,CO43+RANK(CP43,CP40:CP43,0)-1))</f>
        <v>1</v>
      </c>
      <c r="CR43" s="34">
        <f>IF(OR(CQ43="",COUNTIF(CQ40:CQ43,CQ43)=1),"",$BV43)</f>
        <v>0</v>
      </c>
      <c r="CS43" s="34">
        <f>IF(CO43="","",IF(COUNTIF(CQ40:CQ43,CQ43)=1,CQ43,CQ43+RANK(CR43,CR40:CR43,0)-1))</f>
        <v>1</v>
      </c>
      <c r="CT43" s="34">
        <f>IF(OR(CS43="",COUNTIF(CS40:CS43,CS43)=1),"",$BS43)</f>
        <v>0</v>
      </c>
      <c r="CU43" s="34">
        <f>IF(CO43="","",IF(COUNTIF(CS40:CS43,CS43)=1,CS43,CS43+RANK(CT43,CT40:CT43,0)-1))</f>
        <v>1</v>
      </c>
      <c r="CV43" s="34">
        <f>IF(CD43&gt;0,BK38+RANK(CU43,CU40:CU43,1),)</f>
        <v>1</v>
      </c>
      <c r="CX43" s="63">
        <f>IF(CA43=2,BR43,)</f>
        <v>0</v>
      </c>
      <c r="CY43" s="34">
        <f t="shared" si="275"/>
        <v>0</v>
      </c>
      <c r="CZ43" s="34">
        <f t="shared" si="276"/>
        <v>0</v>
      </c>
      <c r="DA43" s="34">
        <f t="shared" si="277"/>
        <v>0</v>
      </c>
      <c r="DB43" s="55">
        <f t="shared" si="278"/>
        <v>0</v>
      </c>
      <c r="DC43" s="34" t="str">
        <f t="shared" si="279"/>
        <v>E</v>
      </c>
      <c r="DD43" s="34">
        <f>IF(CX43&gt;0,RANK(DB43,DB40:DB43)+CE38,)</f>
        <v>0</v>
      </c>
      <c r="DE43" s="34">
        <f>IF(AND(CX43&gt;0,COUNTIF(DD40:DD43,DD43)&gt;1),SUMIFS($AG$4:$AG$54,$AD$4:$AD$54,BR43,$K$4:$K$54,2)+SUMIFS($AI$4:$AI$54,$AF$4:$AF$54,BR43,$K$4:$K$54,2)-SUMIFS($AI$4:$AI$54,$AD$4:$AD$54,BR43,$K$4:$K$54,2)-SUMIFS($AG$4:$AG$54,$AF$4:$AF$54,BR43,$K$4:$K$54,2),)</f>
        <v>0</v>
      </c>
      <c r="DF43" s="34">
        <f>IF(AND(CX43&gt;0,COUNTIF(DD40:DD43,DD43)&gt;1),DD43+RANK(DE43,DE40:DE43)-1,DD43)</f>
        <v>0</v>
      </c>
      <c r="DG43" s="34">
        <f>IF(AND(CX43&gt;0,COUNTIF(DF40:DF43,DF43)&gt;1),SUMIFS($AG$4:$AG$54,$AD$4:$AD$54,BR43,$K$4:$K$54,2)+SUMIFS($AI$4:$AI$54,$AF$4:$AF$54,BR43,$K$4:$K$54,2),)</f>
        <v>0</v>
      </c>
      <c r="DH43" s="34">
        <f>IF(AND(CX43&gt;0,COUNTIF(DF40:DF43,DF43)&gt;1),DF43+RANK(DG43,DG40:DG43)-1,DF43)</f>
        <v>0</v>
      </c>
      <c r="DI43" s="34" t="str">
        <f t="shared" si="280"/>
        <v/>
      </c>
      <c r="DJ43" s="34" t="str">
        <f>IF(OR(DI43="",COUNTIF(DI40:DI43,DI43)=1),"",$BX43)</f>
        <v/>
      </c>
      <c r="DK43" s="34" t="str">
        <f>IF(DI43="","",IF(COUNTIF(DI40:DI43,DI43)=1,DI43,DI43+RANK(DJ43,DJ40:DJ43,0)-1))</f>
        <v/>
      </c>
      <c r="DL43" s="34" t="str">
        <f>IF(OR(DK43="",COUNTIF(DK40:DK43,DK43)=1),"",$BV43)</f>
        <v/>
      </c>
      <c r="DM43" s="34" t="str">
        <f>IF(DI43="","",IF(COUNTIF(DK40:DK43,DK43)=1,DK43,DK43+RANK(DL43,DL40:DL43,0)-1))</f>
        <v/>
      </c>
      <c r="DN43" s="34" t="str">
        <f>IF(OR(DM43="",COUNTIF(DM40:DM43,DM43)=1),"",$BS43)</f>
        <v/>
      </c>
      <c r="DO43" s="34" t="str">
        <f>IF(DI43="","",IF(COUNTIF(DM40:DM43,DM43)=1,DM43,DM43+RANK(DN43,DN40:DN43,0)-1))</f>
        <v/>
      </c>
      <c r="DP43" s="34">
        <f>IF(CX43&gt;0,CE38+RANK(DO43,DO40:DO43,1),)</f>
        <v>0</v>
      </c>
      <c r="DR43" s="63">
        <f>IF(CA43=3,BR43,)</f>
        <v>0</v>
      </c>
      <c r="DS43" s="34">
        <f>(SUMIF(AD$4:AD$54,BR43,BD$4:BD$54)+SUMIF(AF$4:AF$54,BR43,BE$4:BE$54))</f>
        <v>0</v>
      </c>
      <c r="DT43" s="34">
        <f>(SUMIF(AD$4:AD$54,BR43,BF$4:BF$54)+SUMIF(AF$4:AF$54,BR43,BG$4:BG$54))</f>
        <v>0</v>
      </c>
      <c r="DU43" s="34">
        <f>(SUMIF(AD$4:AD$54,BR43,BH$4:BH$54)+SUMIF(AF$4:AF$54,BR43,BI$4:BI$54))</f>
        <v>0</v>
      </c>
      <c r="DV43" s="55">
        <f t="shared" si="281"/>
        <v>0</v>
      </c>
      <c r="DW43" s="34" t="str">
        <f>BZ43</f>
        <v>E</v>
      </c>
      <c r="DX43" s="34">
        <f>IF(DR43&gt;0,RANK(DV43,DV40:DV43)+CE38+CY38,)</f>
        <v>0</v>
      </c>
      <c r="DY43" s="34">
        <f>IF(AND(DR43&gt;0,COUNTIF(DX40:DX43,DX43)&gt;1),SUMIFS($AG$4:$AG$54,$AD$4:$AD$54,BR43,$K$4:$K$54,3)+SUMIFS($AI$4:$AI$54,$AF$4:$AF$54,BR43,$K$4:$K$54,3)-SUMIFS($AI$4:$AI$54,$AD$4:$AD$54,BR43,$K$4:$K$54,3)-SUMIFS($AG$4:$AG$54,$AF$4:$AF$54,BR43,$K$4:$K$54,3),)</f>
        <v>0</v>
      </c>
      <c r="DZ43" s="34">
        <f>IF(AND(DR43&gt;0,COUNTIF(DX40:DX43,DX43)&gt;1),DX43+RANK(DY43,DY40:DY43)-1,DX43)</f>
        <v>0</v>
      </c>
      <c r="EA43" s="34">
        <f>IF(AND(DR43&gt;0,COUNTIF(DZ40:DZ43,DZ43)&gt;1),SUMIFS($AG$4:$AG$54,$AD$4:$AD$54,BR43,$K$4:$K$54,3)+SUMIFS($AI$4:$AI$54,$AF$4:$AF$54,BR43,$K$4:$K$54,3),)</f>
        <v>0</v>
      </c>
      <c r="EB43" s="34">
        <f>IF(AND(DR43&gt;0,COUNTIF(DZ40:DZ43,DZ43)&gt;1),DZ43+RANK(EA43,EA40:EA43)-1,DZ43)</f>
        <v>0</v>
      </c>
      <c r="EC43" s="34" t="str">
        <f t="shared" si="282"/>
        <v/>
      </c>
      <c r="ED43" s="34" t="str">
        <f>IF(OR(EC43="",COUNTIF(EC40:EC43,EC43)=1),"",$BX43)</f>
        <v/>
      </c>
      <c r="EE43" s="34" t="str">
        <f>IF(EC43="","",IF(COUNTIF(EC40:EC43,EC43)=1,EC43,EC43+RANK(ED43,ED40:ED43,0)-1))</f>
        <v/>
      </c>
      <c r="EF43" s="34" t="str">
        <f>IF(OR(EE43="",COUNTIF(EE40:EE43,EE43)=1),"",$BV43)</f>
        <v/>
      </c>
      <c r="EG43" s="34" t="str">
        <f>IF(EC43="","",IF(COUNTIF(EE40:EE43,EE43)=1,EE43,EE43+RANK(EF43,EF40:EF43,0)-1))</f>
        <v/>
      </c>
      <c r="EH43" s="34" t="str">
        <f>IF(OR(EG43="",COUNTIF(EG40:EG43,EG43)=1),"",$BS43)</f>
        <v/>
      </c>
      <c r="EI43" s="34" t="str">
        <f>IF(EC43="","",IF(COUNTIF(EG40:EG43,EG43)=1,EG43,EG43+RANK(EH43,EH40:EH43,0)-1))</f>
        <v/>
      </c>
      <c r="EJ43" s="34">
        <f>IF(DR43&gt;0,CE38+CY38+RANK(EI43,EI40:EI43,1),)</f>
        <v>0</v>
      </c>
      <c r="EL43" s="34">
        <f>IF(CA43=4,BR43,)</f>
        <v>0</v>
      </c>
      <c r="EM43" s="34">
        <f t="shared" si="283"/>
        <v>0</v>
      </c>
      <c r="EN43" s="34">
        <f t="shared" si="284"/>
        <v>0</v>
      </c>
      <c r="EO43" s="34">
        <f t="shared" si="285"/>
        <v>0</v>
      </c>
      <c r="EP43" s="55">
        <f t="shared" si="286"/>
        <v>0</v>
      </c>
      <c r="EQ43" s="34" t="str">
        <f t="shared" si="287"/>
        <v>E</v>
      </c>
      <c r="ER43" s="34">
        <f>IF(EL43&gt;0,RANK(EP43,EP40:EP43)+CE38+CY38+DS38,)</f>
        <v>0</v>
      </c>
      <c r="ES43" s="34">
        <f>IF(AND(EL43&gt;0,COUNTIF(ER40:ER43,ER43)&gt;1),SUMIFS($AG$4:$AG$54,$AD$4:$AD$54,BR43,$K$4:$K$54,4)+SUMIFS($AI$4:$AI$54,$AF$4:$AF$54,BR43,$K$4:$K$54,4)-SUMIFS($AI$4:$AI$54,$AD$4:$AD$54,BR43,$K$4:$K$54,4)-SUMIFS($AG$4:$AG$54,$AF$4:$AF$54,BR43,$K$4:$K$54,4),)</f>
        <v>0</v>
      </c>
      <c r="ET43" s="34">
        <f t="shared" si="288"/>
        <v>0</v>
      </c>
      <c r="EU43" s="34">
        <f>IF(AND(EL43&gt;0,COUNTIF(ET40:ET43,ET43)&gt;1),SUMIFS($AG$4:$AG$54,$AD$4:$AD$54,BR43,$K$4:$K$54,4)+SUMIFS($AI$4:$AI$54,$AF$4:$AF$54,BR43,$K$4:$K$54,4),)</f>
        <v>0</v>
      </c>
      <c r="EV43" s="34">
        <f>IF(AND(EL43&gt;0,COUNTIF(ET40:ET43,ET43)&gt;1),ET43+RANK(EU43,EU40:EU43)-1,ET43)</f>
        <v>0</v>
      </c>
      <c r="EW43" s="34" t="str">
        <f t="shared" si="289"/>
        <v/>
      </c>
      <c r="EX43" s="34" t="str">
        <f>IF(OR(EW43="",COUNTIF(EW40:EW43,EW43)=1),"",$BX43)</f>
        <v/>
      </c>
      <c r="EY43" s="34" t="str">
        <f>IF(EW43="","",IF(COUNTIF(EW40:EW43,EW43)=1,EW43,EW43+RANK(EX43,EX40:EX43,0)-1))</f>
        <v/>
      </c>
      <c r="EZ43" s="34" t="str">
        <f>IF(OR(EY43="",COUNTIF(EY40:EY43,EY43)=1),"",$BV43)</f>
        <v/>
      </c>
      <c r="FA43" s="34" t="str">
        <f>IF(EW43="","",IF(COUNTIF(EY40:EY43,EY43)=1,EY43,EY43+RANK(EZ43,EZ40:EZ43,0)-1))</f>
        <v/>
      </c>
      <c r="FB43" s="34" t="str">
        <f>IF(OR(FA43="",COUNTIF(FA40:FA43,FA43)=1),"",$BS43)</f>
        <v/>
      </c>
      <c r="FC43" s="34" t="str">
        <f>IF(EW43="","",IF(COUNTIF(FA40:FA43,FA43)=1,FA43,FA43+RANK(FB43,FB40:FB43,0)-1))</f>
        <v/>
      </c>
      <c r="FD43" s="34">
        <f>IF(EL43&gt;0,CE38+CY38+DS38+RANK(FC43,FC40:FC43,1),)</f>
        <v>0</v>
      </c>
      <c r="FF43" s="34">
        <f>IFERROR(VLOOKUP(FH43,CD39:CV43,19,FALSE),IFERROR(VLOOKUP(FH43,CX39:DP43,19,FALSE),IFERROR(VLOOKUP(FH43,DR39:EJ43,19,FALSE),VLOOKUP(FH43,EL39:FD43,19,FALSE))))</f>
        <v>1</v>
      </c>
      <c r="FG43" s="34">
        <f>RANK(FF43,FF40:FF43,1)+COUNTIF(FF40:FF43,FF43)-1</f>
        <v>4</v>
      </c>
      <c r="FH43" s="34" t="str">
        <f>BR43</f>
        <v>Rumänien</v>
      </c>
      <c r="GH43" s="118">
        <v>40</v>
      </c>
      <c r="GI43" s="113"/>
      <c r="GJ43" s="113"/>
      <c r="GK43" s="118"/>
    </row>
    <row r="44" spans="3:193" x14ac:dyDescent="0.35">
      <c r="C44" s="49">
        <v>45469</v>
      </c>
      <c r="D44" s="120" t="s">
        <v>9</v>
      </c>
      <c r="E44" s="59" t="s">
        <v>27</v>
      </c>
      <c r="F44" s="122" t="s">
        <v>180</v>
      </c>
      <c r="G44" s="112"/>
      <c r="H44" s="60" t="s">
        <v>27</v>
      </c>
      <c r="I44" s="112"/>
      <c r="J44" s="109" t="str">
        <f t="shared" si="268"/>
        <v/>
      </c>
      <c r="K44" s="108">
        <f>IF(VLOOKUP(D44,BR39:CA43,10,FALSE)=VLOOKUP(F44,BR39:CA43,10,FALSE),VLOOKUP(D44,BR39:CA43,10,FALSE),"-")</f>
        <v>1</v>
      </c>
      <c r="M44" s="108" t="str">
        <f>IF(COUNTBLANK(G40:G45)+COUNTBLANK(I40:I45)=0,"Resultat OK","Fyll i resultat")</f>
        <v>Fyll i resultat</v>
      </c>
      <c r="AC44" s="62">
        <f t="shared" si="234"/>
        <v>45469</v>
      </c>
      <c r="AD44" s="2" t="str">
        <f t="shared" si="234"/>
        <v>Slovakien</v>
      </c>
      <c r="AE44" s="59" t="str">
        <f t="shared" si="234"/>
        <v>-</v>
      </c>
      <c r="AF44" s="4" t="str">
        <f t="shared" si="234"/>
        <v>Rumänien</v>
      </c>
      <c r="AG44" s="51" t="str">
        <f t="shared" si="235"/>
        <v/>
      </c>
      <c r="AH44" s="60" t="s">
        <v>27</v>
      </c>
      <c r="AI44" s="51" t="str">
        <f t="shared" si="236"/>
        <v/>
      </c>
      <c r="AJ44" s="53" t="str">
        <f t="shared" si="237"/>
        <v/>
      </c>
      <c r="AK44" s="68"/>
      <c r="AL44" s="34">
        <f t="shared" si="238"/>
        <v>0</v>
      </c>
      <c r="AM44" s="34">
        <f t="shared" si="239"/>
        <v>0</v>
      </c>
      <c r="AN44" s="34">
        <f t="shared" si="240"/>
        <v>0</v>
      </c>
      <c r="AO44" s="34">
        <f t="shared" si="241"/>
        <v>0</v>
      </c>
      <c r="AP44" s="34">
        <f t="shared" si="242"/>
        <v>0</v>
      </c>
      <c r="AQ44" s="34">
        <f t="shared" si="243"/>
        <v>0</v>
      </c>
      <c r="AR44" s="34">
        <f t="shared" si="244"/>
        <v>0</v>
      </c>
      <c r="AS44" s="34">
        <f t="shared" si="245"/>
        <v>0</v>
      </c>
      <c r="AT44" s="34">
        <f t="shared" si="246"/>
        <v>0</v>
      </c>
      <c r="AU44" s="34">
        <f t="shared" si="247"/>
        <v>0</v>
      </c>
      <c r="AV44" s="34">
        <f t="shared" si="248"/>
        <v>0</v>
      </c>
      <c r="AW44" s="34">
        <f t="shared" si="249"/>
        <v>0</v>
      </c>
      <c r="AX44" s="34">
        <f t="shared" si="250"/>
        <v>0</v>
      </c>
      <c r="AY44" s="34">
        <f t="shared" si="251"/>
        <v>0</v>
      </c>
      <c r="AZ44" s="34">
        <f t="shared" si="252"/>
        <v>0</v>
      </c>
      <c r="BA44" s="34">
        <f t="shared" si="253"/>
        <v>0</v>
      </c>
      <c r="BB44" s="34">
        <f t="shared" si="254"/>
        <v>0</v>
      </c>
      <c r="BC44" s="34">
        <f t="shared" si="255"/>
        <v>0</v>
      </c>
      <c r="BD44" s="34">
        <f t="shared" si="256"/>
        <v>0</v>
      </c>
      <c r="BE44" s="34">
        <f t="shared" si="257"/>
        <v>0</v>
      </c>
      <c r="BF44" s="34">
        <f t="shared" si="258"/>
        <v>0</v>
      </c>
      <c r="BG44" s="34">
        <f t="shared" si="259"/>
        <v>0</v>
      </c>
      <c r="BH44" s="34">
        <f t="shared" si="260"/>
        <v>0</v>
      </c>
      <c r="BI44" s="34">
        <f t="shared" si="261"/>
        <v>0</v>
      </c>
      <c r="BJ44" s="34">
        <f t="shared" si="262"/>
        <v>0</v>
      </c>
      <c r="BK44" s="34">
        <f t="shared" si="263"/>
        <v>0</v>
      </c>
      <c r="BL44" s="34">
        <f t="shared" si="264"/>
        <v>0</v>
      </c>
      <c r="BM44" s="34">
        <f t="shared" si="265"/>
        <v>0</v>
      </c>
      <c r="BN44" s="34">
        <f t="shared" si="266"/>
        <v>0</v>
      </c>
      <c r="BO44" s="34">
        <f t="shared" si="267"/>
        <v>0</v>
      </c>
      <c r="GH44" s="118">
        <v>41</v>
      </c>
      <c r="GI44" s="113"/>
      <c r="GJ44" s="113"/>
      <c r="GK44" s="118"/>
    </row>
    <row r="45" spans="3:193" x14ac:dyDescent="0.35">
      <c r="C45" s="49">
        <v>45469</v>
      </c>
      <c r="D45" s="120" t="s">
        <v>11</v>
      </c>
      <c r="E45" s="59" t="s">
        <v>27</v>
      </c>
      <c r="F45" s="122" t="s">
        <v>13</v>
      </c>
      <c r="G45" s="112"/>
      <c r="H45" s="60" t="s">
        <v>27</v>
      </c>
      <c r="I45" s="112"/>
      <c r="J45" s="109" t="str">
        <f t="shared" si="268"/>
        <v/>
      </c>
      <c r="K45" s="108">
        <f>IF(VLOOKUP(D45,BR39:CA43,10,FALSE)=VLOOKUP(F45,BR39:CA43,10,FALSE),VLOOKUP(D45,BR39:CA43,10,FALSE),"-")</f>
        <v>1</v>
      </c>
      <c r="AC45" s="62">
        <f t="shared" si="234"/>
        <v>45469</v>
      </c>
      <c r="AD45" s="2" t="str">
        <f t="shared" si="234"/>
        <v>Ukraina</v>
      </c>
      <c r="AE45" s="59" t="str">
        <f t="shared" si="234"/>
        <v>-</v>
      </c>
      <c r="AF45" s="4" t="str">
        <f t="shared" si="234"/>
        <v>Belgien</v>
      </c>
      <c r="AG45" s="51" t="str">
        <f t="shared" si="235"/>
        <v/>
      </c>
      <c r="AH45" s="60" t="s">
        <v>27</v>
      </c>
      <c r="AI45" s="51" t="str">
        <f t="shared" si="236"/>
        <v/>
      </c>
      <c r="AJ45" s="53" t="str">
        <f t="shared" si="237"/>
        <v/>
      </c>
      <c r="AK45" s="68"/>
      <c r="AL45" s="34">
        <f t="shared" si="238"/>
        <v>0</v>
      </c>
      <c r="AM45" s="34">
        <f t="shared" si="239"/>
        <v>0</v>
      </c>
      <c r="AN45" s="34">
        <f t="shared" si="240"/>
        <v>0</v>
      </c>
      <c r="AO45" s="34">
        <f t="shared" si="241"/>
        <v>0</v>
      </c>
      <c r="AP45" s="34">
        <f t="shared" si="242"/>
        <v>0</v>
      </c>
      <c r="AQ45" s="34">
        <f t="shared" si="243"/>
        <v>0</v>
      </c>
      <c r="AR45" s="34">
        <f t="shared" si="244"/>
        <v>0</v>
      </c>
      <c r="AS45" s="34">
        <f t="shared" si="245"/>
        <v>0</v>
      </c>
      <c r="AT45" s="34">
        <f t="shared" si="246"/>
        <v>0</v>
      </c>
      <c r="AU45" s="34">
        <f t="shared" si="247"/>
        <v>0</v>
      </c>
      <c r="AV45" s="34">
        <f t="shared" si="248"/>
        <v>0</v>
      </c>
      <c r="AW45" s="34">
        <f t="shared" si="249"/>
        <v>0</v>
      </c>
      <c r="AX45" s="34">
        <f t="shared" si="250"/>
        <v>0</v>
      </c>
      <c r="AY45" s="34">
        <f t="shared" si="251"/>
        <v>0</v>
      </c>
      <c r="AZ45" s="34">
        <f t="shared" si="252"/>
        <v>0</v>
      </c>
      <c r="BA45" s="34">
        <f t="shared" si="253"/>
        <v>0</v>
      </c>
      <c r="BB45" s="34">
        <f t="shared" si="254"/>
        <v>0</v>
      </c>
      <c r="BC45" s="34">
        <f t="shared" si="255"/>
        <v>0</v>
      </c>
      <c r="BD45" s="34">
        <f t="shared" si="256"/>
        <v>0</v>
      </c>
      <c r="BE45" s="34">
        <f t="shared" si="257"/>
        <v>0</v>
      </c>
      <c r="BF45" s="34">
        <f t="shared" si="258"/>
        <v>0</v>
      </c>
      <c r="BG45" s="34">
        <f t="shared" si="259"/>
        <v>0</v>
      </c>
      <c r="BH45" s="34">
        <f t="shared" si="260"/>
        <v>0</v>
      </c>
      <c r="BI45" s="34">
        <f t="shared" si="261"/>
        <v>0</v>
      </c>
      <c r="BJ45" s="34">
        <f t="shared" si="262"/>
        <v>0</v>
      </c>
      <c r="BK45" s="34">
        <f t="shared" si="263"/>
        <v>0</v>
      </c>
      <c r="BL45" s="34">
        <f t="shared" si="264"/>
        <v>0</v>
      </c>
      <c r="BM45" s="34">
        <f t="shared" si="265"/>
        <v>0</v>
      </c>
      <c r="BN45" s="34">
        <f t="shared" si="266"/>
        <v>0</v>
      </c>
      <c r="BO45" s="34">
        <f t="shared" si="267"/>
        <v>0</v>
      </c>
      <c r="GH45" s="118">
        <v>42</v>
      </c>
      <c r="GI45" s="113"/>
      <c r="GJ45" s="113"/>
      <c r="GK45" s="118"/>
    </row>
    <row r="46" spans="3:193" x14ac:dyDescent="0.35">
      <c r="C46" s="70"/>
      <c r="D46" s="125"/>
      <c r="E46" s="72"/>
      <c r="F46" s="126"/>
      <c r="G46" s="73"/>
      <c r="H46" s="74"/>
      <c r="I46" s="75"/>
      <c r="AC46" s="70"/>
      <c r="AD46" s="71"/>
      <c r="AE46" s="72"/>
      <c r="AF46" s="72"/>
      <c r="AG46" s="73"/>
      <c r="AH46" s="74"/>
      <c r="AI46" s="75"/>
      <c r="GH46" s="118">
        <v>43</v>
      </c>
      <c r="GI46" s="113"/>
      <c r="GJ46" s="113"/>
      <c r="GK46" s="118"/>
    </row>
    <row r="47" spans="3:193" x14ac:dyDescent="0.35">
      <c r="C47" s="30" t="s">
        <v>5</v>
      </c>
      <c r="D47"/>
      <c r="E47" s="31"/>
      <c r="F47" s="123"/>
      <c r="G47" s="32"/>
      <c r="H47" s="32"/>
      <c r="I47" s="32"/>
      <c r="J47" s="32"/>
      <c r="AC47" s="30" t="s">
        <v>5</v>
      </c>
      <c r="AD47" s="31"/>
      <c r="AE47" s="31"/>
      <c r="AF47" s="31"/>
      <c r="AG47" s="32"/>
      <c r="AH47" s="32"/>
      <c r="AI47" s="32"/>
      <c r="AJ47" s="32"/>
      <c r="AK47" s="32"/>
      <c r="BR47" s="37" t="s">
        <v>63</v>
      </c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D47" s="38" t="s">
        <v>59</v>
      </c>
      <c r="CE47" s="38">
        <f>COUNTIF(CA49:CA52,1)</f>
        <v>4</v>
      </c>
      <c r="CF47" s="38"/>
      <c r="CG47" s="38"/>
      <c r="CH47" s="38"/>
      <c r="CI47" s="38"/>
      <c r="CJ47" s="38"/>
      <c r="CK47" s="38"/>
      <c r="CL47" s="38"/>
      <c r="CM47" s="38"/>
      <c r="CN47" s="38"/>
      <c r="CX47" s="39" t="s">
        <v>62</v>
      </c>
      <c r="CY47" s="39">
        <f>COUNTIF(CA49:CA52,2)</f>
        <v>0</v>
      </c>
      <c r="CZ47" s="39"/>
      <c r="DA47" s="39"/>
      <c r="DB47" s="39"/>
      <c r="DC47" s="39"/>
      <c r="DD47" s="39"/>
      <c r="DE47" s="39"/>
      <c r="DF47" s="39"/>
      <c r="DG47" s="39"/>
      <c r="DH47" s="39"/>
      <c r="DR47" s="40" t="s">
        <v>61</v>
      </c>
      <c r="DS47" s="40">
        <f>COUNTIF(CA49:CA52,3)</f>
        <v>0</v>
      </c>
      <c r="DT47" s="40"/>
      <c r="DU47" s="40"/>
      <c r="DV47" s="40"/>
      <c r="DW47" s="40"/>
      <c r="DX47" s="40"/>
      <c r="DY47" s="40"/>
      <c r="DZ47" s="40"/>
      <c r="EA47" s="40"/>
      <c r="EB47" s="40"/>
      <c r="EL47" s="41" t="s">
        <v>60</v>
      </c>
      <c r="EM47" s="41">
        <f>COUNTIF(CA49:CA52,4)</f>
        <v>0</v>
      </c>
      <c r="EN47" s="41"/>
      <c r="EO47" s="41"/>
      <c r="EP47" s="41"/>
      <c r="EQ47" s="41"/>
      <c r="ER47" s="41"/>
      <c r="ES47" s="41"/>
      <c r="ET47" s="41"/>
      <c r="EU47" s="41"/>
      <c r="EV47" s="41"/>
      <c r="GH47" s="118">
        <v>44</v>
      </c>
      <c r="GI47" s="113"/>
      <c r="GJ47" s="113"/>
      <c r="GK47" s="118"/>
    </row>
    <row r="48" spans="3:193" x14ac:dyDescent="0.35">
      <c r="C48" s="44" t="s">
        <v>22</v>
      </c>
      <c r="D48" s="168" t="s">
        <v>23</v>
      </c>
      <c r="E48" s="168"/>
      <c r="F48" s="168"/>
      <c r="G48" s="169" t="s">
        <v>24</v>
      </c>
      <c r="H48" s="169"/>
      <c r="I48" s="169"/>
      <c r="J48" s="14" t="s">
        <v>25</v>
      </c>
      <c r="M48" s="44" t="s">
        <v>32</v>
      </c>
      <c r="N48" s="13" t="s">
        <v>33</v>
      </c>
      <c r="O48" s="13" t="s">
        <v>35</v>
      </c>
      <c r="P48" s="13" t="s">
        <v>34</v>
      </c>
      <c r="Q48" s="13" t="s">
        <v>36</v>
      </c>
      <c r="R48" s="13" t="s">
        <v>37</v>
      </c>
      <c r="S48" s="13" t="s">
        <v>39</v>
      </c>
      <c r="T48" s="14" t="s">
        <v>38</v>
      </c>
      <c r="AC48" s="44" t="s">
        <v>22</v>
      </c>
      <c r="AD48" s="168" t="s">
        <v>23</v>
      </c>
      <c r="AE48" s="168"/>
      <c r="AF48" s="168"/>
      <c r="AG48" s="169" t="s">
        <v>24</v>
      </c>
      <c r="AH48" s="169"/>
      <c r="AI48" s="169"/>
      <c r="AJ48" s="13" t="s">
        <v>25</v>
      </c>
      <c r="AK48" s="14" t="s">
        <v>26</v>
      </c>
      <c r="AL48" s="37" t="s">
        <v>40</v>
      </c>
      <c r="AM48" s="37" t="s">
        <v>41</v>
      </c>
      <c r="AN48" s="37" t="s">
        <v>42</v>
      </c>
      <c r="AO48" s="37" t="s">
        <v>43</v>
      </c>
      <c r="AP48" s="37" t="s">
        <v>44</v>
      </c>
      <c r="AQ48" s="37" t="s">
        <v>45</v>
      </c>
      <c r="AR48" s="38" t="s">
        <v>40</v>
      </c>
      <c r="AS48" s="38" t="s">
        <v>41</v>
      </c>
      <c r="AT48" s="38" t="s">
        <v>42</v>
      </c>
      <c r="AU48" s="38" t="s">
        <v>43</v>
      </c>
      <c r="AV48" s="38" t="s">
        <v>44</v>
      </c>
      <c r="AW48" s="38" t="s">
        <v>45</v>
      </c>
      <c r="AX48" s="39" t="s">
        <v>40</v>
      </c>
      <c r="AY48" s="39" t="s">
        <v>41</v>
      </c>
      <c r="AZ48" s="39" t="s">
        <v>42</v>
      </c>
      <c r="BA48" s="39" t="s">
        <v>43</v>
      </c>
      <c r="BB48" s="39" t="s">
        <v>44</v>
      </c>
      <c r="BC48" s="39" t="s">
        <v>45</v>
      </c>
      <c r="BD48" s="40" t="s">
        <v>40</v>
      </c>
      <c r="BE48" s="40" t="s">
        <v>41</v>
      </c>
      <c r="BF48" s="40" t="s">
        <v>42</v>
      </c>
      <c r="BG48" s="40" t="s">
        <v>43</v>
      </c>
      <c r="BH48" s="40" t="s">
        <v>44</v>
      </c>
      <c r="BI48" s="40" t="s">
        <v>45</v>
      </c>
      <c r="BJ48" s="41" t="s">
        <v>40</v>
      </c>
      <c r="BK48" s="41" t="s">
        <v>41</v>
      </c>
      <c r="BL48" s="41" t="s">
        <v>42</v>
      </c>
      <c r="BM48" s="41" t="s">
        <v>43</v>
      </c>
      <c r="BN48" s="41" t="s">
        <v>44</v>
      </c>
      <c r="BO48" s="41" t="s">
        <v>45</v>
      </c>
      <c r="BR48" s="37" t="s">
        <v>32</v>
      </c>
      <c r="BS48" s="37" t="s">
        <v>33</v>
      </c>
      <c r="BT48" s="37" t="s">
        <v>35</v>
      </c>
      <c r="BU48" s="37" t="s">
        <v>34</v>
      </c>
      <c r="BV48" s="37" t="s">
        <v>36</v>
      </c>
      <c r="BW48" s="37" t="s">
        <v>37</v>
      </c>
      <c r="BX48" s="37" t="s">
        <v>39</v>
      </c>
      <c r="BY48" s="37" t="s">
        <v>38</v>
      </c>
      <c r="BZ48" s="37" t="s">
        <v>49</v>
      </c>
      <c r="CA48" s="37" t="s">
        <v>58</v>
      </c>
      <c r="CB48" s="37" t="s">
        <v>48</v>
      </c>
      <c r="CD48" s="38" t="s">
        <v>32</v>
      </c>
      <c r="CE48" s="38" t="s">
        <v>33</v>
      </c>
      <c r="CF48" s="38" t="s">
        <v>35</v>
      </c>
      <c r="CG48" s="38" t="s">
        <v>34</v>
      </c>
      <c r="CH48" s="38" t="s">
        <v>38</v>
      </c>
      <c r="CI48" s="38" t="s">
        <v>49</v>
      </c>
      <c r="CJ48" s="38" t="s">
        <v>58</v>
      </c>
      <c r="CK48" s="47" t="s">
        <v>39</v>
      </c>
      <c r="CL48" s="47" t="s">
        <v>65</v>
      </c>
      <c r="CM48" s="47" t="s">
        <v>36</v>
      </c>
      <c r="CN48" s="47" t="s">
        <v>64</v>
      </c>
      <c r="CO48" s="38" t="s">
        <v>134</v>
      </c>
      <c r="CP48" s="47" t="s">
        <v>144</v>
      </c>
      <c r="CQ48" s="47" t="s">
        <v>141</v>
      </c>
      <c r="CR48" s="47" t="s">
        <v>145</v>
      </c>
      <c r="CS48" s="47" t="s">
        <v>142</v>
      </c>
      <c r="CT48" s="47" t="s">
        <v>146</v>
      </c>
      <c r="CU48" s="47" t="s">
        <v>143</v>
      </c>
      <c r="CV48" s="38" t="s">
        <v>135</v>
      </c>
      <c r="CX48" s="39" t="s">
        <v>32</v>
      </c>
      <c r="CY48" s="39" t="s">
        <v>33</v>
      </c>
      <c r="CZ48" s="39" t="s">
        <v>35</v>
      </c>
      <c r="DA48" s="39" t="s">
        <v>34</v>
      </c>
      <c r="DB48" s="39" t="s">
        <v>38</v>
      </c>
      <c r="DC48" s="39" t="s">
        <v>49</v>
      </c>
      <c r="DD48" s="39" t="s">
        <v>58</v>
      </c>
      <c r="DE48" s="39" t="s">
        <v>39</v>
      </c>
      <c r="DF48" s="39" t="s">
        <v>65</v>
      </c>
      <c r="DG48" s="39" t="s">
        <v>36</v>
      </c>
      <c r="DH48" s="39" t="s">
        <v>64</v>
      </c>
      <c r="DI48" s="39" t="s">
        <v>134</v>
      </c>
      <c r="DJ48" s="39" t="s">
        <v>144</v>
      </c>
      <c r="DK48" s="39" t="s">
        <v>141</v>
      </c>
      <c r="DL48" s="39" t="s">
        <v>145</v>
      </c>
      <c r="DM48" s="39" t="s">
        <v>142</v>
      </c>
      <c r="DN48" s="39" t="s">
        <v>146</v>
      </c>
      <c r="DO48" s="39" t="s">
        <v>143</v>
      </c>
      <c r="DP48" s="39" t="s">
        <v>135</v>
      </c>
      <c r="DR48" s="40" t="s">
        <v>32</v>
      </c>
      <c r="DS48" s="40" t="s">
        <v>33</v>
      </c>
      <c r="DT48" s="40" t="s">
        <v>35</v>
      </c>
      <c r="DU48" s="40" t="s">
        <v>34</v>
      </c>
      <c r="DV48" s="40" t="s">
        <v>38</v>
      </c>
      <c r="DW48" s="40" t="s">
        <v>49</v>
      </c>
      <c r="DX48" s="40" t="s">
        <v>58</v>
      </c>
      <c r="DY48" s="40" t="s">
        <v>39</v>
      </c>
      <c r="DZ48" s="40" t="s">
        <v>65</v>
      </c>
      <c r="EA48" s="40" t="s">
        <v>36</v>
      </c>
      <c r="EB48" s="40" t="s">
        <v>64</v>
      </c>
      <c r="EC48" s="40" t="s">
        <v>134</v>
      </c>
      <c r="ED48" s="40" t="s">
        <v>144</v>
      </c>
      <c r="EE48" s="40" t="s">
        <v>141</v>
      </c>
      <c r="EF48" s="40" t="s">
        <v>145</v>
      </c>
      <c r="EG48" s="40" t="s">
        <v>142</v>
      </c>
      <c r="EH48" s="40" t="s">
        <v>146</v>
      </c>
      <c r="EI48" s="40" t="s">
        <v>143</v>
      </c>
      <c r="EJ48" s="40" t="s">
        <v>135</v>
      </c>
      <c r="EL48" s="41" t="s">
        <v>32</v>
      </c>
      <c r="EM48" s="41" t="s">
        <v>33</v>
      </c>
      <c r="EN48" s="41" t="s">
        <v>35</v>
      </c>
      <c r="EO48" s="41" t="s">
        <v>34</v>
      </c>
      <c r="EP48" s="41" t="s">
        <v>38</v>
      </c>
      <c r="EQ48" s="41" t="s">
        <v>49</v>
      </c>
      <c r="ER48" s="41" t="s">
        <v>58</v>
      </c>
      <c r="ES48" s="41" t="s">
        <v>39</v>
      </c>
      <c r="ET48" s="41" t="s">
        <v>65</v>
      </c>
      <c r="EU48" s="41" t="s">
        <v>36</v>
      </c>
      <c r="EV48" s="41" t="s">
        <v>64</v>
      </c>
      <c r="EW48" s="41" t="s">
        <v>134</v>
      </c>
      <c r="EX48" s="41" t="s">
        <v>144</v>
      </c>
      <c r="EY48" s="41" t="s">
        <v>141</v>
      </c>
      <c r="EZ48" s="41" t="s">
        <v>145</v>
      </c>
      <c r="FA48" s="41" t="s">
        <v>142</v>
      </c>
      <c r="FB48" s="41" t="s">
        <v>146</v>
      </c>
      <c r="FC48" s="41" t="s">
        <v>143</v>
      </c>
      <c r="FD48" s="41" t="s">
        <v>135</v>
      </c>
      <c r="FF48" s="41" t="s">
        <v>46</v>
      </c>
      <c r="FG48" s="41" t="s">
        <v>66</v>
      </c>
      <c r="GH48" s="118">
        <v>45</v>
      </c>
      <c r="GI48" s="113"/>
      <c r="GJ48" s="113"/>
      <c r="GK48" s="118"/>
    </row>
    <row r="49" spans="1:193" x14ac:dyDescent="0.35">
      <c r="C49" s="49">
        <v>45461</v>
      </c>
      <c r="D49" s="120" t="s">
        <v>17</v>
      </c>
      <c r="E49" s="59" t="s">
        <v>27</v>
      </c>
      <c r="F49" s="122" t="s">
        <v>181</v>
      </c>
      <c r="G49" s="111"/>
      <c r="H49" s="52" t="s">
        <v>27</v>
      </c>
      <c r="I49" s="111"/>
      <c r="J49" s="109" t="str">
        <f>IF(OR(ISBLANK(G49),ISBLANK(I49)),"",IF(G49&gt;I49,1,IF(G49&lt;I49,2,"X")))</f>
        <v/>
      </c>
      <c r="K49" s="108">
        <f>IF(VLOOKUP(D49,BR48:CA52,10,FALSE)=VLOOKUP(F49,BR48:CA52,10,FALSE),VLOOKUP(D49,BR48:CA52,10,FALSE),"-")</f>
        <v>1</v>
      </c>
      <c r="L49" s="108">
        <v>1</v>
      </c>
      <c r="M49" s="95" t="str">
        <f>VLOOKUP(L49,FG49:FH52,2,FALSE)</f>
        <v>Portugal</v>
      </c>
      <c r="N49" s="96">
        <f>VLOOKUP($M49,$BR$49:$BY$52,2,FALSE)</f>
        <v>0</v>
      </c>
      <c r="O49" s="96">
        <f>VLOOKUP($M49,$BR$49:$BY$52,3,FALSE)</f>
        <v>0</v>
      </c>
      <c r="P49" s="96">
        <f>VLOOKUP($M49,$BR$49:$BY$52,4,FALSE)</f>
        <v>0</v>
      </c>
      <c r="Q49" s="96">
        <f>VLOOKUP($M49,$BR$49:$BY$52,5,FALSE)</f>
        <v>0</v>
      </c>
      <c r="R49" s="96">
        <f>VLOOKUP($M49,$BR$49:$BY$52,6,FALSE)</f>
        <v>0</v>
      </c>
      <c r="S49" s="96">
        <f>VLOOKUP($M49,$BR$49:$BY$52,7,FALSE)</f>
        <v>0</v>
      </c>
      <c r="T49" s="97">
        <f>VLOOKUP($M49,$BR$49:$BY$52,8,FALSE)</f>
        <v>0</v>
      </c>
      <c r="AC49" s="77">
        <f t="shared" ref="AC49:AF54" si="290">C49</f>
        <v>45461</v>
      </c>
      <c r="AD49" s="2" t="str">
        <f t="shared" si="290"/>
        <v>Turkiet</v>
      </c>
      <c r="AE49" s="59" t="str">
        <f t="shared" si="290"/>
        <v>-</v>
      </c>
      <c r="AF49" s="4" t="str">
        <f t="shared" si="290"/>
        <v>Georgien</v>
      </c>
      <c r="AG49" s="51" t="str">
        <f t="shared" ref="AG49:AG54" si="291">IF(G49="","",G49)</f>
        <v/>
      </c>
      <c r="AH49" s="52" t="s">
        <v>27</v>
      </c>
      <c r="AI49" s="51" t="str">
        <f t="shared" ref="AI49:AI54" si="292">IF(I49="","",I49)</f>
        <v/>
      </c>
      <c r="AJ49" s="53" t="str">
        <f t="shared" ref="AJ49:AJ54" si="293">J49</f>
        <v/>
      </c>
      <c r="AK49" s="67"/>
      <c r="AL49" s="34">
        <f t="shared" ref="AL49:AL54" si="294">IF(AG49&gt;AI49,1,0)</f>
        <v>0</v>
      </c>
      <c r="AM49" s="34">
        <f t="shared" ref="AM49:AM54" si="295">IF(AI49&gt;AG49,1,0)</f>
        <v>0</v>
      </c>
      <c r="AN49" s="34">
        <f t="shared" ref="AN49:AN54" si="296">IF(AND(AG49=AI49,AG49&lt;&gt;""),1,0)</f>
        <v>0</v>
      </c>
      <c r="AO49" s="34">
        <f t="shared" ref="AO49:AO54" si="297">IF(AND(AG49=AI49,AG49&lt;&gt;""),1,0)</f>
        <v>0</v>
      </c>
      <c r="AP49" s="34">
        <f t="shared" ref="AP49:AP54" si="298">IF(AG49&lt;AI49,1,0)</f>
        <v>0</v>
      </c>
      <c r="AQ49" s="34">
        <f t="shared" ref="AQ49:AQ54" si="299">IF(AI49&lt;AG49,1,)</f>
        <v>0</v>
      </c>
      <c r="AR49" s="34">
        <f t="shared" ref="AR49:AR54" si="300">IF(ISERROR(VLOOKUP(AD49,CD:CD,1,FALSE)),0,1)*IF(ISERROR(VLOOKUP(AF49,CD:CD,1,FALSE)),0,1)*AL49</f>
        <v>0</v>
      </c>
      <c r="AS49" s="34">
        <f t="shared" ref="AS49:AS54" si="301">IF(ISERROR(VLOOKUP(AD49,CD:CD,1,FALSE)),0,1)*IF(ISERROR(VLOOKUP(AF49,CD:CD,1,FALSE)),0,1)*AM49</f>
        <v>0</v>
      </c>
      <c r="AT49" s="34">
        <f t="shared" ref="AT49:AT54" si="302">IF(ISERROR(VLOOKUP(AD49,CD:CD,1,FALSE)),0,1)*IF(ISERROR(VLOOKUP(AF49,CD:CD,1,FALSE)),0,1)*AN49</f>
        <v>0</v>
      </c>
      <c r="AU49" s="34">
        <f t="shared" ref="AU49:AU54" si="303">IF(ISERROR(VLOOKUP(AD49,CD:CD,1,FALSE)),0,1)*IF(ISERROR(VLOOKUP(AF49,CD:CD,1,FALSE)),0,1)*AO49</f>
        <v>0</v>
      </c>
      <c r="AV49" s="34">
        <f t="shared" ref="AV49:AV54" si="304">IF(ISERROR(VLOOKUP(AD49,CD:CD,1,FALSE)),0,1)*IF(ISERROR(VLOOKUP(AF49,CD:CD,1,FALSE)),0,1)*AP49</f>
        <v>0</v>
      </c>
      <c r="AW49" s="34">
        <f t="shared" ref="AW49:AW54" si="305">IF(ISERROR(VLOOKUP(AD49,CD:CD,1,FALSE)),0,1)*IF(ISERROR(VLOOKUP(AF49,CD:CD,1,FALSE)),0,1)*AQ49</f>
        <v>0</v>
      </c>
      <c r="AX49" s="34">
        <f t="shared" ref="AX49:AX54" si="306">IF(ISERROR(VLOOKUP(AD49,CX:CX,1,FALSE)),0,1)*IF(ISERROR(VLOOKUP(AF49,CX:CX,1,FALSE)),0,1)*AL49</f>
        <v>0</v>
      </c>
      <c r="AY49" s="34">
        <f t="shared" ref="AY49:AY54" si="307">IF(ISERROR(VLOOKUP(AD49,CX:CX,1,FALSE)),0,1)*IF(ISERROR(VLOOKUP(AF49,CX:CX,1,FALSE)),0,1)*AM49</f>
        <v>0</v>
      </c>
      <c r="AZ49" s="34">
        <f t="shared" ref="AZ49:AZ54" si="308">IF(ISERROR(VLOOKUP(AD49,CX:CX,1,FALSE)),0,1)*IF(ISERROR(VLOOKUP(AF49,CX:CX,1,FALSE)),0,1)*AN49</f>
        <v>0</v>
      </c>
      <c r="BA49" s="34">
        <f t="shared" ref="BA49:BA54" si="309">IF(ISERROR(VLOOKUP(AD49,CX:CX,1,FALSE)),0,1)*IF(ISERROR(VLOOKUP(AF49,CX:CX,1,FALSE)),0,1)*AO49</f>
        <v>0</v>
      </c>
      <c r="BB49" s="34">
        <f t="shared" ref="BB49:BB54" si="310">IF(ISERROR(VLOOKUP(AD49,CX:CX,1,FALSE)),0,1)*IF(ISERROR(VLOOKUP(AF49,CX:CX,1,FALSE)),0,1)*AP49</f>
        <v>0</v>
      </c>
      <c r="BC49" s="34">
        <f t="shared" ref="BC49:BC54" si="311">IF(ISERROR(VLOOKUP(AD49,CX:CX,1,FALSE)),0,1)*IF(ISERROR(VLOOKUP(AF49,CX:CX,1,FALSE)),0,1)*AQ49</f>
        <v>0</v>
      </c>
      <c r="BD49" s="34">
        <f t="shared" ref="BD49:BD54" si="312">IF(ISERROR(VLOOKUP(AD49,DR:DR,1,FALSE)),0,1)*IF(ISERROR(VLOOKUP(AF49,DR:DR,1,FALSE)),0,1)*AL49</f>
        <v>0</v>
      </c>
      <c r="BE49" s="34">
        <f t="shared" ref="BE49:BE54" si="313">IF(ISERROR(VLOOKUP(AD49,DR:DR,1,FALSE)),0,1)*IF(ISERROR(VLOOKUP(AF49,DR:DR,1,FALSE)),0,1)*AM49</f>
        <v>0</v>
      </c>
      <c r="BF49" s="34">
        <f t="shared" ref="BF49:BF54" si="314">IF(ISERROR(VLOOKUP(AD49,DR:DR,1,FALSE)),0,1)*IF(ISERROR(VLOOKUP(AF49,DR:DR,1,FALSE)),0,1)*AN49</f>
        <v>0</v>
      </c>
      <c r="BG49" s="34">
        <f t="shared" ref="BG49:BG54" si="315">IF(ISERROR(VLOOKUP(AD49,DR:DR,1,FALSE)),0,1)*IF(ISERROR(VLOOKUP(AF49,DR:DR,1,FALSE)),0,1)*AO49</f>
        <v>0</v>
      </c>
      <c r="BH49" s="34">
        <f t="shared" ref="BH49:BH54" si="316">IF(ISERROR(VLOOKUP(AD49,DR:DR,1,FALSE)),0,1)*IF(ISERROR(VLOOKUP(AF49,DR:DR,1,FALSE)),0,1)*AP49</f>
        <v>0</v>
      </c>
      <c r="BI49" s="34">
        <f t="shared" ref="BI49:BI54" si="317">IF(ISERROR(VLOOKUP(AD49,DR:DR,1,FALSE)),0,1)*IF(ISERROR(VLOOKUP(AF49,DR:DR,1,FALSE)),0,1)*AQ49</f>
        <v>0</v>
      </c>
      <c r="BJ49" s="34">
        <f t="shared" ref="BJ49:BJ54" si="318">IF(ISERROR(VLOOKUP(AD49,EL:EL,1,FALSE)),0,1)*IF(ISERROR(VLOOKUP(AF49,EL:EL,1,FALSE)),0,1)*AL49</f>
        <v>0</v>
      </c>
      <c r="BK49" s="34">
        <f t="shared" ref="BK49:BK54" si="319">IF(ISERROR(VLOOKUP(AD49,EL:EL,1,FALSE)),0,1)*IF(ISERROR(VLOOKUP(AF49,EL:EL,1,FALSE)),0,1)*AM49</f>
        <v>0</v>
      </c>
      <c r="BL49" s="34">
        <f t="shared" ref="BL49:BL54" si="320">IF(ISERROR(VLOOKUP(AD49,EL:EL,1,FALSE)),0,1)*IF(ISERROR(VLOOKUP(AF49,EL:EL,1,FALSE)),0,1)*AN49</f>
        <v>0</v>
      </c>
      <c r="BM49" s="34">
        <f t="shared" ref="BM49:BM54" si="321">IF(ISERROR(VLOOKUP(AD49,EL:EL,1,FALSE)),0,1)*IF(ISERROR(VLOOKUP(AF49,EL:EL,1,FALSE)),0,1)*AO49</f>
        <v>0</v>
      </c>
      <c r="BN49" s="34">
        <f t="shared" ref="BN49:BN54" si="322">IF(ISERROR(VLOOKUP(AD49,EL:EL,1,FALSE)),0,1)*IF(ISERROR(VLOOKUP(AF49,EL:EL,1,FALSE)),0,1)*AP49</f>
        <v>0</v>
      </c>
      <c r="BO49" s="34">
        <f t="shared" ref="BO49:BO54" si="323">IF(ISERROR(VLOOKUP(AD49,EL:EL,1,FALSE)),0,1)*IF(ISERROR(VLOOKUP(AF49,EL:EL,1,FALSE)),0,1)*AQ49</f>
        <v>0</v>
      </c>
      <c r="BR49" s="34" t="s">
        <v>19</v>
      </c>
      <c r="BS49" s="55">
        <f>(SUMIF(AD$4:AD$54,BR49,AL$4:AL$54)+SUMIF(AF$4:AF$54,BR49,AM$4:AM$54))</f>
        <v>0</v>
      </c>
      <c r="BT49" s="55">
        <f>(SUMIF(AD$4:AD$54,BR49,AN$4:AN$54)+SUMIF(AF$4:AF$54,BR49,AO$4:AO$54))</f>
        <v>0</v>
      </c>
      <c r="BU49" s="55">
        <f>(SUMIF(AD$4:AD$54,BR49,AP$4:AP$54)+SUMIF(AF$4:AF$54,BR49,AQ$4:AQ$54))</f>
        <v>0</v>
      </c>
      <c r="BV49" s="55">
        <f>SUMIF($AD$4:$AD$54,BR49,$AG$4:$AG$54)+SUMIF($AF$4:$AF$54,BR49,$AI$4:$AI$54)</f>
        <v>0</v>
      </c>
      <c r="BW49" s="55">
        <f>SUMIF($AD$4:$AD$54,BR49,$AI$4:$AI$54)+SUMIF($AF$4:$AF$54,BR49,$AG$4:$AG$54)</f>
        <v>0</v>
      </c>
      <c r="BX49" s="55">
        <f>BV49-BW49</f>
        <v>0</v>
      </c>
      <c r="BY49" s="55">
        <f>IFERROR(BS49*3+BT49*1,0)</f>
        <v>0</v>
      </c>
      <c r="BZ49" s="55" t="s">
        <v>34</v>
      </c>
      <c r="CA49" s="56">
        <f>RANK(BY49,BY49:BY52)</f>
        <v>1</v>
      </c>
      <c r="CB49" s="34">
        <f>SUMPRODUCT((BY49:BY52=BY49)*(BX49:BX52&gt;BX49))</f>
        <v>0</v>
      </c>
      <c r="CD49" s="34" t="str">
        <f>IF(CA49=1,BR49,)</f>
        <v>Portugal</v>
      </c>
      <c r="CE49" s="34">
        <f>(SUMIF($AD$4:$AD$54,$BR49,$AR$4:$AR$54)+SUMIF($AF$4:$AF$54,$BR49,$AS$4:$AS$54))</f>
        <v>0</v>
      </c>
      <c r="CF49" s="34">
        <f>(SUMIF($AD$4:$AD$54,$BR49,$AT$4:$AT$54)+SUMIF($AF$4:$AF$54,$BR49,$AU$4:$AU$54))</f>
        <v>0</v>
      </c>
      <c r="CG49" s="34">
        <f>(SUMIF($AD$4:$AD$54,$BR49,$AV$4:$AV$54)+SUMIF($AF$4:$AF$54,$BR49,$AW$4:$AW$54))</f>
        <v>0</v>
      </c>
      <c r="CH49" s="55">
        <f>IFERROR(CE49*3+CF49*1,0)</f>
        <v>0</v>
      </c>
      <c r="CI49" s="34" t="str">
        <f>BZ49</f>
        <v>F</v>
      </c>
      <c r="CJ49" s="34">
        <f>IF(CD49&gt;0,RANK(CH49,CH49:CH52),)</f>
        <v>1</v>
      </c>
      <c r="CK49" s="34">
        <f>IF(AND(CD49&gt;0,COUNTIF(CJ49:CJ52,CJ49)&gt;1),SUMIFS($AG$4:$AG$54,$AD$4:$AD$54,$BR49,$K$4:$K$54,1)+SUMIFS($AI$4:$AI$54,$AF$4:$AF$54,$BR49,$K$4:$K$54,1)-SUMIFS($AI$4:$AI$54,$AD$4:$AD$54,$BR49,$K$4:$K$54,1)-SUMIFS($AG$4:$AG$54,$AF$4:$AF$54,$BR49,$K$4:$K$54,1),)</f>
        <v>0</v>
      </c>
      <c r="CL49" s="34">
        <f>IF(AND(CD49&gt;0,COUNTIF(CJ49:CJ52,CJ49)&gt;1),CJ49+RANK(CK49,CK49:CK52)-1,CJ49)</f>
        <v>1</v>
      </c>
      <c r="CM49" s="34">
        <f>IF(AND(CD49&gt;0,COUNTIF(CL49:CL52,CL49)&gt;1),SUMIFS($AG$4:$AG$54,$AD$4:$AD$54,$BR49,$K$4:$K$54,1)+SUMIFS($AI$4:$AI$54,$AF$4:$AF$54,$BR49,$K$4:$K$54,1),)</f>
        <v>0</v>
      </c>
      <c r="CN49" s="34">
        <f>IF(AND(CD49&gt;0,COUNTIF(CL49:CL52,CL49)&gt;1),CL49+RANK(CM49,CM49:CM52)-1,CL49)</f>
        <v>1</v>
      </c>
      <c r="CO49" s="34">
        <f>IF(CN49=0,"",CN49)</f>
        <v>1</v>
      </c>
      <c r="CP49" s="34">
        <f>IF(OR(CO49="",COUNTIF(CO49:CO52,CO49)=1),"",$BX49)</f>
        <v>0</v>
      </c>
      <c r="CQ49" s="34">
        <f>IF(CO49="","",IF(COUNTIF(CO49:CO52,CO49)=1,CO49,CO49+RANK(CP49,CP49:CP52,0)-1))</f>
        <v>1</v>
      </c>
      <c r="CR49" s="34">
        <f>IF(OR(CQ49="",COUNTIF(CQ49:CQ52,CQ49)=1),"",$BV49)</f>
        <v>0</v>
      </c>
      <c r="CS49" s="34">
        <f>IF(CO49="","",IF(COUNTIF(CQ49:CQ52,CQ49)=1,CQ49,CQ49+RANK(CR49,CR49:CR52,0)-1))</f>
        <v>1</v>
      </c>
      <c r="CT49" s="34">
        <f>IF(OR(CS49="",COUNTIF(CS49:CS52,CS49)=1),"",$BS49)</f>
        <v>0</v>
      </c>
      <c r="CU49" s="34">
        <f>IF(CO49="","",IF(COUNTIF(CS49:CS52,CS49)=1,CS49,CS49+RANK(CT49,CT49:CT52,0)-1))</f>
        <v>1</v>
      </c>
      <c r="CV49" s="34">
        <f>IF(CD49&gt;0,BK47+RANK(CU49,CU49:CU52,1),)</f>
        <v>1</v>
      </c>
      <c r="CX49" s="34">
        <f>IF(CA49=2,BR49,)</f>
        <v>0</v>
      </c>
      <c r="CY49" s="34">
        <f>(SUMIF($AD$4:$AD$54,$BR49,$AX$4:$AX$54)+SUMIF($AF$4:$AF$54,$BR49,$AY$4:$AY$54))</f>
        <v>0</v>
      </c>
      <c r="CZ49" s="34">
        <f>(SUMIF($AD$4:$AD$54,$BR49,$AZ$4:$AZ$54)+SUMIF($AF$4:$AF$54,$BR49,$BA$4:$BA$54))</f>
        <v>0</v>
      </c>
      <c r="DA49" s="34">
        <f>(SUMIF($AD$4:$AD$54,$BR49,$BB$4:$BB$54)+SUMIF($AF$4:$AF$54,$BR49,$BC$4:$BC$54))</f>
        <v>0</v>
      </c>
      <c r="DB49" s="55">
        <f>IFERROR(CY49*3+CZ49*1,0)</f>
        <v>0</v>
      </c>
      <c r="DC49" s="34" t="str">
        <f>$BZ49</f>
        <v>F</v>
      </c>
      <c r="DD49" s="34">
        <f>IF(CX49&gt;0,RANK(DB49,DB49:DB52)+CE47,)</f>
        <v>0</v>
      </c>
      <c r="DE49" s="34">
        <f>IF(AND(CX49&gt;0,COUNTIF(DD49:DD52,DD49)&gt;1),SUMIFS($AG$4:$AG$54,$AD$4:$AD$54,$BR49,$K$4:$K$54,2)+SUMIFS($AI$4:$AI$54,$AF$4:$AF$54,$BR49,$K$4:$K$54,2)-SUMIFS($AI$4:$AI$54,$AD$4:$AD$54,$BR49,$K$4:$K$54,2)-SUMIFS($AG$4:$AG$54,$AF$4:$AF$54,$BR49,$K$4:$K$54,2),)</f>
        <v>0</v>
      </c>
      <c r="DF49" s="34">
        <f>IF(AND(CX49&gt;0,COUNTIF(DD49:DD52,DD49)&gt;1),DD49+RANK(DE49,DE49:DE52)-1,DD49)</f>
        <v>0</v>
      </c>
      <c r="DG49" s="34">
        <f>IF(AND(CX49&gt;0,COUNTIF(DF49:DF52,DF49)&gt;1),SUMIFS($AG$4:$AG$54,$AD$4:$AD$54,$BR49,$K$4:$K$54,2)+SUMIFS($AI$4:$AI$54,$AF$4:$AF$54,$BR49,$K$4:$K$54,2),)</f>
        <v>0</v>
      </c>
      <c r="DH49" s="34">
        <f>IF(AND(CX49&gt;0,COUNTIF(DF49:DF52,DF49)&gt;1),DF49+RANK(DG49,DG49:DG52)-1,DF49)</f>
        <v>0</v>
      </c>
      <c r="DI49" s="34" t="str">
        <f>IF(DH49=0,"",DH49)</f>
        <v/>
      </c>
      <c r="DJ49" s="34" t="str">
        <f>IF(OR(DI49="",COUNTIF(DI49:DI52,DI49)=1),"",$BX49)</f>
        <v/>
      </c>
      <c r="DK49" s="34" t="str">
        <f>IF(DI49="","",IF(COUNTIF(DI49:DI52,DI49)=1,DI49,DI49+RANK(DJ49,DJ49:DJ52,0)-1))</f>
        <v/>
      </c>
      <c r="DL49" s="34" t="str">
        <f>IF(OR(DK49="",COUNTIF(DK49:DK52,DK49)=1),"",$BV49)</f>
        <v/>
      </c>
      <c r="DM49" s="34" t="str">
        <f>IF(DI49="","",IF(COUNTIF(DK49:DK52,DK49)=1,DK49,DK49+RANK(DL49,DL49:DL52,0)-1))</f>
        <v/>
      </c>
      <c r="DN49" s="34" t="str">
        <f>IF(OR(DM49="",COUNTIF(DM49:DM52,DM49)=1),"",$BS49)</f>
        <v/>
      </c>
      <c r="DO49" s="34" t="str">
        <f>IF(DI49="","",IF(COUNTIF(DM49:DM52,DM49)=1,DM49,DM49+RANK(DN49,DN49:DN52,0)-1))</f>
        <v/>
      </c>
      <c r="DP49" s="34">
        <f>IF(CX49&gt;0,CE47+RANK(DO49,DO49:DO52,1),)</f>
        <v>0</v>
      </c>
      <c r="DR49" s="34">
        <f>IF(CA49=3,BR49,)</f>
        <v>0</v>
      </c>
      <c r="DS49" s="34">
        <f>(SUMIF($AD$4:$AD$54,BR49,$BD$4:$BD$54)+SUMIF($AF$4:$AF$54,BR49,$BE$4:$BE$54))</f>
        <v>0</v>
      </c>
      <c r="DT49" s="34">
        <f>(SUMIF($AD$4:$AD$54,BR49,$BF$4:$BF$54)+SUMIF($AF$4:$AF$54,BR49,$BG$4:$BG$54))</f>
        <v>0</v>
      </c>
      <c r="DU49" s="34">
        <f>(SUMIF($AD$4:$AD$54,BR49,$BH$4:$BH$54)+SUMIF($AF$4:$AF$54,BR49,$BI$4:$BI$54))</f>
        <v>0</v>
      </c>
      <c r="DV49" s="55">
        <f>IFERROR(DS49*3+DT49*1,0)</f>
        <v>0</v>
      </c>
      <c r="DW49" s="34" t="str">
        <f>BZ49</f>
        <v>F</v>
      </c>
      <c r="DX49" s="34">
        <f>IF(DR49&gt;0,RANK(DV49,DV49:DV52)+CE47+CY47,)</f>
        <v>0</v>
      </c>
      <c r="DY49" s="34">
        <f>IF(AND(DR49&gt;0,COUNTIF(DX49:DX52,DX49)&gt;1),SUMIFS($AG$4:$AG$54,$AD$4:$AD$54,$BR49,$K$4:$K$54,3)+SUMIFS($AI$4:$AI$54,$AF$4:$AF$54,$BR49,$K$4:$K$54,3)-SUMIFS($AI$4:$AI$54,$AD$4:$AD$54,$BR49,$K$4:$K$54,3)-SUMIFS($AG$4:$AG$54,$AF$4:$AF$54,$BR49,$K$4:$K$54,3),)</f>
        <v>0</v>
      </c>
      <c r="DZ49" s="34">
        <f>IF(AND(DR49&gt;0,COUNTIF(DX49:DX52,DX49)&gt;1),DX49+RANK(DY49,DY49:DY52)-1,DX49)</f>
        <v>0</v>
      </c>
      <c r="EA49" s="34">
        <f>IF(AND(DR49&gt;0,COUNTIF(DZ49:DZ52,DZ49)&gt;1),SUMIFS($AG$4:$AG$54,$AD$4:$AD$54,$BR49,$K$4:$K$54,3)+SUMIFS($AI$4:$AI$54,$AF$4:$AF$54,$BR49,$K$4:$K$54,3),)</f>
        <v>0</v>
      </c>
      <c r="EB49" s="34">
        <f>IF(AND(DR49&gt;0,COUNTIF(DZ49:DZ52,DZ49)&gt;1),DZ49+RANK(EA49,EA49:EA52)-1,DZ49)</f>
        <v>0</v>
      </c>
      <c r="EC49" s="34" t="str">
        <f>IF(EB49=0,"",EB49)</f>
        <v/>
      </c>
      <c r="ED49" s="34" t="str">
        <f>IF(OR(EC49="",COUNTIF(EC49:EC52,EC49)=1),"",$BX49)</f>
        <v/>
      </c>
      <c r="EE49" s="34" t="str">
        <f>IF(EC49="","",IF(COUNTIF(EC49:EC52,EC49)=1,EC49,EC49+RANK(ED49,ED49:ED52,0)-1))</f>
        <v/>
      </c>
      <c r="EF49" s="34" t="str">
        <f>IF(OR(EE49="",COUNTIF(EE49:EE52,EE49)=1),"",$BV49)</f>
        <v/>
      </c>
      <c r="EG49" s="34" t="str">
        <f>IF(EC49="","",IF(COUNTIF(EE49:EE52,EE49)=1,EE49,EE49+RANK(EF49,EF49:EF52,0)-1))</f>
        <v/>
      </c>
      <c r="EH49" s="34" t="str">
        <f>IF(OR(EG49="",COUNTIF(EG49:EG52,EG49)=1),"",$BS49)</f>
        <v/>
      </c>
      <c r="EI49" s="34" t="str">
        <f>IF(EC49="","",IF(COUNTIF(EG49:EG52,EG49)=1,EG49,EG49+RANK(EH49,EH49:EH52,0)-1))</f>
        <v/>
      </c>
      <c r="EJ49" s="34">
        <f>IF(DR49&gt;0,CE47+CY47+RANK(EI49,EI49:EI52,1),)</f>
        <v>0</v>
      </c>
      <c r="EL49" s="34">
        <f>IF(CA49=4,BR49,)</f>
        <v>0</v>
      </c>
      <c r="EM49" s="34">
        <f>(SUMIF($AD$4:$AD$54,$BR49,$BJ$4:$BJ$54)+SUMIF($AF$4:$AF$54,$BR49,$BK$4:$BK$54))</f>
        <v>0</v>
      </c>
      <c r="EN49" s="34">
        <f>(SUMIF($AD$4:$AD$54,$BR49,$BL$4:$BL$54)+SUMIF($AF$4:$AF$54,$BR49,$BM$4:$BM$54))</f>
        <v>0</v>
      </c>
      <c r="EO49" s="34">
        <f>(SUMIF($AD$4:$AD$54,$BR49,$BN$4:$BN$54)+SUMIF($AF$4:$AF$54,$BR49,$BO$4:$BO$54))</f>
        <v>0</v>
      </c>
      <c r="EP49" s="55">
        <f>IFERROR(EM49*3+EN49*1,0)</f>
        <v>0</v>
      </c>
      <c r="EQ49" s="34" t="str">
        <f>$BZ49</f>
        <v>F</v>
      </c>
      <c r="ER49" s="34">
        <f>IF(EL49&gt;0,RANK(EP49,EP49:EP52)+CE47+CY47+DS47,)</f>
        <v>0</v>
      </c>
      <c r="ES49" s="34">
        <f>IF(AND(EL49&gt;0,COUNTIF(ER49:ER52,ER49)&gt;1),SUMIFS($AG$4:$AG$54,$AD$4:$AD$54,$BR49,$K$4:$K$54,4)+SUMIFS($AI$4:$AI$54,$AF$4:$AF$54,$BR49,$K$4:$K$54,4)-SUMIFS($AI$4:$AI$54,$AD$4:$AD$54,$BR49,$K$4:$K$54,4)-SUMIFS($AG$4:$AG$54,$AF$4:$AF$54,$BR49,$K$4:$K$54,4),)</f>
        <v>0</v>
      </c>
      <c r="ET49" s="34">
        <f>IF(AND(EL49&gt;0,COUNTIF($ER$4:$ER$7,ER49)&gt;1),ER49+RANK(ES49,$ES$4:$ES$7)-1,ER49)</f>
        <v>0</v>
      </c>
      <c r="EU49" s="34">
        <f>IF(AND(EL49&gt;0,COUNTIF(ET49:ET52,ET49)&gt;1),SUMIFS($AG$4:$AG$54,$AD$4:$AD$54,$BR49,$K$4:$K$54,4)+SUMIFS($AI$4:$AI$54,$AF$4:$AF$54,$BR49,$K$4:$K$54,4),)</f>
        <v>0</v>
      </c>
      <c r="EV49" s="34">
        <f>IF(AND(EL49&gt;0,COUNTIF(ET49:ET52,ET49)&gt;1),ET49+RANK(EU49,EU49:EU52)-1,ET49)</f>
        <v>0</v>
      </c>
      <c r="EW49" s="34" t="str">
        <f>IF(EV49=0,"",EV49)</f>
        <v/>
      </c>
      <c r="EX49" s="34" t="str">
        <f>IF(OR(EW49="",COUNTIF(EW49:EW52,EW49)=1),"",$BX49)</f>
        <v/>
      </c>
      <c r="EY49" s="34" t="str">
        <f>IF(EW49="","",IF(COUNTIF(EW49:EW52,EW49)=1,EW49,EW49+RANK(EX49,EX49:EX52,0)-1))</f>
        <v/>
      </c>
      <c r="EZ49" s="34" t="str">
        <f>IF(OR(EY49="",COUNTIF(EY49:EY52,EY49)=1),"",$BV49)</f>
        <v/>
      </c>
      <c r="FA49" s="34" t="str">
        <f>IF(EW49="","",IF(COUNTIF(EY49:EY52,EY49)=1,EY49,EY49+RANK(EZ49,EZ49:EZ52,0)-1))</f>
        <v/>
      </c>
      <c r="FB49" s="34" t="str">
        <f>IF(OR(FA49="",COUNTIF(FA49:FA52,FA49)=1),"",$BS49)</f>
        <v/>
      </c>
      <c r="FC49" s="34" t="str">
        <f>IF(EW49="","",IF(COUNTIF(FA49:FA52,FA49)=1,FA49,FA49+RANK(FB49,FB49:FB52,0)-1))</f>
        <v/>
      </c>
      <c r="FD49" s="34">
        <f>IF(EL49&gt;0,CE47+CY47+DS47+RANK(FC49,FC49:FC52,1),)</f>
        <v>0</v>
      </c>
      <c r="FF49" s="34">
        <f>IFERROR(VLOOKUP(FH49,CD48:CV52,19,FALSE),IFERROR(VLOOKUP(FH49,CX48:DP52,19,FALSE),IFERROR(VLOOKUP(FH49,DR48:EJ52,19,FALSE),VLOOKUP(FH49,EL48:FD52,19,FALSE))))</f>
        <v>1</v>
      </c>
      <c r="FG49" s="34">
        <f>RANK(FF49,FF49:FF52,1)+COUNTIF(FF49:FF49,FF49)-1</f>
        <v>1</v>
      </c>
      <c r="FH49" s="34" t="str">
        <f>BR49</f>
        <v>Portugal</v>
      </c>
      <c r="GH49" s="118">
        <v>46</v>
      </c>
      <c r="GI49" s="113"/>
      <c r="GJ49" s="113"/>
      <c r="GK49" s="118"/>
    </row>
    <row r="50" spans="1:193" x14ac:dyDescent="0.35">
      <c r="C50" s="49">
        <v>45461</v>
      </c>
      <c r="D50" s="119" t="s">
        <v>19</v>
      </c>
      <c r="E50" s="50" t="s">
        <v>27</v>
      </c>
      <c r="F50" s="121" t="s">
        <v>16</v>
      </c>
      <c r="G50" s="112"/>
      <c r="H50" s="60" t="s">
        <v>27</v>
      </c>
      <c r="I50" s="112"/>
      <c r="J50" s="109" t="str">
        <f t="shared" ref="J50:J54" si="324">IF(OR(ISBLANK(G50),ISBLANK(I50)),"",IF(G50&gt;I50,1,IF(G50&lt;I50,2,"X")))</f>
        <v/>
      </c>
      <c r="K50" s="108">
        <f>IF(VLOOKUP(D50,BR48:CA52,10,FALSE)=VLOOKUP(F50,BR48:CA52,10,FALSE),VLOOKUP(D50,BR48:CA52,10,FALSE),"-")</f>
        <v>1</v>
      </c>
      <c r="L50" s="108">
        <v>2</v>
      </c>
      <c r="M50" s="98" t="str">
        <f>VLOOKUP(L50,FG49:FH52,2,FALSE)</f>
        <v>Tjeckien</v>
      </c>
      <c r="N50" s="91">
        <f>VLOOKUP($M50,$BR$49:$BY$52,2,FALSE)</f>
        <v>0</v>
      </c>
      <c r="O50" s="91">
        <f>VLOOKUP($M50,$BR$49:$BY$52,3,FALSE)</f>
        <v>0</v>
      </c>
      <c r="P50" s="91">
        <f>VLOOKUP($M50,$BR$49:$BY$52,4,FALSE)</f>
        <v>0</v>
      </c>
      <c r="Q50" s="91">
        <f>VLOOKUP($M50,$BR$49:$BY$52,5,FALSE)</f>
        <v>0</v>
      </c>
      <c r="R50" s="91">
        <f>VLOOKUP($M50,$BR$49:$BY$52,6,FALSE)</f>
        <v>0</v>
      </c>
      <c r="S50" s="91">
        <f>VLOOKUP($M50,$BR$49:$BY$52,7,FALSE)</f>
        <v>0</v>
      </c>
      <c r="T50" s="99">
        <f>VLOOKUP($M50,$BR$49:$BY$52,8,FALSE)</f>
        <v>0</v>
      </c>
      <c r="AC50" s="77">
        <f t="shared" si="290"/>
        <v>45461</v>
      </c>
      <c r="AD50" s="1" t="str">
        <f t="shared" si="290"/>
        <v>Portugal</v>
      </c>
      <c r="AE50" s="50" t="str">
        <f t="shared" si="290"/>
        <v>-</v>
      </c>
      <c r="AF50" s="3" t="str">
        <f t="shared" si="290"/>
        <v>Tjeckien</v>
      </c>
      <c r="AG50" s="51" t="str">
        <f t="shared" si="291"/>
        <v/>
      </c>
      <c r="AH50" s="60" t="s">
        <v>27</v>
      </c>
      <c r="AI50" s="51" t="str">
        <f t="shared" si="292"/>
        <v/>
      </c>
      <c r="AJ50" s="53" t="str">
        <f t="shared" si="293"/>
        <v/>
      </c>
      <c r="AK50" s="68"/>
      <c r="AL50" s="34">
        <f t="shared" si="294"/>
        <v>0</v>
      </c>
      <c r="AM50" s="34">
        <f t="shared" si="295"/>
        <v>0</v>
      </c>
      <c r="AN50" s="34">
        <f t="shared" si="296"/>
        <v>0</v>
      </c>
      <c r="AO50" s="34">
        <f t="shared" si="297"/>
        <v>0</v>
      </c>
      <c r="AP50" s="34">
        <f t="shared" si="298"/>
        <v>0</v>
      </c>
      <c r="AQ50" s="34">
        <f t="shared" si="299"/>
        <v>0</v>
      </c>
      <c r="AR50" s="34">
        <f t="shared" si="300"/>
        <v>0</v>
      </c>
      <c r="AS50" s="34">
        <f t="shared" si="301"/>
        <v>0</v>
      </c>
      <c r="AT50" s="34">
        <f t="shared" si="302"/>
        <v>0</v>
      </c>
      <c r="AU50" s="34">
        <f t="shared" si="303"/>
        <v>0</v>
      </c>
      <c r="AV50" s="34">
        <f t="shared" si="304"/>
        <v>0</v>
      </c>
      <c r="AW50" s="34">
        <f t="shared" si="305"/>
        <v>0</v>
      </c>
      <c r="AX50" s="34">
        <f t="shared" si="306"/>
        <v>0</v>
      </c>
      <c r="AY50" s="34">
        <f t="shared" si="307"/>
        <v>0</v>
      </c>
      <c r="AZ50" s="34">
        <f t="shared" si="308"/>
        <v>0</v>
      </c>
      <c r="BA50" s="34">
        <f t="shared" si="309"/>
        <v>0</v>
      </c>
      <c r="BB50" s="34">
        <f t="shared" si="310"/>
        <v>0</v>
      </c>
      <c r="BC50" s="34">
        <f t="shared" si="311"/>
        <v>0</v>
      </c>
      <c r="BD50" s="34">
        <f t="shared" si="312"/>
        <v>0</v>
      </c>
      <c r="BE50" s="34">
        <f t="shared" si="313"/>
        <v>0</v>
      </c>
      <c r="BF50" s="34">
        <f t="shared" si="314"/>
        <v>0</v>
      </c>
      <c r="BG50" s="34">
        <f t="shared" si="315"/>
        <v>0</v>
      </c>
      <c r="BH50" s="34">
        <f t="shared" si="316"/>
        <v>0</v>
      </c>
      <c r="BI50" s="34">
        <f t="shared" si="317"/>
        <v>0</v>
      </c>
      <c r="BJ50" s="34">
        <f t="shared" si="318"/>
        <v>0</v>
      </c>
      <c r="BK50" s="34">
        <f t="shared" si="319"/>
        <v>0</v>
      </c>
      <c r="BL50" s="34">
        <f t="shared" si="320"/>
        <v>0</v>
      </c>
      <c r="BM50" s="34">
        <f t="shared" si="321"/>
        <v>0</v>
      </c>
      <c r="BN50" s="34">
        <f t="shared" si="322"/>
        <v>0</v>
      </c>
      <c r="BO50" s="34">
        <f t="shared" si="323"/>
        <v>0</v>
      </c>
      <c r="BR50" s="34" t="s">
        <v>16</v>
      </c>
      <c r="BS50" s="55">
        <f>(SUMIF(AD$4:AD$54,BR50,AL$4:AL$54)+SUMIF(AF$4:AF$54,BR50,AM$4:AM$54))</f>
        <v>0</v>
      </c>
      <c r="BT50" s="55">
        <f>(SUMIF(AD$4:AD$54,BR50,AN$4:AN$54)+SUMIF(AF$4:AF$54,BR50,AO$4:AO$54))</f>
        <v>0</v>
      </c>
      <c r="BU50" s="55">
        <f>(SUMIF(AD$4:AD$54,BR50,AP$4:AP$54)+SUMIF(AF$4:AF$54,BR50,AQ$4:AQ$54))</f>
        <v>0</v>
      </c>
      <c r="BV50" s="55">
        <f>SUMIF($AD$4:$AD$54,BR50,$AG$4:$AG$54)+SUMIF($AF$4:$AF$54,BR50,$AI$4:$AI$54)</f>
        <v>0</v>
      </c>
      <c r="BW50" s="55">
        <f>SUMIF($AD$4:$AD$54,BR50,$AI$4:$AI$54)+SUMIF($AF$4:$AF$54,BR50,$AG$4:$AG$54)</f>
        <v>0</v>
      </c>
      <c r="BX50" s="55">
        <f>BV50-BW50</f>
        <v>0</v>
      </c>
      <c r="BY50" s="55">
        <f>IFERROR(BS50*3+BT50*1,0)</f>
        <v>0</v>
      </c>
      <c r="BZ50" s="55" t="s">
        <v>34</v>
      </c>
      <c r="CA50" s="56">
        <f>RANK(BY50,BY49:BY52)</f>
        <v>1</v>
      </c>
      <c r="CB50" s="34">
        <f>SUMPRODUCT((BY49:BY52=BY50)*(BX49:BX52&gt;BX50))</f>
        <v>0</v>
      </c>
      <c r="CD50" s="34" t="str">
        <f>IF(CA50=1,BR50,)</f>
        <v>Tjeckien</v>
      </c>
      <c r="CE50" s="34">
        <f t="shared" ref="CE50:CE52" si="325">(SUMIF($AD$4:$AD$54,$BR50,$AR$4:$AR$54)+SUMIF($AF$4:$AF$54,$BR50,$AS$4:$AS$54))</f>
        <v>0</v>
      </c>
      <c r="CF50" s="34">
        <f t="shared" ref="CF50:CF52" si="326">(SUMIF($AD$4:$AD$54,$BR50,$AT$4:$AT$54)+SUMIF($AF$4:$AF$54,$BR50,$AU$4:$AU$54))</f>
        <v>0</v>
      </c>
      <c r="CG50" s="34">
        <f t="shared" ref="CG50:CG52" si="327">(SUMIF($AD$4:$AD$54,$BR50,$AV$4:$AV$54)+SUMIF($AF$4:$AF$54,$BR50,$AW$4:$AW$54))</f>
        <v>0</v>
      </c>
      <c r="CH50" s="55">
        <f t="shared" ref="CH50:CH52" si="328">IFERROR(CE50*3+CF50*1,0)</f>
        <v>0</v>
      </c>
      <c r="CI50" s="34" t="str">
        <f t="shared" ref="CI50:CI52" si="329">BZ50</f>
        <v>F</v>
      </c>
      <c r="CJ50" s="34">
        <f>IF(CD50&gt;0,RANK(CH50,CH49:CH52),)</f>
        <v>1</v>
      </c>
      <c r="CK50" s="34">
        <f>IF(AND(CD50&gt;0,COUNTIF(CJ49:CJ52,CJ50)&gt;1),SUMIFS($AG$4:$AG$54,$AD$4:$AD$54,BR50,$K$4:$K$54,1)+SUMIFS($AI$4:$AI$54,$AF$4:$AF$54,BR50,$K$4:$K$54,1)-SUMIFS($AI$4:$AI$54,$AD$4:$AD$54,BR50,$K$4:$K$54,1)-SUMIFS($AG$4:$AG$54,$AF$4:$AF$54,BR50,$K$4:$K$54,1),)</f>
        <v>0</v>
      </c>
      <c r="CL50" s="34">
        <f>IF(AND(CD50&gt;0,COUNTIF(CJ49:CJ52,CJ50)&gt;1),CJ50+RANK(CK50,CK49:CK52)-1,CJ50)</f>
        <v>1</v>
      </c>
      <c r="CM50" s="34">
        <f>IF(AND(CD50&gt;0,COUNTIF(CL49:CL52,CL50)&gt;1),SUMIFS($AG$4:$AG$54,$AD$4:$AD$54,BR50,$K$4:$K$54,1)+SUMIFS($AI$4:$AI$54,$AF$4:$AF$54,BR50,$K$4:$K$54,1),)</f>
        <v>0</v>
      </c>
      <c r="CN50" s="34">
        <f>IF(AND(CD50&gt;0,COUNTIF(CL49:CL52,CL50)&gt;1),CL50+RANK(CM50,CM49:CM52)-1,CL50)</f>
        <v>1</v>
      </c>
      <c r="CO50" s="34">
        <f t="shared" ref="CO50:CO52" si="330">IF(CN50=0,"",CN50)</f>
        <v>1</v>
      </c>
      <c r="CP50" s="34">
        <f>IF(OR(CO50="",COUNTIF(CO49:CO52,CO50)=1),"",$BX50)</f>
        <v>0</v>
      </c>
      <c r="CQ50" s="34">
        <f>IF(CO50="","",IF(COUNTIF(CO49:CO52,CO50)=1,CO50,CO50+RANK(CP50,CP49:CP52,0)-1))</f>
        <v>1</v>
      </c>
      <c r="CR50" s="34">
        <f>IF(OR(CQ50="",COUNTIF(CQ49:CQ52,CQ50)=1),"",$BV50)</f>
        <v>0</v>
      </c>
      <c r="CS50" s="34">
        <f>IF(CO50="","",IF(COUNTIF(CQ49:CQ52,CQ50)=1,CQ50,CQ50+RANK(CR50,CR49:CR52,0)-1))</f>
        <v>1</v>
      </c>
      <c r="CT50" s="34">
        <f>IF(OR(CS50="",COUNTIF(CS49:CS52,CS50)=1),"",$BS50)</f>
        <v>0</v>
      </c>
      <c r="CU50" s="34">
        <f>IF(CO50="","",IF(COUNTIF(CS49:CS52,CS50)=1,CS50,CS50+RANK(CT50,CT49:CT52,0)-1))</f>
        <v>1</v>
      </c>
      <c r="CV50" s="34">
        <f>IF(CD50&gt;0,BK47+RANK(CU50,CU49:CU52,1),)</f>
        <v>1</v>
      </c>
      <c r="CX50" s="34">
        <f>IF(CA50=2,BR50,)</f>
        <v>0</v>
      </c>
      <c r="CY50" s="34">
        <f t="shared" ref="CY50:CY52" si="331">(SUMIF($AD$4:$AD$54,$BR50,$AX$4:$AX$54)+SUMIF($AF$4:$AF$54,$BR50,$AY$4:$AY$54))</f>
        <v>0</v>
      </c>
      <c r="CZ50" s="34">
        <f t="shared" ref="CZ50:CZ52" si="332">(SUMIF($AD$4:$AD$54,$BR50,$AZ$4:$AZ$54)+SUMIF($AF$4:$AF$54,$BR50,$BA$4:$BA$54))</f>
        <v>0</v>
      </c>
      <c r="DA50" s="34">
        <f t="shared" ref="DA50:DA52" si="333">(SUMIF($AD$4:$AD$54,$BR50,$BB$4:$BB$54)+SUMIF($AF$4:$AF$54,$BR50,$BC$4:$BC$54))</f>
        <v>0</v>
      </c>
      <c r="DB50" s="55">
        <f t="shared" ref="DB50:DB52" si="334">IFERROR(CY50*3+CZ50*1,0)</f>
        <v>0</v>
      </c>
      <c r="DC50" s="34" t="str">
        <f t="shared" ref="DC50:DC52" si="335">$BZ50</f>
        <v>F</v>
      </c>
      <c r="DD50" s="34">
        <f>IF(CX50&gt;0,RANK(DB50,DB49:DB52)+CE47,)</f>
        <v>0</v>
      </c>
      <c r="DE50" s="34">
        <f>IF(AND(CX50&gt;0,COUNTIF(DD49:DD52,DD50)&gt;1),SUMIFS($AG$4:$AG$54,$AD$4:$AD$54,BR50,$K$4:$K$54,2)+SUMIFS($AI$4:$AI$54,$AF$4:$AF$54,BR50,$K$4:$K$54,2)-SUMIFS($AI$4:$AI$54,$AD$4:$AD$54,BR50,$K$4:$K$54,2)-SUMIFS($AG$4:$AG$54,$AF$4:$AF$54,BR50,$K$4:$K$54,2),)</f>
        <v>0</v>
      </c>
      <c r="DF50" s="34">
        <f>IF(AND(CX50&gt;0,COUNTIF(DD49:DD52,DD50)&gt;1),DD50+RANK(DE50,DE49:DE52)-1,DD50)</f>
        <v>0</v>
      </c>
      <c r="DG50" s="34">
        <f>IF(AND(CX50&gt;0,COUNTIF(DF49:DF52,DF50)&gt;1),SUMIFS($AG$4:$AG$54,$AD$4:$AD$54,BR50,$K$4:$K$54,2)+SUMIFS($AI$4:$AI$54,$AF$4:$AF$54,BR50,$K$4:$K$54,2),)</f>
        <v>0</v>
      </c>
      <c r="DH50" s="34">
        <f>IF(AND(CX50&gt;0,COUNTIF(DF49:DF52,DF50)&gt;1),DF50+RANK(DG50,DG49:DG52)-1,DF50)</f>
        <v>0</v>
      </c>
      <c r="DI50" s="34" t="str">
        <f t="shared" ref="DI50:DI52" si="336">IF(DH50=0,"",DH50)</f>
        <v/>
      </c>
      <c r="DJ50" s="34" t="str">
        <f>IF(OR(DI50="",COUNTIF(DI49:DI52,DI50)=1),"",$BX50)</f>
        <v/>
      </c>
      <c r="DK50" s="34" t="str">
        <f>IF(DI50="","",IF(COUNTIF(DI49:DI52,DI50)=1,DI50,DI50+RANK(DJ50,DJ49:DJ52,0)-1))</f>
        <v/>
      </c>
      <c r="DL50" s="34" t="str">
        <f>IF(OR(DK50="",COUNTIF(DK49:DK52,DK50)=1),"",$BV50)</f>
        <v/>
      </c>
      <c r="DM50" s="34" t="str">
        <f>IF(DI50="","",IF(COUNTIF(DK49:DK52,DK50)=1,DK50,DK50+RANK(DL50,DL49:DL52,0)-1))</f>
        <v/>
      </c>
      <c r="DN50" s="34" t="str">
        <f>IF(OR(DM50="",COUNTIF(DM49:DM52,DM50)=1),"",$BS50)</f>
        <v/>
      </c>
      <c r="DO50" s="34" t="str">
        <f>IF(DI50="","",IF(COUNTIF(DM49:DM52,DM50)=1,DM50,DM50+RANK(DN50,DN49:DN52,0)-1))</f>
        <v/>
      </c>
      <c r="DP50" s="34">
        <f>IF(CX50&gt;0,CE47+RANK(DO50,DO49:DO52,1),)</f>
        <v>0</v>
      </c>
      <c r="DR50" s="34">
        <f>IF(CA50=3,BR50,)</f>
        <v>0</v>
      </c>
      <c r="DS50" s="34">
        <f>(SUMIF(AD$4:AD$54,BR50,BD$4:BD$54)+SUMIF(AF$4:AF$54,BR50,BE$4:BE$54))</f>
        <v>0</v>
      </c>
      <c r="DT50" s="34">
        <f>(SUMIF(AD$4:AD$54,BR50,BF$4:BF$54)+SUMIF(AF$4:AF$54,BR50,BG$4:BG$54))</f>
        <v>0</v>
      </c>
      <c r="DU50" s="34">
        <f>(SUMIF(AD$4:AD$54,BR50,BH$4:BH$54)+SUMIF(AF$4:AF$54,BR50,BI$4:BI$54))</f>
        <v>0</v>
      </c>
      <c r="DV50" s="55">
        <f t="shared" ref="DV50:DV52" si="337">IFERROR(DS50*3+DT50*1,0)</f>
        <v>0</v>
      </c>
      <c r="DW50" s="34" t="str">
        <f>BZ50</f>
        <v>F</v>
      </c>
      <c r="DX50" s="34">
        <f>IF(DR50&gt;0,RANK(DV50,DV49:DV52)+CE47+CY47,)</f>
        <v>0</v>
      </c>
      <c r="DY50" s="34">
        <f>IF(AND(DR50&gt;0,COUNTIF(DX49:DX52,DX50)&gt;1),SUMIFS($AG$4:$AG$54,$AD$4:$AD$54,BR50,$K$4:$K$54,3)+SUMIFS($AI$4:$AI$54,$AF$4:$AF$54,BR50,$K$4:$K$54,3)-SUMIFS($AI$4:$AI$54,$AD$4:$AD$54,BR50,$K$4:$K$54,3)-SUMIFS($AG$4:$AG$54,$AF$4:$AF$54,BR50,$K$4:$K$54,3),)</f>
        <v>0</v>
      </c>
      <c r="DZ50" s="34">
        <f>IF(AND(DR50&gt;0,COUNTIF(DX49:DX52,DX50)&gt;1),DX50+RANK(DY50,DY49:DY52)-1,DX50)</f>
        <v>0</v>
      </c>
      <c r="EA50" s="34">
        <f>IF(AND(DR50&gt;0,COUNTIF(DZ49:DZ52,DZ50)&gt;1),SUMIFS($AG$4:$AG$54,$AD$4:$AD$54,BR50,$K$4:$K$54,3)+SUMIFS($AI$4:$AI$54,$AF$4:$AF$54,BR50,$K$4:$K$54,3),)</f>
        <v>0</v>
      </c>
      <c r="EB50" s="34">
        <f>IF(AND(DR50&gt;0,COUNTIF(DZ49:DZ52,DZ50)&gt;1),DZ50+RANK(EA50,EA49:EA52)-1,DZ50)</f>
        <v>0</v>
      </c>
      <c r="EC50" s="34" t="str">
        <f t="shared" ref="EC50:EC52" si="338">IF(EB50=0,"",EB50)</f>
        <v/>
      </c>
      <c r="ED50" s="34" t="str">
        <f>IF(OR(EC50="",COUNTIF(EC49:EC52,EC50)=1),"",$BX50)</f>
        <v/>
      </c>
      <c r="EE50" s="34" t="str">
        <f>IF(EC50="","",IF(COUNTIF(EC49:EC52,EC50)=1,EC50,EC50+RANK(ED50,ED49:ED52,0)-1))</f>
        <v/>
      </c>
      <c r="EF50" s="34" t="str">
        <f>IF(OR(EE50="",COUNTIF(EE49:EE52,EE50)=1),"",$BV50)</f>
        <v/>
      </c>
      <c r="EG50" s="34" t="str">
        <f>IF(EC50="","",IF(COUNTIF(EE49:EE52,EE50)=1,EE50,EE50+RANK(EF50,EF49:EF52,0)-1))</f>
        <v/>
      </c>
      <c r="EH50" s="34" t="str">
        <f>IF(OR(EG50="",COUNTIF(EG49:EG52,EG50)=1),"",$BS50)</f>
        <v/>
      </c>
      <c r="EI50" s="34" t="str">
        <f>IF(EC50="","",IF(COUNTIF(EG49:EG52,EG50)=1,EG50,EG50+RANK(EH50,EH49:EH52,0)-1))</f>
        <v/>
      </c>
      <c r="EJ50" s="34">
        <f>IF(DR50&gt;0,CE47+CY47+RANK(EI50,EI49:EI52,1),)</f>
        <v>0</v>
      </c>
      <c r="EL50" s="34">
        <f>IF(CA50=4,BR50,)</f>
        <v>0</v>
      </c>
      <c r="EM50" s="34">
        <f t="shared" ref="EM50:EM52" si="339">(SUMIF($AD$4:$AD$54,$BR50,$BJ$4:$BJ$54)+SUMIF($AF$4:$AF$54,$BR50,$BK$4:$BK$54))</f>
        <v>0</v>
      </c>
      <c r="EN50" s="34">
        <f t="shared" ref="EN50:EN52" si="340">(SUMIF($AD$4:$AD$54,$BR50,$BL$4:$BL$54)+SUMIF($AF$4:$AF$54,$BR50,$BM$4:$BM$54))</f>
        <v>0</v>
      </c>
      <c r="EO50" s="34">
        <f t="shared" ref="EO50:EO52" si="341">(SUMIF($AD$4:$AD$54,$BR50,$BN$4:$BN$54)+SUMIF($AF$4:$AF$54,$BR50,$BO$4:$BO$54))</f>
        <v>0</v>
      </c>
      <c r="EP50" s="55">
        <f t="shared" ref="EP50:EP52" si="342">IFERROR(EM50*3+EN50*1,0)</f>
        <v>0</v>
      </c>
      <c r="EQ50" s="34" t="str">
        <f t="shared" ref="EQ50:EQ52" si="343">$BZ50</f>
        <v>F</v>
      </c>
      <c r="ER50" s="34">
        <f>IF(EL50&gt;0,RANK(EP50,EP49:EP52)+CE47+CY47+DS47,)</f>
        <v>0</v>
      </c>
      <c r="ES50" s="34">
        <f>IF(AND(EL50&gt;0,COUNTIF(ER49:ER52,ER50)&gt;1),SUMIFS($AG$4:$AG$54,$AD$4:$AD$54,BR50,$K$4:$K$54,4)+SUMIFS($AI$4:$AI$54,$AF$4:$AF$54,BR50,$K$4:$K$54,4)-SUMIFS($AI$4:$AI$54,$AD$4:$AD$54,BR50,$K$4:$K$54,4)-SUMIFS($AG$4:$AG$54,$AF$4:$AF$54,BR50,$K$4:$K$54,4),)</f>
        <v>0</v>
      </c>
      <c r="ET50" s="34">
        <f t="shared" ref="ET50:ET52" si="344">IF(AND(EL50&gt;0,COUNTIF($ER$4:$ER$7,ER50)&gt;1),ER50+RANK(ES50,$ES$4:$ES$7)-1,ER50)</f>
        <v>0</v>
      </c>
      <c r="EU50" s="34">
        <f>IF(AND(EL50&gt;0,COUNTIF(ET49:ET52,ET50)&gt;1),SUMIFS($AG$4:$AG$54,$AD$4:$AD$54,BR50,$K$4:$K$54,4)+SUMIFS($AI$4:$AI$54,$AF$4:$AF$54,BR50,$K$4:$K$54,4),)</f>
        <v>0</v>
      </c>
      <c r="EV50" s="34">
        <f>IF(AND(EL50&gt;0,COUNTIF(ET49:ET52,ET50)&gt;1),ET50+RANK(EU50,EU49:EU52)-1,ET50)</f>
        <v>0</v>
      </c>
      <c r="EW50" s="34" t="str">
        <f t="shared" ref="EW50:EW52" si="345">IF(EV50=0,"",EV50)</f>
        <v/>
      </c>
      <c r="EX50" s="34" t="str">
        <f>IF(OR(EW50="",COUNTIF(EW49:EW52,EW50)=1),"",$BX50)</f>
        <v/>
      </c>
      <c r="EY50" s="34" t="str">
        <f>IF(EW50="","",IF(COUNTIF(EW49:EW52,EW50)=1,EW50,EW50+RANK(EX50,EX49:EX52,0)-1))</f>
        <v/>
      </c>
      <c r="EZ50" s="34" t="str">
        <f>IF(OR(EY50="",COUNTIF(EY49:EY52,EY50)=1),"",$BV50)</f>
        <v/>
      </c>
      <c r="FA50" s="34" t="str">
        <f>IF(EW50="","",IF(COUNTIF(EY49:EY52,EY50)=1,EY50,EY50+RANK(EZ50,EZ49:EZ52,0)-1))</f>
        <v/>
      </c>
      <c r="FB50" s="34" t="str">
        <f>IF(OR(FA50="",COUNTIF(FA49:FA52,FA50)=1),"",$BS50)</f>
        <v/>
      </c>
      <c r="FC50" s="34" t="str">
        <f>IF(EW50="","",IF(COUNTIF(FA49:FA52,FA50)=1,FA50,FA50+RANK(FB50,FB49:FB52,0)-1))</f>
        <v/>
      </c>
      <c r="FD50" s="34">
        <f>IF(EL50&gt;0,CE47+CY47+DS47+RANK(FC50,FC49:FC52,1),)</f>
        <v>0</v>
      </c>
      <c r="FF50" s="34">
        <f>IFERROR(VLOOKUP(FH50,CD48:CV52,19,FALSE),IFERROR(VLOOKUP(FH50,CX48:DP52,19,FALSE),IFERROR(VLOOKUP(FH50,DR48:EJ52,19,FALSE),VLOOKUP(FH50,EL48:FD52,19,FALSE))))</f>
        <v>1</v>
      </c>
      <c r="FG50" s="34">
        <f>RANK(FF50,FF49:FF52,1)+COUNTIF(FF49:FF50,FF50)-1</f>
        <v>2</v>
      </c>
      <c r="FH50" s="34" t="str">
        <f>BR50</f>
        <v>Tjeckien</v>
      </c>
      <c r="GH50" s="118">
        <v>47</v>
      </c>
      <c r="GI50" s="113"/>
      <c r="GJ50" s="113"/>
      <c r="GK50" s="118"/>
    </row>
    <row r="51" spans="1:193" x14ac:dyDescent="0.35">
      <c r="C51" s="49">
        <v>45465</v>
      </c>
      <c r="D51" s="120" t="s">
        <v>181</v>
      </c>
      <c r="E51" s="59" t="s">
        <v>27</v>
      </c>
      <c r="F51" s="122" t="s">
        <v>16</v>
      </c>
      <c r="G51" s="112"/>
      <c r="H51" s="60" t="s">
        <v>27</v>
      </c>
      <c r="I51" s="112"/>
      <c r="J51" s="109" t="str">
        <f t="shared" si="324"/>
        <v/>
      </c>
      <c r="K51" s="108">
        <f>IF(VLOOKUP(D51,BR48:CA52,10,FALSE)=VLOOKUP(F51,BR48:CA52,10,FALSE),VLOOKUP(D51,BR48:CA52,10,FALSE),"-")</f>
        <v>1</v>
      </c>
      <c r="L51" s="108">
        <v>3</v>
      </c>
      <c r="M51" s="98" t="str">
        <f>VLOOKUP(L51,FG49:FH52,2,FALSE)</f>
        <v>Georgien</v>
      </c>
      <c r="N51" s="91">
        <f>VLOOKUP($M51,$BR$49:$BY$52,2,FALSE)</f>
        <v>0</v>
      </c>
      <c r="O51" s="91">
        <f>VLOOKUP($M51,$BR$49:$BY$52,3,FALSE)</f>
        <v>0</v>
      </c>
      <c r="P51" s="91">
        <f>VLOOKUP($M51,$BR$49:$BY$52,4,FALSE)</f>
        <v>0</v>
      </c>
      <c r="Q51" s="91">
        <f>VLOOKUP($M51,$BR$49:$BY$52,5,FALSE)</f>
        <v>0</v>
      </c>
      <c r="R51" s="91">
        <f>VLOOKUP($M51,$BR$49:$BY$52,6,FALSE)</f>
        <v>0</v>
      </c>
      <c r="S51" s="91">
        <f>VLOOKUP($M51,$BR$49:$BY$52,7,FALSE)</f>
        <v>0</v>
      </c>
      <c r="T51" s="99">
        <f>VLOOKUP($M51,$BR$49:$BY$52,8,FALSE)</f>
        <v>0</v>
      </c>
      <c r="AC51" s="62">
        <f t="shared" si="290"/>
        <v>45465</v>
      </c>
      <c r="AD51" s="2" t="str">
        <f t="shared" si="290"/>
        <v>Georgien</v>
      </c>
      <c r="AE51" s="59" t="str">
        <f t="shared" si="290"/>
        <v>-</v>
      </c>
      <c r="AF51" s="4" t="str">
        <f t="shared" si="290"/>
        <v>Tjeckien</v>
      </c>
      <c r="AG51" s="51" t="str">
        <f t="shared" si="291"/>
        <v/>
      </c>
      <c r="AH51" s="60" t="s">
        <v>27</v>
      </c>
      <c r="AI51" s="51" t="str">
        <f t="shared" si="292"/>
        <v/>
      </c>
      <c r="AJ51" s="53" t="str">
        <f t="shared" si="293"/>
        <v/>
      </c>
      <c r="AK51" s="68"/>
      <c r="AL51" s="34">
        <f t="shared" si="294"/>
        <v>0</v>
      </c>
      <c r="AM51" s="34">
        <f t="shared" si="295"/>
        <v>0</v>
      </c>
      <c r="AN51" s="34">
        <f t="shared" si="296"/>
        <v>0</v>
      </c>
      <c r="AO51" s="34">
        <f t="shared" si="297"/>
        <v>0</v>
      </c>
      <c r="AP51" s="34">
        <f t="shared" si="298"/>
        <v>0</v>
      </c>
      <c r="AQ51" s="34">
        <f t="shared" si="299"/>
        <v>0</v>
      </c>
      <c r="AR51" s="34">
        <f t="shared" si="300"/>
        <v>0</v>
      </c>
      <c r="AS51" s="34">
        <f t="shared" si="301"/>
        <v>0</v>
      </c>
      <c r="AT51" s="34">
        <f t="shared" si="302"/>
        <v>0</v>
      </c>
      <c r="AU51" s="34">
        <f t="shared" si="303"/>
        <v>0</v>
      </c>
      <c r="AV51" s="34">
        <f t="shared" si="304"/>
        <v>0</v>
      </c>
      <c r="AW51" s="34">
        <f t="shared" si="305"/>
        <v>0</v>
      </c>
      <c r="AX51" s="34">
        <f t="shared" si="306"/>
        <v>0</v>
      </c>
      <c r="AY51" s="34">
        <f t="shared" si="307"/>
        <v>0</v>
      </c>
      <c r="AZ51" s="34">
        <f t="shared" si="308"/>
        <v>0</v>
      </c>
      <c r="BA51" s="34">
        <f t="shared" si="309"/>
        <v>0</v>
      </c>
      <c r="BB51" s="34">
        <f t="shared" si="310"/>
        <v>0</v>
      </c>
      <c r="BC51" s="34">
        <f t="shared" si="311"/>
        <v>0</v>
      </c>
      <c r="BD51" s="34">
        <f t="shared" si="312"/>
        <v>0</v>
      </c>
      <c r="BE51" s="34">
        <f t="shared" si="313"/>
        <v>0</v>
      </c>
      <c r="BF51" s="34">
        <f t="shared" si="314"/>
        <v>0</v>
      </c>
      <c r="BG51" s="34">
        <f t="shared" si="315"/>
        <v>0</v>
      </c>
      <c r="BH51" s="34">
        <f t="shared" si="316"/>
        <v>0</v>
      </c>
      <c r="BI51" s="34">
        <f t="shared" si="317"/>
        <v>0</v>
      </c>
      <c r="BJ51" s="34">
        <f t="shared" si="318"/>
        <v>0</v>
      </c>
      <c r="BK51" s="34">
        <f t="shared" si="319"/>
        <v>0</v>
      </c>
      <c r="BL51" s="34">
        <f t="shared" si="320"/>
        <v>0</v>
      </c>
      <c r="BM51" s="34">
        <f t="shared" si="321"/>
        <v>0</v>
      </c>
      <c r="BN51" s="34">
        <f t="shared" si="322"/>
        <v>0</v>
      </c>
      <c r="BO51" s="34">
        <f t="shared" si="323"/>
        <v>0</v>
      </c>
      <c r="BR51" s="34" t="s">
        <v>181</v>
      </c>
      <c r="BS51" s="55">
        <f>(SUMIF(AD$4:AD$54,BR51,AL$4:AL$54)+SUMIF(AF$4:AF$54,BR51,AM$4:AM$54))</f>
        <v>0</v>
      </c>
      <c r="BT51" s="55">
        <f>(SUMIF(AD$4:AD$54,BR51,AN$4:AN$54)+SUMIF(AF$4:AF$54,BR51,AO$4:AO$54))</f>
        <v>0</v>
      </c>
      <c r="BU51" s="55">
        <f>(SUMIF(AD$4:AD$54,BR51,AP$4:AP$54)+SUMIF(AF$4:AF$54,BR51,AQ$4:AQ$54))</f>
        <v>0</v>
      </c>
      <c r="BV51" s="55">
        <f>SUMIF($AD$4:$AD$54,BR51,$AG$4:$AG$54)+SUMIF($AF$4:$AF$54,BR51,$AI$4:$AI$54)</f>
        <v>0</v>
      </c>
      <c r="BW51" s="55">
        <f>SUMIF($AD$4:$AD$54,BR51,$AI$4:$AI$54)+SUMIF($AF$4:$AF$54,BR51,$AG$4:$AG$54)</f>
        <v>0</v>
      </c>
      <c r="BX51" s="55">
        <f>BV51-BW51</f>
        <v>0</v>
      </c>
      <c r="BY51" s="55">
        <f>IFERROR(BS51*3+BT51*1,0)</f>
        <v>0</v>
      </c>
      <c r="BZ51" s="55" t="s">
        <v>34</v>
      </c>
      <c r="CA51" s="56">
        <f>RANK(BY51,BY49:BY52)</f>
        <v>1</v>
      </c>
      <c r="CB51" s="34">
        <f>SUMPRODUCT((BY49:BY52=BY51)*(BX49:BX52&gt;BX51))</f>
        <v>0</v>
      </c>
      <c r="CD51" s="34" t="str">
        <f>IF(CA51=1,BR51,)</f>
        <v>Georgien</v>
      </c>
      <c r="CE51" s="34">
        <f t="shared" si="325"/>
        <v>0</v>
      </c>
      <c r="CF51" s="34">
        <f t="shared" si="326"/>
        <v>0</v>
      </c>
      <c r="CG51" s="34">
        <f t="shared" si="327"/>
        <v>0</v>
      </c>
      <c r="CH51" s="55">
        <f t="shared" si="328"/>
        <v>0</v>
      </c>
      <c r="CI51" s="34" t="str">
        <f t="shared" si="329"/>
        <v>F</v>
      </c>
      <c r="CJ51" s="34">
        <f>IF(CD51&gt;0,RANK(CH51,CH49:CH52),)</f>
        <v>1</v>
      </c>
      <c r="CK51" s="34">
        <f>IF(AND(CD51&gt;0,COUNTIF(CJ49:CJ52,CJ51)&gt;1),SUMIFS($AG$4:$AG$54,$AD$4:$AD$54,BR51,$K$4:$K$54,1)+SUMIFS($AI$4:$AI$54,$AF$4:$AF$54,BR51,$K$4:$K$54,1)-SUMIFS($AI$4:$AI$54,$AD$4:$AD$54,BR51,$K$4:$K$54,1)-SUMIFS($AG$4:$AG$54,$AF$4:$AF$54,BR51,$K$4:$K$54,1),)</f>
        <v>0</v>
      </c>
      <c r="CL51" s="34">
        <f>IF(AND(CD51&gt;0,COUNTIF(CJ49:CJ52,CJ51)&gt;1),CJ51+RANK(CK51,CK49:CK52)-1,CJ51)</f>
        <v>1</v>
      </c>
      <c r="CM51" s="34">
        <f>IF(AND(CD51&gt;0,COUNTIF(CL49:CL52,CL51)&gt;1),SUMIFS($AG$4:$AG$54,$AD$4:$AD$54,BR51,$K$4:$K$54,1)+SUMIFS($AI$4:$AI$54,$AF$4:$AF$54,BR51,$K$4:$K$54,1),)</f>
        <v>0</v>
      </c>
      <c r="CN51" s="34">
        <f>IF(AND(CD51&gt;0,COUNTIF(CL49:CL52,CL51)&gt;1),CL51+RANK(CM51,CM49:CM52)-1,CL51)</f>
        <v>1</v>
      </c>
      <c r="CO51" s="34">
        <f t="shared" si="330"/>
        <v>1</v>
      </c>
      <c r="CP51" s="34">
        <f>IF(OR(CO51="",COUNTIF(CO49:CO52,CO51)=1),"",$BX51)</f>
        <v>0</v>
      </c>
      <c r="CQ51" s="34">
        <f>IF(CO51="","",IF(COUNTIF(CO49:CO52,CO51)=1,CO51,CO51+RANK(CP51,CP49:CP52,0)-1))</f>
        <v>1</v>
      </c>
      <c r="CR51" s="34">
        <f>IF(OR(CQ51="",COUNTIF(CQ49:CQ52,CQ51)=1),"",$BV51)</f>
        <v>0</v>
      </c>
      <c r="CS51" s="34">
        <f>IF(CO51="","",IF(COUNTIF(CQ49:CQ52,CQ51)=1,CQ51,CQ51+RANK(CR51,CR49:CR52,0)-1))</f>
        <v>1</v>
      </c>
      <c r="CT51" s="34">
        <f>IF(OR(CS51="",COUNTIF(CS49:CS52,CS51)=1),"",$BS51)</f>
        <v>0</v>
      </c>
      <c r="CU51" s="34">
        <f>IF(CO51="","",IF(COUNTIF(CS49:CS52,CS51)=1,CS51,CS51+RANK(CT51,CT49:CT52,0)-1))</f>
        <v>1</v>
      </c>
      <c r="CV51" s="34">
        <f>IF(CD51&gt;0,BK47+RANK(CU51,CU49:CU52,1),)</f>
        <v>1</v>
      </c>
      <c r="CX51" s="34">
        <f>IF(CA51=2,BR51,)</f>
        <v>0</v>
      </c>
      <c r="CY51" s="34">
        <f t="shared" si="331"/>
        <v>0</v>
      </c>
      <c r="CZ51" s="34">
        <f t="shared" si="332"/>
        <v>0</v>
      </c>
      <c r="DA51" s="34">
        <f t="shared" si="333"/>
        <v>0</v>
      </c>
      <c r="DB51" s="55">
        <f t="shared" si="334"/>
        <v>0</v>
      </c>
      <c r="DC51" s="34" t="str">
        <f t="shared" si="335"/>
        <v>F</v>
      </c>
      <c r="DD51" s="34">
        <f>IF(CX51&gt;0,RANK(DB51,DB49:DB52)+CE47,)</f>
        <v>0</v>
      </c>
      <c r="DE51" s="34">
        <f>IF(AND(CX51&gt;0,COUNTIF(DD49:DD52,DD51)&gt;1),SUMIFS($AG$4:$AG$54,$AD$4:$AD$54,BR51,$K$4:$K$54,2)+SUMIFS($AI$4:$AI$54,$AF$4:$AF$54,BR51,$K$4:$K$54,2)-SUMIFS($AI$4:$AI$54,$AD$4:$AD$54,BR51,$K$4:$K$54,2)-SUMIFS($AG$4:$AG$54,$AF$4:$AF$54,BR51,$K$4:$K$54,2),)</f>
        <v>0</v>
      </c>
      <c r="DF51" s="34">
        <f>IF(AND(CX51&gt;0,COUNTIF(DD49:DD52,DD51)&gt;1),DD51+RANK(DE51,DE49:DE52)-1,DD51)</f>
        <v>0</v>
      </c>
      <c r="DG51" s="34">
        <f>IF(AND(CX51&gt;0,COUNTIF(DF49:DF52,DF51)&gt;1),SUMIFS($AG$4:$AG$54,$AD$4:$AD$54,BR51,$K$4:$K$54,2)+SUMIFS($AI$4:$AI$54,$AF$4:$AF$54,BR51,$K$4:$K$54,2),)</f>
        <v>0</v>
      </c>
      <c r="DH51" s="34">
        <f>IF(AND(CX51&gt;0,COUNTIF(DF49:DF52,DF51)&gt;1),DF51+RANK(DG51,DG49:DG52)-1,DF51)</f>
        <v>0</v>
      </c>
      <c r="DI51" s="34" t="str">
        <f t="shared" si="336"/>
        <v/>
      </c>
      <c r="DJ51" s="34" t="str">
        <f>IF(OR(DI51="",COUNTIF(DI49:DI52,DI51)=1),"",$BX51)</f>
        <v/>
      </c>
      <c r="DK51" s="34" t="str">
        <f>IF(DI51="","",IF(COUNTIF(DI49:DI52,DI51)=1,DI51,DI51+RANK(DJ51,DJ49:DJ52,0)-1))</f>
        <v/>
      </c>
      <c r="DL51" s="34" t="str">
        <f>IF(OR(DK51="",COUNTIF(DK49:DK52,DK51)=1),"",$BV51)</f>
        <v/>
      </c>
      <c r="DM51" s="34" t="str">
        <f>IF(DI51="","",IF(COUNTIF(DK49:DK52,DK51)=1,DK51,DK51+RANK(DL51,DL49:DL52,0)-1))</f>
        <v/>
      </c>
      <c r="DN51" s="34" t="str">
        <f>IF(OR(DM51="",COUNTIF(DM49:DM52,DM51)=1),"",$BS51)</f>
        <v/>
      </c>
      <c r="DO51" s="34" t="str">
        <f>IF(DI51="","",IF(COUNTIF(DM49:DM52,DM51)=1,DM51,DM51+RANK(DN51,DN49:DN52,0)-1))</f>
        <v/>
      </c>
      <c r="DP51" s="34">
        <f>IF(CX51&gt;0,CE47+RANK(DO51,DO49:DO52,1),)</f>
        <v>0</v>
      </c>
      <c r="DR51" s="34">
        <f>IF(CA51=3,BR51,)</f>
        <v>0</v>
      </c>
      <c r="DS51" s="34">
        <f>(SUMIF(AD$4:AD$54,BR51,BD$4:BD$54)+SUMIF(AF$4:AF$54,BR51,BE$4:BE$54))</f>
        <v>0</v>
      </c>
      <c r="DT51" s="34">
        <f>(SUMIF(AD$4:AD$54,BR51,BF$4:BF$54)+SUMIF(AF$4:AF$54,BR51,BG$4:BG$54))</f>
        <v>0</v>
      </c>
      <c r="DU51" s="34">
        <f>(SUMIF(AD$4:AD$54,BR51,BH$4:BH$54)+SUMIF(AF$4:AF$54,BR51,BI$4:BI$54))</f>
        <v>0</v>
      </c>
      <c r="DV51" s="55">
        <f t="shared" si="337"/>
        <v>0</v>
      </c>
      <c r="DW51" s="34" t="str">
        <f>BZ51</f>
        <v>F</v>
      </c>
      <c r="DX51" s="34">
        <f>IF(DR51&gt;0,RANK(DV51,DV49:DV52)+CE47+CY47,)</f>
        <v>0</v>
      </c>
      <c r="DY51" s="34">
        <f>IF(AND(DR51&gt;0,COUNTIF(DX49:DX52,DX51)&gt;1),SUMIFS($AG$4:$AG$54,$AD$4:$AD$54,BR51,$K$4:$K$54,3)+SUMIFS($AI$4:$AI$54,$AF$4:$AF$54,BR51,$K$4:$K$54,3)-SUMIFS($AI$4:$AI$54,$AD$4:$AD$54,BR51,$K$4:$K$54,3)-SUMIFS($AG$4:$AG$54,$AF$4:$AF$54,BR51,$K$4:$K$54,3),)</f>
        <v>0</v>
      </c>
      <c r="DZ51" s="34">
        <f>IF(AND(DR51&gt;0,COUNTIF(DX49:DX52,DX51)&gt;1),DX51+RANK(DY51,DY49:DY52)-1,DX51)</f>
        <v>0</v>
      </c>
      <c r="EA51" s="34">
        <f>IF(AND(DR51&gt;0,COUNTIF(DZ49:DZ52,DZ51)&gt;1),SUMIFS($AG$4:$AG$54,$AD$4:$AD$54,BR51,$K$4:$K$54,3)+SUMIFS($AI$4:$AI$54,$AF$4:$AF$54,BR51,$K$4:$K$54,3),)</f>
        <v>0</v>
      </c>
      <c r="EB51" s="34">
        <f>IF(AND(DR51&gt;0,COUNTIF(DZ49:DZ52,DZ51)&gt;1),DZ51+RANK(EA51,EA49:EA52)-1,DZ51)</f>
        <v>0</v>
      </c>
      <c r="EC51" s="34" t="str">
        <f t="shared" si="338"/>
        <v/>
      </c>
      <c r="ED51" s="34" t="str">
        <f>IF(OR(EC51="",COUNTIF(EC49:EC52,EC51)=1),"",$BX51)</f>
        <v/>
      </c>
      <c r="EE51" s="34" t="str">
        <f>IF(EC51="","",IF(COUNTIF(EC49:EC52,EC51)=1,EC51,EC51+RANK(ED51,ED49:ED52,0)-1))</f>
        <v/>
      </c>
      <c r="EF51" s="34" t="str">
        <f>IF(OR(EE51="",COUNTIF(EE49:EE52,EE51)=1),"",$BV51)</f>
        <v/>
      </c>
      <c r="EG51" s="34" t="str">
        <f>IF(EC51="","",IF(COUNTIF(EE49:EE52,EE51)=1,EE51,EE51+RANK(EF51,EF49:EF52,0)-1))</f>
        <v/>
      </c>
      <c r="EH51" s="34" t="str">
        <f>IF(OR(EG51="",COUNTIF(EG49:EG52,EG51)=1),"",$BS51)</f>
        <v/>
      </c>
      <c r="EI51" s="34" t="str">
        <f>IF(EC51="","",IF(COUNTIF(EG49:EG52,EG51)=1,EG51,EG51+RANK(EH51,EH49:EH52,0)-1))</f>
        <v/>
      </c>
      <c r="EJ51" s="34">
        <f>IF(DR51&gt;0,CE47+CY47+RANK(EI51,EI49:EI52,1),)</f>
        <v>0</v>
      </c>
      <c r="EL51" s="34">
        <f>IF(CA51=4,BR51,)</f>
        <v>0</v>
      </c>
      <c r="EM51" s="34">
        <f t="shared" si="339"/>
        <v>0</v>
      </c>
      <c r="EN51" s="34">
        <f t="shared" si="340"/>
        <v>0</v>
      </c>
      <c r="EO51" s="34">
        <f t="shared" si="341"/>
        <v>0</v>
      </c>
      <c r="EP51" s="55">
        <f t="shared" si="342"/>
        <v>0</v>
      </c>
      <c r="EQ51" s="34" t="str">
        <f t="shared" si="343"/>
        <v>F</v>
      </c>
      <c r="ER51" s="34">
        <f>IF(EL51&gt;0,RANK(EP51,EP49:EP52)+CE47+CY47+DS47,)</f>
        <v>0</v>
      </c>
      <c r="ES51" s="34">
        <f>IF(AND(EL51&gt;0,COUNTIF(ER49:ER52,ER51)&gt;1),SUMIFS($AG$4:$AG$54,$AD$4:$AD$54,BR51,$K$4:$K$54,4)+SUMIFS($AI$4:$AI$54,$AF$4:$AF$54,BR51,$K$4:$K$54,4)-SUMIFS($AI$4:$AI$54,$AD$4:$AD$54,BR51,$K$4:$K$54,4)-SUMIFS($AG$4:$AG$54,$AF$4:$AF$54,BR51,$K$4:$K$54,4),)</f>
        <v>0</v>
      </c>
      <c r="ET51" s="34">
        <f t="shared" si="344"/>
        <v>0</v>
      </c>
      <c r="EU51" s="34">
        <f>IF(AND(EL51&gt;0,COUNTIF(ET49:ET52,ET51)&gt;1),SUMIFS($AG$4:$AG$54,$AD$4:$AD$54,BR51,$K$4:$K$54,4)+SUMIFS($AI$4:$AI$54,$AF$4:$AF$54,BR51,$K$4:$K$54,4),)</f>
        <v>0</v>
      </c>
      <c r="EV51" s="34">
        <f>IF(AND(EL51&gt;0,COUNTIF(ET49:ET52,ET51)&gt;1),ET51+RANK(EU51,EU49:EU52)-1,ET51)</f>
        <v>0</v>
      </c>
      <c r="EW51" s="34" t="str">
        <f t="shared" si="345"/>
        <v/>
      </c>
      <c r="EX51" s="34" t="str">
        <f>IF(OR(EW51="",COUNTIF(EW49:EW52,EW51)=1),"",$BX51)</f>
        <v/>
      </c>
      <c r="EY51" s="34" t="str">
        <f>IF(EW51="","",IF(COUNTIF(EW49:EW52,EW51)=1,EW51,EW51+RANK(EX51,EX49:EX52,0)-1))</f>
        <v/>
      </c>
      <c r="EZ51" s="34" t="str">
        <f>IF(OR(EY51="",COUNTIF(EY49:EY52,EY51)=1),"",$BV51)</f>
        <v/>
      </c>
      <c r="FA51" s="34" t="str">
        <f>IF(EW51="","",IF(COUNTIF(EY49:EY52,EY51)=1,EY51,EY51+RANK(EZ51,EZ49:EZ52,0)-1))</f>
        <v/>
      </c>
      <c r="FB51" s="34" t="str">
        <f>IF(OR(FA51="",COUNTIF(FA49:FA52,FA51)=1),"",$BS51)</f>
        <v/>
      </c>
      <c r="FC51" s="34" t="str">
        <f>IF(EW51="","",IF(COUNTIF(FA49:FA52,FA51)=1,FA51,FA51+RANK(FB51,FB49:FB52,0)-1))</f>
        <v/>
      </c>
      <c r="FD51" s="34">
        <f>IF(EL51&gt;0,CE47+CY47+DS47+RANK(FC51,FC49:FC52,1),)</f>
        <v>0</v>
      </c>
      <c r="FF51" s="34">
        <f>IFERROR(VLOOKUP(FH51,CD48:CV52,19,FALSE),IFERROR(VLOOKUP(FH51,CX48:DP52,19,FALSE),IFERROR(VLOOKUP(FH51,DR48:EJ52,19,FALSE),VLOOKUP(FH51,EL48:FD52,19,FALSE))))</f>
        <v>1</v>
      </c>
      <c r="FG51" s="34">
        <f>RANK(FF51,FF49:FF52,1)+COUNTIF(FF49:FF51,FF51)-1</f>
        <v>3</v>
      </c>
      <c r="FH51" s="34" t="str">
        <f>BR51</f>
        <v>Georgien</v>
      </c>
      <c r="GH51" s="118">
        <v>48</v>
      </c>
      <c r="GI51" s="113"/>
      <c r="GJ51" s="113"/>
      <c r="GK51" s="118"/>
    </row>
    <row r="52" spans="1:193" x14ac:dyDescent="0.35">
      <c r="C52" s="49">
        <v>45465</v>
      </c>
      <c r="D52" s="120" t="s">
        <v>17</v>
      </c>
      <c r="E52" s="59" t="s">
        <v>27</v>
      </c>
      <c r="F52" s="122" t="s">
        <v>19</v>
      </c>
      <c r="G52" s="112"/>
      <c r="H52" s="60" t="s">
        <v>27</v>
      </c>
      <c r="I52" s="112"/>
      <c r="J52" s="109" t="str">
        <f t="shared" si="324"/>
        <v/>
      </c>
      <c r="K52" s="108">
        <f>IF(VLOOKUP(D52,BR48:CA52,10,FALSE)=VLOOKUP(F52,BR48:CA52,10,FALSE),VLOOKUP(D52,BR48:CA52,10,FALSE),"-")</f>
        <v>1</v>
      </c>
      <c r="L52" s="108">
        <v>4</v>
      </c>
      <c r="M52" s="92" t="str">
        <f>VLOOKUP(L52,FG49:FH52,2,FALSE)</f>
        <v>Turkiet</v>
      </c>
      <c r="N52" s="93">
        <f>VLOOKUP($M52,$BR$49:$BY$52,2,FALSE)</f>
        <v>0</v>
      </c>
      <c r="O52" s="93">
        <f>VLOOKUP($M52,$BR$49:$BY$52,3,FALSE)</f>
        <v>0</v>
      </c>
      <c r="P52" s="93">
        <f>VLOOKUP($M52,$BR$49:$BY$52,4,FALSE)</f>
        <v>0</v>
      </c>
      <c r="Q52" s="93">
        <f>VLOOKUP($M52,$BR$49:$BY$52,5,FALSE)</f>
        <v>0</v>
      </c>
      <c r="R52" s="93">
        <f>VLOOKUP($M52,$BR$49:$BY$52,6,FALSE)</f>
        <v>0</v>
      </c>
      <c r="S52" s="93">
        <f>VLOOKUP($M52,$BR$49:$BY$52,7,FALSE)</f>
        <v>0</v>
      </c>
      <c r="T52" s="94">
        <f>VLOOKUP($M52,$BR$49:$BY$52,8,FALSE)</f>
        <v>0</v>
      </c>
      <c r="AC52" s="62">
        <f t="shared" si="290"/>
        <v>45465</v>
      </c>
      <c r="AD52" s="2" t="str">
        <f t="shared" si="290"/>
        <v>Turkiet</v>
      </c>
      <c r="AE52" s="59" t="str">
        <f t="shared" si="290"/>
        <v>-</v>
      </c>
      <c r="AF52" s="4" t="str">
        <f t="shared" si="290"/>
        <v>Portugal</v>
      </c>
      <c r="AG52" s="51" t="str">
        <f t="shared" si="291"/>
        <v/>
      </c>
      <c r="AH52" s="60" t="s">
        <v>27</v>
      </c>
      <c r="AI52" s="51" t="str">
        <f t="shared" si="292"/>
        <v/>
      </c>
      <c r="AJ52" s="53" t="str">
        <f t="shared" si="293"/>
        <v/>
      </c>
      <c r="AK52" s="68"/>
      <c r="AL52" s="34">
        <f t="shared" si="294"/>
        <v>0</v>
      </c>
      <c r="AM52" s="34">
        <f t="shared" si="295"/>
        <v>0</v>
      </c>
      <c r="AN52" s="34">
        <f t="shared" si="296"/>
        <v>0</v>
      </c>
      <c r="AO52" s="34">
        <f t="shared" si="297"/>
        <v>0</v>
      </c>
      <c r="AP52" s="34">
        <f t="shared" si="298"/>
        <v>0</v>
      </c>
      <c r="AQ52" s="34">
        <f t="shared" si="299"/>
        <v>0</v>
      </c>
      <c r="AR52" s="34">
        <f t="shared" si="300"/>
        <v>0</v>
      </c>
      <c r="AS52" s="34">
        <f t="shared" si="301"/>
        <v>0</v>
      </c>
      <c r="AT52" s="34">
        <f t="shared" si="302"/>
        <v>0</v>
      </c>
      <c r="AU52" s="34">
        <f t="shared" si="303"/>
        <v>0</v>
      </c>
      <c r="AV52" s="34">
        <f t="shared" si="304"/>
        <v>0</v>
      </c>
      <c r="AW52" s="34">
        <f t="shared" si="305"/>
        <v>0</v>
      </c>
      <c r="AX52" s="34">
        <f t="shared" si="306"/>
        <v>0</v>
      </c>
      <c r="AY52" s="34">
        <f t="shared" si="307"/>
        <v>0</v>
      </c>
      <c r="AZ52" s="34">
        <f t="shared" si="308"/>
        <v>0</v>
      </c>
      <c r="BA52" s="34">
        <f t="shared" si="309"/>
        <v>0</v>
      </c>
      <c r="BB52" s="34">
        <f t="shared" si="310"/>
        <v>0</v>
      </c>
      <c r="BC52" s="34">
        <f t="shared" si="311"/>
        <v>0</v>
      </c>
      <c r="BD52" s="34">
        <f t="shared" si="312"/>
        <v>0</v>
      </c>
      <c r="BE52" s="34">
        <f t="shared" si="313"/>
        <v>0</v>
      </c>
      <c r="BF52" s="34">
        <f t="shared" si="314"/>
        <v>0</v>
      </c>
      <c r="BG52" s="34">
        <f t="shared" si="315"/>
        <v>0</v>
      </c>
      <c r="BH52" s="34">
        <f t="shared" si="316"/>
        <v>0</v>
      </c>
      <c r="BI52" s="34">
        <f t="shared" si="317"/>
        <v>0</v>
      </c>
      <c r="BJ52" s="34">
        <f t="shared" si="318"/>
        <v>0</v>
      </c>
      <c r="BK52" s="34">
        <f t="shared" si="319"/>
        <v>0</v>
      </c>
      <c r="BL52" s="34">
        <f t="shared" si="320"/>
        <v>0</v>
      </c>
      <c r="BM52" s="34">
        <f t="shared" si="321"/>
        <v>0</v>
      </c>
      <c r="BN52" s="34">
        <f t="shared" si="322"/>
        <v>0</v>
      </c>
      <c r="BO52" s="34">
        <f t="shared" si="323"/>
        <v>0</v>
      </c>
      <c r="BR52" s="63" t="s">
        <v>17</v>
      </c>
      <c r="BS52" s="64">
        <f>(SUMIF(AD$4:AD$54,BR52,AL$4:AL$54)+SUMIF(AF$4:AF$54,BR52,AM$4:AM$54))</f>
        <v>0</v>
      </c>
      <c r="BT52" s="64">
        <f>(SUMIF(AD$4:AD$54,BR52,AN$4:AN$54)+SUMIF(AF$4:AF$54,BR52,AO$4:AO$54))</f>
        <v>0</v>
      </c>
      <c r="BU52" s="64">
        <f>(SUMIF(AD$4:AD$54,BR52,AP$4:AP$54)+SUMIF(AF$4:AF$54,BR52,AQ$4:AQ$54))</f>
        <v>0</v>
      </c>
      <c r="BV52" s="64">
        <f>SUMIF($AD$4:$AD$54,BR52,$AG$4:$AG$54)+SUMIF($AF$4:$AF$54,BR52,$AI$4:$AI$54)</f>
        <v>0</v>
      </c>
      <c r="BW52" s="64">
        <f>SUMIF($AD$4:$AD$54,BR52,$AI$4:$AI$54)+SUMIF($AF$4:$AF$54,BR52,$AG$4:$AG$54)</f>
        <v>0</v>
      </c>
      <c r="BX52" s="64">
        <f>BV52-BW52</f>
        <v>0</v>
      </c>
      <c r="BY52" s="64">
        <f>IFERROR(BS52*3+BT52*1,0)</f>
        <v>0</v>
      </c>
      <c r="BZ52" s="64" t="s">
        <v>34</v>
      </c>
      <c r="CA52" s="56">
        <f>RANK(BY52,BY49:BY52)</f>
        <v>1</v>
      </c>
      <c r="CB52" s="34">
        <f>SUMPRODUCT((BY49:BY52=BY52)*(BX49:BX52&gt;BX52))</f>
        <v>0</v>
      </c>
      <c r="CD52" s="63" t="str">
        <f>IF(CA52=1,BR52,)</f>
        <v>Turkiet</v>
      </c>
      <c r="CE52" s="34">
        <f t="shared" si="325"/>
        <v>0</v>
      </c>
      <c r="CF52" s="34">
        <f t="shared" si="326"/>
        <v>0</v>
      </c>
      <c r="CG52" s="34">
        <f t="shared" si="327"/>
        <v>0</v>
      </c>
      <c r="CH52" s="55">
        <f t="shared" si="328"/>
        <v>0</v>
      </c>
      <c r="CI52" s="34" t="str">
        <f t="shared" si="329"/>
        <v>F</v>
      </c>
      <c r="CJ52" s="34">
        <f>IF(CD52&gt;0,RANK(CH52,CH49:CH52),)</f>
        <v>1</v>
      </c>
      <c r="CK52" s="34">
        <f>IF(AND(CD52&gt;0,COUNTIF(CJ49:CJ52,CJ52)&gt;1),SUMIFS($AG$4:$AG$54,$AD$4:$AD$54,BR52,$K$4:$K$54,1)+SUMIFS($AI$4:$AI$54,$AF$4:$AF$54,BR52,$K$4:$K$54,1)-SUMIFS($AI$4:$AI$54,$AD$4:$AD$54,BR52,$K$4:$K$54,1)-SUMIFS($AG$4:$AG$54,$AF$4:$AF$54,BR52,$K$4:$K$54,1),)</f>
        <v>0</v>
      </c>
      <c r="CL52" s="34">
        <f>IF(AND(CD52&gt;0,COUNTIF(CJ49:CJ52,CJ52)&gt;1),CJ52+RANK(CK52,CK49:CK52)-1,CJ52)</f>
        <v>1</v>
      </c>
      <c r="CM52" s="34">
        <f>IF(AND(CD52&gt;0,COUNTIF(CL49:CL52,CL52)&gt;1),SUMIFS($AG$4:$AG$54,$AD$4:$AD$54,BR52,$K$4:$K$54,1)+SUMIFS($AI$4:$AI$54,$AF$4:$AF$54,BR52,$K$4:$K$54,1),)</f>
        <v>0</v>
      </c>
      <c r="CN52" s="34">
        <f>IF(AND(CD52&gt;0,COUNTIF(CL49:CL52,CL52)&gt;1),CL52+RANK(CM52,CM49:CM52)-1,CL52)</f>
        <v>1</v>
      </c>
      <c r="CO52" s="34">
        <f t="shared" si="330"/>
        <v>1</v>
      </c>
      <c r="CP52" s="34">
        <f>IF(OR(CO52="",COUNTIF(CO49:CO52,CO52)=1),"",$BX52)</f>
        <v>0</v>
      </c>
      <c r="CQ52" s="34">
        <f>IF(CO52="","",IF(COUNTIF(CO49:CO52,CO52)=1,CO52,CO52+RANK(CP52,CP49:CP52,0)-1))</f>
        <v>1</v>
      </c>
      <c r="CR52" s="34">
        <f>IF(OR(CQ52="",COUNTIF(CQ49:CQ52,CQ52)=1),"",$BV52)</f>
        <v>0</v>
      </c>
      <c r="CS52" s="34">
        <f>IF(CO52="","",IF(COUNTIF(CQ49:CQ52,CQ52)=1,CQ52,CQ52+RANK(CR52,CR49:CR52,0)-1))</f>
        <v>1</v>
      </c>
      <c r="CT52" s="34">
        <f>IF(OR(CS52="",COUNTIF(CS49:CS52,CS52)=1),"",$BS52)</f>
        <v>0</v>
      </c>
      <c r="CU52" s="34">
        <f>IF(CO52="","",IF(COUNTIF(CS49:CS52,CS52)=1,CS52,CS52+RANK(CT52,CT49:CT52,0)-1))</f>
        <v>1</v>
      </c>
      <c r="CV52" s="34">
        <f>IF(CD52&gt;0,BK47+RANK(CU52,CU49:CU52,1),)</f>
        <v>1</v>
      </c>
      <c r="CX52" s="63">
        <f>IF(CA52=2,BR52,)</f>
        <v>0</v>
      </c>
      <c r="CY52" s="34">
        <f t="shared" si="331"/>
        <v>0</v>
      </c>
      <c r="CZ52" s="34">
        <f t="shared" si="332"/>
        <v>0</v>
      </c>
      <c r="DA52" s="34">
        <f t="shared" si="333"/>
        <v>0</v>
      </c>
      <c r="DB52" s="55">
        <f t="shared" si="334"/>
        <v>0</v>
      </c>
      <c r="DC52" s="34" t="str">
        <f t="shared" si="335"/>
        <v>F</v>
      </c>
      <c r="DD52" s="34">
        <f>IF(CX52&gt;0,RANK(DB52,DB49:DB52)+CE47,)</f>
        <v>0</v>
      </c>
      <c r="DE52" s="34">
        <f>IF(AND(CX52&gt;0,COUNTIF(DD49:DD52,DD52)&gt;1),SUMIFS($AG$4:$AG$54,$AD$4:$AD$54,BR52,$K$4:$K$54,2)+SUMIFS($AI$4:$AI$54,$AF$4:$AF$54,BR52,$K$4:$K$54,2)-SUMIFS($AI$4:$AI$54,$AD$4:$AD$54,BR52,$K$4:$K$54,2)-SUMIFS($AG$4:$AG$54,$AF$4:$AF$54,BR52,$K$4:$K$54,2),)</f>
        <v>0</v>
      </c>
      <c r="DF52" s="34">
        <f>IF(AND(CX52&gt;0,COUNTIF(DD49:DD52,DD52)&gt;1),DD52+RANK(DE52,DE49:DE52)-1,DD52)</f>
        <v>0</v>
      </c>
      <c r="DG52" s="34">
        <f>IF(AND(CX52&gt;0,COUNTIF(DF49:DF52,DF52)&gt;1),SUMIFS($AG$4:$AG$54,$AD$4:$AD$54,BR52,$K$4:$K$54,2)+SUMIFS($AI$4:$AI$54,$AF$4:$AF$54,BR52,$K$4:$K$54,2),)</f>
        <v>0</v>
      </c>
      <c r="DH52" s="34">
        <f>IF(AND(CX52&gt;0,COUNTIF(DF49:DF52,DF52)&gt;1),DF52+RANK(DG52,DG49:DG52)-1,DF52)</f>
        <v>0</v>
      </c>
      <c r="DI52" s="34" t="str">
        <f t="shared" si="336"/>
        <v/>
      </c>
      <c r="DJ52" s="34" t="str">
        <f>IF(OR(DI52="",COUNTIF(DI49:DI52,DI52)=1),"",$BX52)</f>
        <v/>
      </c>
      <c r="DK52" s="34" t="str">
        <f>IF(DI52="","",IF(COUNTIF(DI49:DI52,DI52)=1,DI52,DI52+RANK(DJ52,DJ49:DJ52,0)-1))</f>
        <v/>
      </c>
      <c r="DL52" s="34" t="str">
        <f>IF(OR(DK52="",COUNTIF(DK49:DK52,DK52)=1),"",$BV52)</f>
        <v/>
      </c>
      <c r="DM52" s="34" t="str">
        <f>IF(DI52="","",IF(COUNTIF(DK49:DK52,DK52)=1,DK52,DK52+RANK(DL52,DL49:DL52,0)-1))</f>
        <v/>
      </c>
      <c r="DN52" s="34" t="str">
        <f>IF(OR(DM52="",COUNTIF(DM49:DM52,DM52)=1),"",$BS52)</f>
        <v/>
      </c>
      <c r="DO52" s="34" t="str">
        <f>IF(DI52="","",IF(COUNTIF(DM49:DM52,DM52)=1,DM52,DM52+RANK(DN52,DN49:DN52,0)-1))</f>
        <v/>
      </c>
      <c r="DP52" s="34">
        <f>IF(CX52&gt;0,CE47+RANK(DO52,DO49:DO52,1),)</f>
        <v>0</v>
      </c>
      <c r="DR52" s="63">
        <f>IF(CA52=3,BR52,)</f>
        <v>0</v>
      </c>
      <c r="DS52" s="34">
        <f>(SUMIF(AD$4:AD$54,BR52,BD$4:BD$54)+SUMIF(AF$4:AF$54,BR52,BE$4:BE$54))</f>
        <v>0</v>
      </c>
      <c r="DT52" s="34">
        <f>(SUMIF(AD$4:AD$54,BR52,BF$4:BF$54)+SUMIF(AF$4:AF$54,BR52,BG$4:BG$54))</f>
        <v>0</v>
      </c>
      <c r="DU52" s="34">
        <f>(SUMIF(AD$4:AD$54,BR52,BH$4:BH$54)+SUMIF(AF$4:AF$54,BR52,BI$4:BI$54))</f>
        <v>0</v>
      </c>
      <c r="DV52" s="55">
        <f t="shared" si="337"/>
        <v>0</v>
      </c>
      <c r="DW52" s="34" t="str">
        <f>BZ52</f>
        <v>F</v>
      </c>
      <c r="DX52" s="34">
        <f>IF(DR52&gt;0,RANK(DV52,DV49:DV52)+CE47+CY47,)</f>
        <v>0</v>
      </c>
      <c r="DY52" s="34">
        <f>IF(AND(DR52&gt;0,COUNTIF(DX49:DX52,DX52)&gt;1),SUMIFS($AG$4:$AG$54,$AD$4:$AD$54,BR52,$K$4:$K$54,3)+SUMIFS($AI$4:$AI$54,$AF$4:$AF$54,BR52,$K$4:$K$54,3)-SUMIFS($AI$4:$AI$54,$AD$4:$AD$54,BR52,$K$4:$K$54,3)-SUMIFS($AG$4:$AG$54,$AF$4:$AF$54,BR52,$K$4:$K$54,3),)</f>
        <v>0</v>
      </c>
      <c r="DZ52" s="34">
        <f>IF(AND(DR52&gt;0,COUNTIF(DX49:DX52,DX52)&gt;1),DX52+RANK(DY52,DY49:DY52)-1,DX52)</f>
        <v>0</v>
      </c>
      <c r="EA52" s="34">
        <f>IF(AND(DR52&gt;0,COUNTIF(DZ49:DZ52,DZ52)&gt;1),SUMIFS($AG$4:$AG$54,$AD$4:$AD$54,BR52,$K$4:$K$54,3)+SUMIFS($AI$4:$AI$54,$AF$4:$AF$54,BR52,$K$4:$K$54,3),)</f>
        <v>0</v>
      </c>
      <c r="EB52" s="34">
        <f>IF(AND(DR52&gt;0,COUNTIF(DZ49:DZ52,DZ52)&gt;1),DZ52+RANK(EA52,EA49:EA52)-1,DZ52)</f>
        <v>0</v>
      </c>
      <c r="EC52" s="34" t="str">
        <f t="shared" si="338"/>
        <v/>
      </c>
      <c r="ED52" s="34" t="str">
        <f>IF(OR(EC52="",COUNTIF(EC49:EC52,EC52)=1),"",$BX52)</f>
        <v/>
      </c>
      <c r="EE52" s="34" t="str">
        <f>IF(EC52="","",IF(COUNTIF(EC49:EC52,EC52)=1,EC52,EC52+RANK(ED52,ED49:ED52,0)-1))</f>
        <v/>
      </c>
      <c r="EF52" s="34" t="str">
        <f>IF(OR(EE52="",COUNTIF(EE49:EE52,EE52)=1),"",$BV52)</f>
        <v/>
      </c>
      <c r="EG52" s="34" t="str">
        <f>IF(EC52="","",IF(COUNTIF(EE49:EE52,EE52)=1,EE52,EE52+RANK(EF52,EF49:EF52,0)-1))</f>
        <v/>
      </c>
      <c r="EH52" s="34" t="str">
        <f>IF(OR(EG52="",COUNTIF(EG49:EG52,EG52)=1),"",$BS52)</f>
        <v/>
      </c>
      <c r="EI52" s="34" t="str">
        <f>IF(EC52="","",IF(COUNTIF(EG49:EG52,EG52)=1,EG52,EG52+RANK(EH52,EH49:EH52,0)-1))</f>
        <v/>
      </c>
      <c r="EJ52" s="34">
        <f>IF(DR52&gt;0,CE47+CY47+RANK(EI52,EI49:EI52,1),)</f>
        <v>0</v>
      </c>
      <c r="EL52" s="34">
        <f>IF(CA52=4,BR52,)</f>
        <v>0</v>
      </c>
      <c r="EM52" s="34">
        <f t="shared" si="339"/>
        <v>0</v>
      </c>
      <c r="EN52" s="34">
        <f t="shared" si="340"/>
        <v>0</v>
      </c>
      <c r="EO52" s="34">
        <f t="shared" si="341"/>
        <v>0</v>
      </c>
      <c r="EP52" s="55">
        <f t="shared" si="342"/>
        <v>0</v>
      </c>
      <c r="EQ52" s="34" t="str">
        <f t="shared" si="343"/>
        <v>F</v>
      </c>
      <c r="ER52" s="34">
        <f>IF(EL52&gt;0,RANK(EP52,EP49:EP52)+CE47+CY47+DS47,)</f>
        <v>0</v>
      </c>
      <c r="ES52" s="34">
        <f>IF(AND(EL52&gt;0,COUNTIF(ER49:ER52,ER52)&gt;1),SUMIFS($AG$4:$AG$54,$AD$4:$AD$54,BR52,$K$4:$K$54,4)+SUMIFS($AI$4:$AI$54,$AF$4:$AF$54,BR52,$K$4:$K$54,4)-SUMIFS($AI$4:$AI$54,$AD$4:$AD$54,BR52,$K$4:$K$54,4)-SUMIFS($AG$4:$AG$54,$AF$4:$AF$54,BR52,$K$4:$K$54,4),)</f>
        <v>0</v>
      </c>
      <c r="ET52" s="34">
        <f t="shared" si="344"/>
        <v>0</v>
      </c>
      <c r="EU52" s="34">
        <f>IF(AND(EL52&gt;0,COUNTIF(ET49:ET52,ET52)&gt;1),SUMIFS($AG$4:$AG$54,$AD$4:$AD$54,BR52,$K$4:$K$54,4)+SUMIFS($AI$4:$AI$54,$AF$4:$AF$54,BR52,$K$4:$K$54,4),)</f>
        <v>0</v>
      </c>
      <c r="EV52" s="34">
        <f>IF(AND(EL52&gt;0,COUNTIF(ET49:ET52,ET52)&gt;1),ET52+RANK(EU52,EU49:EU52)-1,ET52)</f>
        <v>0</v>
      </c>
      <c r="EW52" s="34" t="str">
        <f t="shared" si="345"/>
        <v/>
      </c>
      <c r="EX52" s="34" t="str">
        <f>IF(OR(EW52="",COUNTIF(EW49:EW52,EW52)=1),"",$BX52)</f>
        <v/>
      </c>
      <c r="EY52" s="34" t="str">
        <f>IF(EW52="","",IF(COUNTIF(EW49:EW52,EW52)=1,EW52,EW52+RANK(EX52,EX49:EX52,0)-1))</f>
        <v/>
      </c>
      <c r="EZ52" s="34" t="str">
        <f>IF(OR(EY52="",COUNTIF(EY49:EY52,EY52)=1),"",$BV52)</f>
        <v/>
      </c>
      <c r="FA52" s="34" t="str">
        <f>IF(EW52="","",IF(COUNTIF(EY49:EY52,EY52)=1,EY52,EY52+RANK(EZ52,EZ49:EZ52,0)-1))</f>
        <v/>
      </c>
      <c r="FB52" s="34" t="str">
        <f>IF(OR(FA52="",COUNTIF(FA49:FA52,FA52)=1),"",$BS52)</f>
        <v/>
      </c>
      <c r="FC52" s="34" t="str">
        <f>IF(EW52="","",IF(COUNTIF(FA50:FA53,FA52)=1,FA52,FA52+RANK(FB52,FB50:FB53,0)-1))</f>
        <v/>
      </c>
      <c r="FD52" s="34">
        <f>IF(EL52&gt;0,CE47+CY47+DS47+RANK(FC52,FC49:FC52,1),)</f>
        <v>0</v>
      </c>
      <c r="FF52" s="34">
        <f>IFERROR(VLOOKUP(FH52,CD48:CV52,19,FALSE),IFERROR(VLOOKUP(FH52,CX48:DP52,19,FALSE),IFERROR(VLOOKUP(FH52,DR48:EJ52,19,FALSE),VLOOKUP(FH52,EL48:FD52,19,FALSE))))</f>
        <v>1</v>
      </c>
      <c r="FG52" s="34">
        <f>RANK(FF52,FF49:FF52,1)+COUNTIF(FF49:FF52,FF52)-1</f>
        <v>4</v>
      </c>
      <c r="FH52" s="34" t="str">
        <f>BR52</f>
        <v>Turkiet</v>
      </c>
      <c r="GH52" s="118">
        <v>49</v>
      </c>
      <c r="GI52" s="113"/>
      <c r="GJ52" s="113"/>
      <c r="GK52" s="118"/>
    </row>
    <row r="53" spans="1:193" x14ac:dyDescent="0.35">
      <c r="C53" s="49">
        <v>45469</v>
      </c>
      <c r="D53" s="120" t="s">
        <v>181</v>
      </c>
      <c r="E53" s="59" t="s">
        <v>27</v>
      </c>
      <c r="F53" s="122" t="s">
        <v>19</v>
      </c>
      <c r="G53" s="112"/>
      <c r="H53" s="60" t="s">
        <v>27</v>
      </c>
      <c r="I53" s="112"/>
      <c r="J53" s="109" t="str">
        <f t="shared" si="324"/>
        <v/>
      </c>
      <c r="K53" s="108">
        <f>IF(VLOOKUP(D53,BR48:CA52,10,FALSE)=VLOOKUP(F53,BR48:CA52,10,FALSE),VLOOKUP(D53,BR48:CA52,10,FALSE),"-")</f>
        <v>1</v>
      </c>
      <c r="M53" s="108" t="str">
        <f>IF(COUNTBLANK(G49:G54)+COUNTBLANK(I49:I54)=0,"Resultat OK","Fyll i resultat")</f>
        <v>Fyll i resultat</v>
      </c>
      <c r="AC53" s="62">
        <f t="shared" si="290"/>
        <v>45469</v>
      </c>
      <c r="AD53" s="2" t="str">
        <f t="shared" si="290"/>
        <v>Georgien</v>
      </c>
      <c r="AE53" s="59" t="str">
        <f t="shared" si="290"/>
        <v>-</v>
      </c>
      <c r="AF53" s="4" t="str">
        <f t="shared" si="290"/>
        <v>Portugal</v>
      </c>
      <c r="AG53" s="51" t="str">
        <f t="shared" si="291"/>
        <v/>
      </c>
      <c r="AH53" s="60" t="s">
        <v>27</v>
      </c>
      <c r="AI53" s="51" t="str">
        <f t="shared" si="292"/>
        <v/>
      </c>
      <c r="AJ53" s="53" t="str">
        <f t="shared" si="293"/>
        <v/>
      </c>
      <c r="AK53" s="68"/>
      <c r="AL53" s="34">
        <f t="shared" si="294"/>
        <v>0</v>
      </c>
      <c r="AM53" s="34">
        <f t="shared" si="295"/>
        <v>0</v>
      </c>
      <c r="AN53" s="34">
        <f t="shared" si="296"/>
        <v>0</v>
      </c>
      <c r="AO53" s="34">
        <f t="shared" si="297"/>
        <v>0</v>
      </c>
      <c r="AP53" s="34">
        <f t="shared" si="298"/>
        <v>0</v>
      </c>
      <c r="AQ53" s="34">
        <f t="shared" si="299"/>
        <v>0</v>
      </c>
      <c r="AR53" s="34">
        <f t="shared" si="300"/>
        <v>0</v>
      </c>
      <c r="AS53" s="34">
        <f t="shared" si="301"/>
        <v>0</v>
      </c>
      <c r="AT53" s="34">
        <f t="shared" si="302"/>
        <v>0</v>
      </c>
      <c r="AU53" s="34">
        <f t="shared" si="303"/>
        <v>0</v>
      </c>
      <c r="AV53" s="34">
        <f t="shared" si="304"/>
        <v>0</v>
      </c>
      <c r="AW53" s="34">
        <f t="shared" si="305"/>
        <v>0</v>
      </c>
      <c r="AX53" s="34">
        <f t="shared" si="306"/>
        <v>0</v>
      </c>
      <c r="AY53" s="34">
        <f t="shared" si="307"/>
        <v>0</v>
      </c>
      <c r="AZ53" s="34">
        <f t="shared" si="308"/>
        <v>0</v>
      </c>
      <c r="BA53" s="34">
        <f t="shared" si="309"/>
        <v>0</v>
      </c>
      <c r="BB53" s="34">
        <f t="shared" si="310"/>
        <v>0</v>
      </c>
      <c r="BC53" s="34">
        <f t="shared" si="311"/>
        <v>0</v>
      </c>
      <c r="BD53" s="34">
        <f t="shared" si="312"/>
        <v>0</v>
      </c>
      <c r="BE53" s="34">
        <f t="shared" si="313"/>
        <v>0</v>
      </c>
      <c r="BF53" s="34">
        <f t="shared" si="314"/>
        <v>0</v>
      </c>
      <c r="BG53" s="34">
        <f t="shared" si="315"/>
        <v>0</v>
      </c>
      <c r="BH53" s="34">
        <f t="shared" si="316"/>
        <v>0</v>
      </c>
      <c r="BI53" s="34">
        <f t="shared" si="317"/>
        <v>0</v>
      </c>
      <c r="BJ53" s="34">
        <f t="shared" si="318"/>
        <v>0</v>
      </c>
      <c r="BK53" s="34">
        <f t="shared" si="319"/>
        <v>0</v>
      </c>
      <c r="BL53" s="34">
        <f t="shared" si="320"/>
        <v>0</v>
      </c>
      <c r="BM53" s="34">
        <f t="shared" si="321"/>
        <v>0</v>
      </c>
      <c r="BN53" s="34">
        <f t="shared" si="322"/>
        <v>0</v>
      </c>
      <c r="BO53" s="34">
        <f t="shared" si="323"/>
        <v>0</v>
      </c>
      <c r="GH53" s="118">
        <v>50</v>
      </c>
      <c r="GI53" s="113"/>
      <c r="GJ53" s="113"/>
      <c r="GK53" s="118"/>
    </row>
    <row r="54" spans="1:193" x14ac:dyDescent="0.35">
      <c r="C54" s="49">
        <v>45469</v>
      </c>
      <c r="D54" s="120" t="s">
        <v>16</v>
      </c>
      <c r="E54" s="59" t="s">
        <v>27</v>
      </c>
      <c r="F54" s="122" t="s">
        <v>17</v>
      </c>
      <c r="G54" s="112"/>
      <c r="H54" s="60" t="s">
        <v>27</v>
      </c>
      <c r="I54" s="112"/>
      <c r="J54" s="109" t="str">
        <f t="shared" si="324"/>
        <v/>
      </c>
      <c r="K54" s="108">
        <f>IF(VLOOKUP(D54,BR48:CA52,10,FALSE)=VLOOKUP(F54,BR48:CA52,10,FALSE),VLOOKUP(D54,BR48:CA52,10,FALSE),"-")</f>
        <v>1</v>
      </c>
      <c r="AC54" s="62">
        <f t="shared" si="290"/>
        <v>45469</v>
      </c>
      <c r="AD54" s="2" t="str">
        <f t="shared" si="290"/>
        <v>Tjeckien</v>
      </c>
      <c r="AE54" s="59" t="str">
        <f t="shared" si="290"/>
        <v>-</v>
      </c>
      <c r="AF54" s="4" t="str">
        <f t="shared" si="290"/>
        <v>Turkiet</v>
      </c>
      <c r="AG54" s="51" t="str">
        <f t="shared" si="291"/>
        <v/>
      </c>
      <c r="AH54" s="60" t="s">
        <v>27</v>
      </c>
      <c r="AI54" s="51" t="str">
        <f t="shared" si="292"/>
        <v/>
      </c>
      <c r="AJ54" s="53" t="str">
        <f t="shared" si="293"/>
        <v/>
      </c>
      <c r="AK54" s="68"/>
      <c r="AL54" s="34">
        <f t="shared" si="294"/>
        <v>0</v>
      </c>
      <c r="AM54" s="34">
        <f t="shared" si="295"/>
        <v>0</v>
      </c>
      <c r="AN54" s="34">
        <f t="shared" si="296"/>
        <v>0</v>
      </c>
      <c r="AO54" s="34">
        <f t="shared" si="297"/>
        <v>0</v>
      </c>
      <c r="AP54" s="34">
        <f t="shared" si="298"/>
        <v>0</v>
      </c>
      <c r="AQ54" s="34">
        <f t="shared" si="299"/>
        <v>0</v>
      </c>
      <c r="AR54" s="34">
        <f t="shared" si="300"/>
        <v>0</v>
      </c>
      <c r="AS54" s="34">
        <f t="shared" si="301"/>
        <v>0</v>
      </c>
      <c r="AT54" s="34">
        <f t="shared" si="302"/>
        <v>0</v>
      </c>
      <c r="AU54" s="34">
        <f t="shared" si="303"/>
        <v>0</v>
      </c>
      <c r="AV54" s="34">
        <f t="shared" si="304"/>
        <v>0</v>
      </c>
      <c r="AW54" s="34">
        <f t="shared" si="305"/>
        <v>0</v>
      </c>
      <c r="AX54" s="34">
        <f t="shared" si="306"/>
        <v>0</v>
      </c>
      <c r="AY54" s="34">
        <f t="shared" si="307"/>
        <v>0</v>
      </c>
      <c r="AZ54" s="34">
        <f t="shared" si="308"/>
        <v>0</v>
      </c>
      <c r="BA54" s="34">
        <f t="shared" si="309"/>
        <v>0</v>
      </c>
      <c r="BB54" s="34">
        <f t="shared" si="310"/>
        <v>0</v>
      </c>
      <c r="BC54" s="34">
        <f t="shared" si="311"/>
        <v>0</v>
      </c>
      <c r="BD54" s="34">
        <f t="shared" si="312"/>
        <v>0</v>
      </c>
      <c r="BE54" s="34">
        <f t="shared" si="313"/>
        <v>0</v>
      </c>
      <c r="BF54" s="34">
        <f t="shared" si="314"/>
        <v>0</v>
      </c>
      <c r="BG54" s="34">
        <f t="shared" si="315"/>
        <v>0</v>
      </c>
      <c r="BH54" s="34">
        <f t="shared" si="316"/>
        <v>0</v>
      </c>
      <c r="BI54" s="34">
        <f t="shared" si="317"/>
        <v>0</v>
      </c>
      <c r="BJ54" s="34">
        <f t="shared" si="318"/>
        <v>0</v>
      </c>
      <c r="BK54" s="34">
        <f t="shared" si="319"/>
        <v>0</v>
      </c>
      <c r="BL54" s="34">
        <f t="shared" si="320"/>
        <v>0</v>
      </c>
      <c r="BM54" s="34">
        <f t="shared" si="321"/>
        <v>0</v>
      </c>
      <c r="BN54" s="34">
        <f t="shared" si="322"/>
        <v>0</v>
      </c>
      <c r="BO54" s="34">
        <f t="shared" si="323"/>
        <v>0</v>
      </c>
      <c r="GH54" s="118">
        <v>51</v>
      </c>
      <c r="GJ54" s="113"/>
      <c r="GK54" s="118"/>
    </row>
    <row r="55" spans="1:193" x14ac:dyDescent="0.35">
      <c r="GH55" s="118">
        <v>52</v>
      </c>
      <c r="GJ55" s="113"/>
      <c r="GK55" s="118"/>
    </row>
    <row r="56" spans="1:193" x14ac:dyDescent="0.35">
      <c r="C56" s="30" t="s">
        <v>28</v>
      </c>
      <c r="AC56" s="30" t="s">
        <v>28</v>
      </c>
      <c r="GH56" s="118">
        <v>53</v>
      </c>
      <c r="GJ56" s="113"/>
      <c r="GK56" s="118"/>
    </row>
    <row r="57" spans="1:193" x14ac:dyDescent="0.35">
      <c r="A57" s="135" t="s">
        <v>139</v>
      </c>
      <c r="B57" s="13" t="s">
        <v>139</v>
      </c>
      <c r="C57" s="164" t="s">
        <v>22</v>
      </c>
      <c r="D57" s="169" t="s">
        <v>23</v>
      </c>
      <c r="E57" s="169"/>
      <c r="F57" s="169"/>
      <c r="G57" s="169" t="s">
        <v>24</v>
      </c>
      <c r="H57" s="169"/>
      <c r="I57" s="169"/>
      <c r="J57" s="13" t="s">
        <v>25</v>
      </c>
      <c r="K57" s="145"/>
      <c r="M57" s="14" t="s">
        <v>55</v>
      </c>
      <c r="N57" s="82"/>
      <c r="O57" s="141" t="s">
        <v>140</v>
      </c>
      <c r="P57" s="142"/>
      <c r="Q57" s="143"/>
      <c r="R57" s="143"/>
      <c r="S57" s="143"/>
      <c r="T57" s="144"/>
      <c r="AC57" s="44" t="s">
        <v>22</v>
      </c>
      <c r="AD57" s="168" t="s">
        <v>23</v>
      </c>
      <c r="AE57" s="168"/>
      <c r="AF57" s="168"/>
      <c r="AG57" s="169" t="s">
        <v>24</v>
      </c>
      <c r="AH57" s="169"/>
      <c r="AI57" s="169"/>
      <c r="AJ57" s="13" t="s">
        <v>25</v>
      </c>
      <c r="AK57" s="14" t="s">
        <v>26</v>
      </c>
      <c r="AR57" s="34" t="s">
        <v>28</v>
      </c>
      <c r="AW57" s="34" t="s">
        <v>132</v>
      </c>
      <c r="GH57" s="118">
        <v>54</v>
      </c>
      <c r="GJ57" s="113"/>
      <c r="GK57" s="118"/>
    </row>
    <row r="58" spans="1:193" ht="14.5" customHeight="1" x14ac:dyDescent="0.35">
      <c r="A58" s="165">
        <v>38</v>
      </c>
      <c r="B58" s="136">
        <v>8</v>
      </c>
      <c r="C58" s="62">
        <v>45472</v>
      </c>
      <c r="D58" s="138" t="str">
        <f>IF($M$8="Resultat OK",$M$5,"Tvåa grupp A")</f>
        <v>Tvåa grupp A</v>
      </c>
      <c r="E58" s="140" t="s">
        <v>27</v>
      </c>
      <c r="F58" s="139" t="str">
        <f>IF($M$17="Resultat OK",$M$14,"Tvåa grupp B")</f>
        <v>Tvåa grupp B</v>
      </c>
      <c r="G58" s="111"/>
      <c r="H58" s="158" t="s">
        <v>27</v>
      </c>
      <c r="I58" s="111"/>
      <c r="J58" s="109" t="str">
        <f>IF(OR(ISBLANK(G58),ISBLANK(I58)),"",IF(G58&gt;I58,1,IF(G58&lt;I58,2,"X")))</f>
        <v/>
      </c>
      <c r="K58" s="137"/>
      <c r="M58" s="112"/>
      <c r="O58" s="174" t="s">
        <v>193</v>
      </c>
      <c r="P58" s="175"/>
      <c r="Q58" s="175"/>
      <c r="R58" s="175"/>
      <c r="S58" s="175"/>
      <c r="T58" s="176"/>
      <c r="AC58" s="62">
        <f t="shared" ref="AC58:AF65" si="346">C58</f>
        <v>45472</v>
      </c>
      <c r="AD58" s="2" t="str">
        <f t="shared" si="346"/>
        <v>Tvåa grupp A</v>
      </c>
      <c r="AE58" s="59" t="str">
        <f t="shared" si="346"/>
        <v>-</v>
      </c>
      <c r="AF58" s="4" t="str">
        <f t="shared" si="346"/>
        <v>Tvåa grupp B</v>
      </c>
      <c r="AG58" s="51" t="str">
        <f t="shared" ref="AG58:AG65" si="347">IF(G58="","",G58)</f>
        <v/>
      </c>
      <c r="AH58" s="52" t="s">
        <v>27</v>
      </c>
      <c r="AI58" s="51" t="str">
        <f t="shared" ref="AI58:AI65" si="348">IF(I58="","",I58)</f>
        <v/>
      </c>
      <c r="AJ58" s="53" t="str">
        <f t="shared" ref="AJ58:AJ65" si="349">J58</f>
        <v/>
      </c>
      <c r="AK58" s="68"/>
      <c r="AR58" s="34" t="s">
        <v>122</v>
      </c>
      <c r="AS58" s="34" t="s">
        <v>123</v>
      </c>
      <c r="AT58" s="34" t="s">
        <v>124</v>
      </c>
      <c r="AU58" s="34" t="s">
        <v>26</v>
      </c>
      <c r="AW58" s="34" t="str">
        <f t="shared" ref="AW58:AW65" si="350">D58</f>
        <v>Tvåa grupp A</v>
      </c>
      <c r="AX58" s="34" t="str">
        <f t="shared" ref="AX58:AX65" si="351">F58</f>
        <v>Tvåa grupp B</v>
      </c>
      <c r="GH58" s="118">
        <v>55</v>
      </c>
      <c r="GJ58" s="113"/>
      <c r="GK58" s="118"/>
    </row>
    <row r="59" spans="1:193" x14ac:dyDescent="0.35">
      <c r="A59" s="165">
        <v>37</v>
      </c>
      <c r="B59" s="136">
        <v>2</v>
      </c>
      <c r="C59" s="62">
        <v>45472</v>
      </c>
      <c r="D59" s="138" t="str">
        <f>IF($M$8="Resultat OK",$M$4,"Vinnare grupp A")</f>
        <v>Vinnare grupp A</v>
      </c>
      <c r="E59" s="140" t="s">
        <v>27</v>
      </c>
      <c r="F59" s="139" t="str">
        <f>IF($M$26="Resultat OK",$M$23,"Tvåa grupp C")</f>
        <v>Tvåa grupp C</v>
      </c>
      <c r="G59" s="112"/>
      <c r="H59" s="158" t="s">
        <v>27</v>
      </c>
      <c r="I59" s="112"/>
      <c r="J59" s="109" t="str">
        <f t="shared" ref="J59:J65" si="352">IF(OR(ISBLANK(G59),ISBLANK(I59)),"",IF(G59&gt;I59,1,IF(G59&lt;I59,2,"X")))</f>
        <v/>
      </c>
      <c r="K59" s="137"/>
      <c r="M59" s="112"/>
      <c r="O59" s="174"/>
      <c r="P59" s="175"/>
      <c r="Q59" s="175"/>
      <c r="R59" s="175"/>
      <c r="S59" s="175"/>
      <c r="T59" s="176"/>
      <c r="V59" s="129"/>
      <c r="AC59" s="62">
        <f t="shared" si="346"/>
        <v>45472</v>
      </c>
      <c r="AD59" s="2" t="str">
        <f t="shared" si="346"/>
        <v>Vinnare grupp A</v>
      </c>
      <c r="AE59" s="59" t="str">
        <f t="shared" si="346"/>
        <v>-</v>
      </c>
      <c r="AF59" s="4" t="str">
        <f t="shared" si="346"/>
        <v>Tvåa grupp C</v>
      </c>
      <c r="AG59" s="51" t="str">
        <f t="shared" si="347"/>
        <v/>
      </c>
      <c r="AH59" s="60" t="s">
        <v>27</v>
      </c>
      <c r="AI59" s="51" t="str">
        <f t="shared" si="348"/>
        <v/>
      </c>
      <c r="AJ59" s="53" t="str">
        <f t="shared" si="349"/>
        <v/>
      </c>
      <c r="AK59" s="68"/>
      <c r="AR59" s="34" t="str">
        <f t="shared" ref="AR59:AR66" si="353">D58</f>
        <v>Tvåa grupp A</v>
      </c>
      <c r="AS59" s="34" t="str">
        <f>IF(OR('Resultat &amp; Tabell'!G58="",'Resultat &amp; Tabell'!I58=""),"",'Resultat &amp; Tabell'!D58)</f>
        <v/>
      </c>
      <c r="AT59" s="34">
        <f>IF(ISERROR(VLOOKUP(AR59,$AS$59:$AS$74,1,FALSE)),0,1)</f>
        <v>0</v>
      </c>
      <c r="AU59" s="34">
        <f t="shared" ref="AU59:AU74" si="354">2*AT59</f>
        <v>0</v>
      </c>
      <c r="AW59" s="34" t="str">
        <f t="shared" si="350"/>
        <v>Vinnare grupp A</v>
      </c>
      <c r="AX59" s="34" t="str">
        <f t="shared" si="351"/>
        <v>Tvåa grupp C</v>
      </c>
      <c r="BN59" s="135" t="s">
        <v>139</v>
      </c>
      <c r="BO59" s="44" t="s">
        <v>22</v>
      </c>
      <c r="BP59" s="168" t="s">
        <v>23</v>
      </c>
      <c r="BQ59" s="168"/>
      <c r="BR59" s="168"/>
      <c r="BS59" s="169" t="s">
        <v>24</v>
      </c>
      <c r="BT59" s="169"/>
      <c r="BU59" s="169"/>
      <c r="BV59" s="13" t="s">
        <v>25</v>
      </c>
      <c r="GH59" s="118">
        <v>56</v>
      </c>
      <c r="GJ59" s="113"/>
      <c r="GK59" s="118"/>
    </row>
    <row r="60" spans="1:193" x14ac:dyDescent="0.35">
      <c r="A60" s="165">
        <v>40</v>
      </c>
      <c r="B60" s="136">
        <v>7</v>
      </c>
      <c r="C60" s="62">
        <v>45473</v>
      </c>
      <c r="D60" s="138" t="str">
        <f>IF($M$26="Resultat OK",$M$22,"Vinnare grupp C")</f>
        <v>Vinnare grupp C</v>
      </c>
      <c r="E60" s="140" t="s">
        <v>27</v>
      </c>
      <c r="F60" s="139" t="str">
        <f>IF(FK12="Resultat OK",HLOOKUP("C",GD2:GD17,FX2),"Trea D/E/F")</f>
        <v>Trea D/E/F</v>
      </c>
      <c r="G60" s="112"/>
      <c r="H60" s="158" t="s">
        <v>27</v>
      </c>
      <c r="I60" s="112"/>
      <c r="J60" s="109" t="str">
        <f t="shared" si="352"/>
        <v/>
      </c>
      <c r="K60" s="137"/>
      <c r="M60" s="112"/>
      <c r="O60" s="174"/>
      <c r="P60" s="175"/>
      <c r="Q60" s="175"/>
      <c r="R60" s="175"/>
      <c r="S60" s="175"/>
      <c r="T60" s="176"/>
      <c r="AC60" s="62">
        <f t="shared" si="346"/>
        <v>45473</v>
      </c>
      <c r="AD60" s="2" t="str">
        <f t="shared" si="346"/>
        <v>Vinnare grupp C</v>
      </c>
      <c r="AE60" s="59" t="str">
        <f t="shared" si="346"/>
        <v>-</v>
      </c>
      <c r="AF60" s="4" t="str">
        <f t="shared" si="346"/>
        <v>Trea D/E/F</v>
      </c>
      <c r="AG60" s="51" t="str">
        <f t="shared" si="347"/>
        <v/>
      </c>
      <c r="AH60" s="60" t="s">
        <v>27</v>
      </c>
      <c r="AI60" s="51" t="str">
        <f t="shared" si="348"/>
        <v/>
      </c>
      <c r="AJ60" s="53" t="str">
        <f t="shared" si="349"/>
        <v/>
      </c>
      <c r="AK60" s="68"/>
      <c r="AR60" s="34" t="str">
        <f t="shared" si="353"/>
        <v>Vinnare grupp A</v>
      </c>
      <c r="AS60" s="34" t="str">
        <f>IF(OR('Resultat &amp; Tabell'!G59="",'Resultat &amp; Tabell'!I59=""),"",'Resultat &amp; Tabell'!D59)</f>
        <v/>
      </c>
      <c r="AT60" s="34">
        <f t="shared" ref="AT60:AT74" si="355">IF(ISERROR(VLOOKUP(AR60,$AS$59:$AS$74,1,FALSE)),0,1)</f>
        <v>0</v>
      </c>
      <c r="AU60" s="34">
        <f t="shared" si="354"/>
        <v>0</v>
      </c>
      <c r="AW60" s="34" t="str">
        <f t="shared" si="350"/>
        <v>Vinnare grupp C</v>
      </c>
      <c r="AX60" s="34" t="str">
        <f t="shared" si="351"/>
        <v>Trea D/E/F</v>
      </c>
      <c r="BN60" s="136">
        <v>1</v>
      </c>
      <c r="BO60" s="62">
        <v>45472</v>
      </c>
      <c r="BP60" s="138" t="str">
        <f>IF($M$8="Resultat OK",$M$5,"Tvåa grupp A")</f>
        <v>Tvåa grupp A</v>
      </c>
      <c r="BQ60" s="140" t="s">
        <v>27</v>
      </c>
      <c r="BR60" s="139" t="str">
        <f>IF($M$17="Resultat OK",$M$14,"Tvåa grupp B")</f>
        <v>Tvåa grupp B</v>
      </c>
      <c r="BS60" s="111"/>
      <c r="BT60" s="60" t="s">
        <v>27</v>
      </c>
      <c r="BU60" s="111"/>
      <c r="BV60" s="109"/>
      <c r="GH60" s="118">
        <v>57</v>
      </c>
      <c r="GJ60" s="113"/>
      <c r="GK60" s="118"/>
    </row>
    <row r="61" spans="1:193" x14ac:dyDescent="0.35">
      <c r="A61" s="165">
        <v>39</v>
      </c>
      <c r="B61" s="166">
        <v>1</v>
      </c>
      <c r="C61" s="77">
        <v>45473</v>
      </c>
      <c r="D61" s="138" t="str">
        <f>IF($M$17="Resultat OK",$M$13,"Vinnare grupp B")</f>
        <v>Vinnare grupp B</v>
      </c>
      <c r="E61" s="140" t="s">
        <v>27</v>
      </c>
      <c r="F61" s="139" t="str">
        <f>IF(FK12="Resultat OK",HLOOKUP("B",GC2:GC17,FX2),"Trea A/D/E/F")</f>
        <v>Trea A/D/E/F</v>
      </c>
      <c r="G61" s="112"/>
      <c r="H61" s="158" t="s">
        <v>27</v>
      </c>
      <c r="I61" s="112"/>
      <c r="J61" s="109" t="str">
        <f t="shared" si="352"/>
        <v/>
      </c>
      <c r="K61" s="137"/>
      <c r="M61" s="112"/>
      <c r="O61" s="174"/>
      <c r="P61" s="175"/>
      <c r="Q61" s="175"/>
      <c r="R61" s="175"/>
      <c r="S61" s="175"/>
      <c r="T61" s="176"/>
      <c r="AC61" s="62">
        <f t="shared" si="346"/>
        <v>45473</v>
      </c>
      <c r="AD61" s="2" t="str">
        <f t="shared" si="346"/>
        <v>Vinnare grupp B</v>
      </c>
      <c r="AE61" s="59" t="str">
        <f t="shared" si="346"/>
        <v>-</v>
      </c>
      <c r="AF61" s="4" t="str">
        <f t="shared" si="346"/>
        <v>Trea A/D/E/F</v>
      </c>
      <c r="AG61" s="51" t="str">
        <f t="shared" si="347"/>
        <v/>
      </c>
      <c r="AH61" s="60" t="s">
        <v>27</v>
      </c>
      <c r="AI61" s="51" t="str">
        <f t="shared" si="348"/>
        <v/>
      </c>
      <c r="AJ61" s="53" t="str">
        <f t="shared" si="349"/>
        <v/>
      </c>
      <c r="AK61" s="68"/>
      <c r="AR61" s="34" t="str">
        <f t="shared" si="353"/>
        <v>Vinnare grupp C</v>
      </c>
      <c r="AS61" s="34" t="str">
        <f>IF(OR('Resultat &amp; Tabell'!G60="",'Resultat &amp; Tabell'!I60=""),"",'Resultat &amp; Tabell'!D60)</f>
        <v/>
      </c>
      <c r="AT61" s="34">
        <f t="shared" si="355"/>
        <v>0</v>
      </c>
      <c r="AU61" s="34">
        <f t="shared" si="354"/>
        <v>0</v>
      </c>
      <c r="AW61" s="34" t="str">
        <f t="shared" si="350"/>
        <v>Vinnare grupp B</v>
      </c>
      <c r="AX61" s="34" t="str">
        <f t="shared" si="351"/>
        <v>Trea A/D/E/F</v>
      </c>
      <c r="BN61" s="136">
        <v>2</v>
      </c>
      <c r="BO61" s="62">
        <v>45472</v>
      </c>
      <c r="BP61" s="138" t="str">
        <f>IF($M$8="Resultat OK",$M$4,"Vinnare grupp A")</f>
        <v>Vinnare grupp A</v>
      </c>
      <c r="BQ61" s="140" t="s">
        <v>27</v>
      </c>
      <c r="BR61" s="139" t="str">
        <f>IF($M$26="Resultat OK",$M$23,"Tvåa grupp C")</f>
        <v>Tvåa grupp C</v>
      </c>
      <c r="BS61" s="112"/>
      <c r="BT61" s="60" t="s">
        <v>27</v>
      </c>
      <c r="BU61" s="112"/>
      <c r="BV61" s="109"/>
      <c r="GH61" s="118">
        <v>58</v>
      </c>
      <c r="GJ61" s="113"/>
      <c r="GK61" s="118"/>
    </row>
    <row r="62" spans="1:193" x14ac:dyDescent="0.35">
      <c r="A62" s="165">
        <v>42</v>
      </c>
      <c r="B62" s="136">
        <v>4</v>
      </c>
      <c r="C62" s="62">
        <v>45474</v>
      </c>
      <c r="D62" s="138" t="str">
        <f>IF($M$35="Resultat OK",$M$32,"Tvåa grupp D")</f>
        <v>Tvåa grupp D</v>
      </c>
      <c r="E62" s="140" t="s">
        <v>27</v>
      </c>
      <c r="F62" s="139" t="str">
        <f>IF($M$44="Resultat OK",$M$41,"Tvåa grupp E")</f>
        <v>Tvåa grupp E</v>
      </c>
      <c r="G62" s="112"/>
      <c r="H62" s="158" t="s">
        <v>27</v>
      </c>
      <c r="I62" s="112"/>
      <c r="J62" s="109" t="str">
        <f t="shared" si="352"/>
        <v/>
      </c>
      <c r="K62" s="137"/>
      <c r="M62" s="112"/>
      <c r="O62" s="174"/>
      <c r="P62" s="175"/>
      <c r="Q62" s="175"/>
      <c r="R62" s="175"/>
      <c r="S62" s="175"/>
      <c r="T62" s="176"/>
      <c r="AC62" s="62">
        <f t="shared" si="346"/>
        <v>45474</v>
      </c>
      <c r="AD62" s="2" t="str">
        <f t="shared" si="346"/>
        <v>Tvåa grupp D</v>
      </c>
      <c r="AE62" s="59" t="str">
        <f t="shared" si="346"/>
        <v>-</v>
      </c>
      <c r="AF62" s="4" t="str">
        <f t="shared" si="346"/>
        <v>Tvåa grupp E</v>
      </c>
      <c r="AG62" s="51" t="str">
        <f t="shared" si="347"/>
        <v/>
      </c>
      <c r="AH62" s="60" t="s">
        <v>27</v>
      </c>
      <c r="AI62" s="51" t="str">
        <f t="shared" si="348"/>
        <v/>
      </c>
      <c r="AJ62" s="53" t="str">
        <f t="shared" si="349"/>
        <v/>
      </c>
      <c r="AK62" s="68"/>
      <c r="AR62" s="34" t="str">
        <f t="shared" si="353"/>
        <v>Vinnare grupp B</v>
      </c>
      <c r="AS62" s="34" t="str">
        <f>IF(OR('Resultat &amp; Tabell'!G61="",'Resultat &amp; Tabell'!I61=""),"",'Resultat &amp; Tabell'!D61)</f>
        <v/>
      </c>
      <c r="AT62" s="34">
        <f t="shared" si="355"/>
        <v>0</v>
      </c>
      <c r="AU62" s="34">
        <f t="shared" si="354"/>
        <v>0</v>
      </c>
      <c r="AW62" s="34" t="str">
        <f t="shared" si="350"/>
        <v>Tvåa grupp D</v>
      </c>
      <c r="AX62" s="34" t="str">
        <f t="shared" si="351"/>
        <v>Tvåa grupp E</v>
      </c>
      <c r="BN62" s="136">
        <v>3</v>
      </c>
      <c r="BO62" s="62">
        <v>45473</v>
      </c>
      <c r="BP62" s="138" t="str">
        <f>IF($M$26="Resultat OK",$M$22,"Vinnare grupp C")</f>
        <v>Vinnare grupp C</v>
      </c>
      <c r="BQ62" s="140" t="s">
        <v>27</v>
      </c>
      <c r="BR62" s="139" t="str">
        <f>IF(HW14="Resultat OK",HLOOKUP("C",IP4:IP19,IJ4),"Trea D/E/F")</f>
        <v>Trea D/E/F</v>
      </c>
      <c r="BS62" s="112"/>
      <c r="BT62" s="60" t="s">
        <v>27</v>
      </c>
      <c r="BU62" s="112"/>
      <c r="BV62" s="109" t="str">
        <f t="shared" ref="BV62:BV65" si="356">IF(OR(ISBLANK(BS62),ISBLANK(BU62)),"",IF(BS62&gt;BU62,1,IF(BS62&lt;BU62,2,"X")))</f>
        <v/>
      </c>
      <c r="GH62" s="118">
        <v>59</v>
      </c>
      <c r="GJ62" s="113"/>
      <c r="GK62" s="118"/>
    </row>
    <row r="63" spans="1:193" x14ac:dyDescent="0.35">
      <c r="A63" s="165">
        <v>41</v>
      </c>
      <c r="B63" s="136">
        <v>3</v>
      </c>
      <c r="C63" s="62">
        <v>45474</v>
      </c>
      <c r="D63" s="138" t="str">
        <f>IF($M$53="Resultat OK",$M$49,"Vinnare grupp F")</f>
        <v>Vinnare grupp F</v>
      </c>
      <c r="E63" s="140" t="s">
        <v>27</v>
      </c>
      <c r="F63" s="139" t="str">
        <f>IF(FK12="Resultat OK",HLOOKUP("F",GF2:GF17,FX2),"Trea A/B/C")</f>
        <v>Trea A/B/C</v>
      </c>
      <c r="G63" s="112"/>
      <c r="H63" s="158" t="s">
        <v>27</v>
      </c>
      <c r="I63" s="112"/>
      <c r="J63" s="109" t="str">
        <f t="shared" si="352"/>
        <v/>
      </c>
      <c r="K63" s="137"/>
      <c r="M63" s="112"/>
      <c r="O63" s="174"/>
      <c r="P63" s="175"/>
      <c r="Q63" s="175"/>
      <c r="R63" s="175"/>
      <c r="S63" s="175"/>
      <c r="T63" s="176"/>
      <c r="AC63" s="62">
        <f t="shared" si="346"/>
        <v>45474</v>
      </c>
      <c r="AD63" s="2" t="str">
        <f t="shared" si="346"/>
        <v>Vinnare grupp F</v>
      </c>
      <c r="AE63" s="59" t="str">
        <f t="shared" si="346"/>
        <v>-</v>
      </c>
      <c r="AF63" s="4" t="str">
        <f t="shared" si="346"/>
        <v>Trea A/B/C</v>
      </c>
      <c r="AG63" s="51" t="str">
        <f t="shared" si="347"/>
        <v/>
      </c>
      <c r="AH63" s="60" t="s">
        <v>27</v>
      </c>
      <c r="AI63" s="51" t="str">
        <f t="shared" si="348"/>
        <v/>
      </c>
      <c r="AJ63" s="53" t="str">
        <f t="shared" si="349"/>
        <v/>
      </c>
      <c r="AK63" s="68"/>
      <c r="AR63" s="34" t="str">
        <f t="shared" si="353"/>
        <v>Tvåa grupp D</v>
      </c>
      <c r="AS63" s="34" t="str">
        <f>IF(OR('Resultat &amp; Tabell'!G62="",'Resultat &amp; Tabell'!I62=""),"",'Resultat &amp; Tabell'!D62)</f>
        <v/>
      </c>
      <c r="AT63" s="34">
        <f t="shared" si="355"/>
        <v>0</v>
      </c>
      <c r="AU63" s="34">
        <f t="shared" si="354"/>
        <v>0</v>
      </c>
      <c r="AW63" s="34" t="str">
        <f t="shared" si="350"/>
        <v>Vinnare grupp F</v>
      </c>
      <c r="AX63" s="34" t="str">
        <f t="shared" si="351"/>
        <v>Trea A/B/C</v>
      </c>
      <c r="BN63" s="136">
        <v>4</v>
      </c>
      <c r="BO63" s="77">
        <v>45473</v>
      </c>
      <c r="BP63" s="138" t="str">
        <f>IF($M$17="Resultat OK",$M$13,"Vinnare grupp B")</f>
        <v>Vinnare grupp B</v>
      </c>
      <c r="BQ63" s="140" t="s">
        <v>27</v>
      </c>
      <c r="BR63" s="139" t="str">
        <f>IF(HW14="Resultat OK",HLOOKUP("B",IO4:IO19,IJ4),"Trea A/D/E/F")</f>
        <v>Trea A/D/E/F</v>
      </c>
      <c r="BS63" s="112"/>
      <c r="BT63" s="60" t="s">
        <v>27</v>
      </c>
      <c r="BU63" s="112"/>
      <c r="BV63" s="109" t="str">
        <f t="shared" si="356"/>
        <v/>
      </c>
      <c r="GH63" s="118">
        <v>60</v>
      </c>
      <c r="GJ63" s="113"/>
      <c r="GK63" s="118"/>
    </row>
    <row r="64" spans="1:193" x14ac:dyDescent="0.35">
      <c r="A64" s="165">
        <v>43</v>
      </c>
      <c r="B64" s="136">
        <v>5</v>
      </c>
      <c r="C64" s="62">
        <v>45475</v>
      </c>
      <c r="D64" s="138" t="str">
        <f>IF($M$44="Resultat OK",$M$40,"Vinnare grupp E")</f>
        <v>Vinnare grupp E</v>
      </c>
      <c r="E64" s="140" t="s">
        <v>27</v>
      </c>
      <c r="F64" s="139" t="str">
        <f>IF(FK12="Resultat OK",HLOOKUP("E",GE2:GE17,FX2),"Trea A/B/C/D")</f>
        <v>Trea A/B/C/D</v>
      </c>
      <c r="G64" s="112"/>
      <c r="H64" s="158" t="s">
        <v>27</v>
      </c>
      <c r="I64" s="112"/>
      <c r="J64" s="109" t="str">
        <f>IF(OR(ISBLANK(G64),ISBLANK(I64)),"",IF(G64&gt;I64,1,IF(G64&lt;I64,2,"X")))</f>
        <v/>
      </c>
      <c r="K64" s="137"/>
      <c r="M64" s="112"/>
      <c r="O64" s="174"/>
      <c r="P64" s="175"/>
      <c r="Q64" s="175"/>
      <c r="R64" s="175"/>
      <c r="S64" s="175"/>
      <c r="T64" s="176"/>
      <c r="AC64" s="62">
        <f t="shared" si="346"/>
        <v>45475</v>
      </c>
      <c r="AD64" s="2" t="str">
        <f t="shared" si="346"/>
        <v>Vinnare grupp E</v>
      </c>
      <c r="AE64" s="59" t="str">
        <f t="shared" si="346"/>
        <v>-</v>
      </c>
      <c r="AF64" s="4" t="str">
        <f t="shared" si="346"/>
        <v>Trea A/B/C/D</v>
      </c>
      <c r="AG64" s="51" t="str">
        <f t="shared" si="347"/>
        <v/>
      </c>
      <c r="AH64" s="60" t="s">
        <v>27</v>
      </c>
      <c r="AI64" s="51" t="str">
        <f t="shared" si="348"/>
        <v/>
      </c>
      <c r="AJ64" s="53" t="str">
        <f t="shared" si="349"/>
        <v/>
      </c>
      <c r="AK64" s="68"/>
      <c r="AR64" s="34" t="str">
        <f t="shared" si="353"/>
        <v>Vinnare grupp F</v>
      </c>
      <c r="AS64" s="34" t="str">
        <f>IF(OR('Resultat &amp; Tabell'!G63="",'Resultat &amp; Tabell'!I63=""),"",'Resultat &amp; Tabell'!D63)</f>
        <v/>
      </c>
      <c r="AT64" s="34">
        <f t="shared" si="355"/>
        <v>0</v>
      </c>
      <c r="AU64" s="34">
        <f t="shared" si="354"/>
        <v>0</v>
      </c>
      <c r="AW64" s="34" t="str">
        <f t="shared" si="350"/>
        <v>Vinnare grupp E</v>
      </c>
      <c r="AX64" s="34" t="str">
        <f t="shared" si="351"/>
        <v>Trea A/B/C/D</v>
      </c>
      <c r="BN64" s="136">
        <v>5</v>
      </c>
      <c r="BO64" s="62">
        <v>45474</v>
      </c>
      <c r="BP64" s="138" t="str">
        <f>IF($M$35="Resultat OK",$M$32,"Tvåa grupp D")</f>
        <v>Tvåa grupp D</v>
      </c>
      <c r="BQ64" s="140" t="s">
        <v>27</v>
      </c>
      <c r="BR64" s="139" t="str">
        <f>IF($M$44="Resultat OK",$M$41,"Tvåa grupp E")</f>
        <v>Tvåa grupp E</v>
      </c>
      <c r="BS64" s="112"/>
      <c r="BT64" s="60" t="s">
        <v>27</v>
      </c>
      <c r="BU64" s="112"/>
      <c r="BV64" s="109" t="str">
        <f t="shared" si="356"/>
        <v/>
      </c>
      <c r="GH64" s="118">
        <v>61</v>
      </c>
      <c r="GJ64" s="113"/>
      <c r="GK64" s="118"/>
    </row>
    <row r="65" spans="1:193" x14ac:dyDescent="0.35">
      <c r="A65" s="165">
        <v>44</v>
      </c>
      <c r="B65" s="136">
        <v>6</v>
      </c>
      <c r="C65" s="62">
        <v>45475</v>
      </c>
      <c r="D65" s="138" t="str">
        <f>IF($M$35="Resultat OK",$M$31,"Vinnare grupp D")</f>
        <v>Vinnare grupp D</v>
      </c>
      <c r="E65" s="140" t="s">
        <v>27</v>
      </c>
      <c r="F65" s="139" t="str">
        <f>IF($M$53="Resultat OK",$M$50,"Tvåa grupp F")</f>
        <v>Tvåa grupp F</v>
      </c>
      <c r="G65" s="112"/>
      <c r="H65" s="158" t="s">
        <v>27</v>
      </c>
      <c r="I65" s="112"/>
      <c r="J65" s="109" t="str">
        <f t="shared" si="352"/>
        <v/>
      </c>
      <c r="K65" s="137"/>
      <c r="M65" s="112"/>
      <c r="O65" s="177"/>
      <c r="P65" s="178"/>
      <c r="Q65" s="178"/>
      <c r="R65" s="178"/>
      <c r="S65" s="178"/>
      <c r="T65" s="179"/>
      <c r="AC65" s="62">
        <f t="shared" si="346"/>
        <v>45475</v>
      </c>
      <c r="AD65" s="2" t="str">
        <f t="shared" si="346"/>
        <v>Vinnare grupp D</v>
      </c>
      <c r="AE65" s="59" t="str">
        <f t="shared" si="346"/>
        <v>-</v>
      </c>
      <c r="AF65" s="4" t="str">
        <f t="shared" si="346"/>
        <v>Tvåa grupp F</v>
      </c>
      <c r="AG65" s="51" t="str">
        <f t="shared" si="347"/>
        <v/>
      </c>
      <c r="AH65" s="60" t="s">
        <v>27</v>
      </c>
      <c r="AI65" s="51" t="str">
        <f t="shared" si="348"/>
        <v/>
      </c>
      <c r="AJ65" s="53" t="str">
        <f t="shared" si="349"/>
        <v/>
      </c>
      <c r="AK65" s="68"/>
      <c r="AR65" s="34" t="str">
        <f t="shared" si="353"/>
        <v>Vinnare grupp E</v>
      </c>
      <c r="AS65" s="34" t="str">
        <f>IF(OR('Resultat &amp; Tabell'!G64="",'Resultat &amp; Tabell'!I64=""),"",'Resultat &amp; Tabell'!D64)</f>
        <v/>
      </c>
      <c r="AT65" s="34">
        <f t="shared" si="355"/>
        <v>0</v>
      </c>
      <c r="AU65" s="34">
        <f t="shared" si="354"/>
        <v>0</v>
      </c>
      <c r="AW65" s="34" t="str">
        <f t="shared" si="350"/>
        <v>Vinnare grupp D</v>
      </c>
      <c r="AX65" s="34" t="str">
        <f t="shared" si="351"/>
        <v>Tvåa grupp F</v>
      </c>
      <c r="BN65" s="136">
        <v>6</v>
      </c>
      <c r="BO65" s="62">
        <v>45474</v>
      </c>
      <c r="BP65" s="138" t="str">
        <f>IF($M$53="Resultat OK",$M$49,"Vinnare grupp F")</f>
        <v>Vinnare grupp F</v>
      </c>
      <c r="BQ65" s="140" t="s">
        <v>27</v>
      </c>
      <c r="BR65" s="139" t="str">
        <f>IF(HW14="Resultat OK",HLOOKUP("F",IR4:IR19,IJ4),"Trea A/B/C")</f>
        <v>Trea A/B/C</v>
      </c>
      <c r="BS65" s="112"/>
      <c r="BT65" s="60" t="s">
        <v>27</v>
      </c>
      <c r="BU65" s="112"/>
      <c r="BV65" s="109" t="str">
        <f t="shared" si="356"/>
        <v/>
      </c>
      <c r="GH65" s="118">
        <v>62</v>
      </c>
      <c r="GJ65" s="113"/>
      <c r="GK65" s="118"/>
    </row>
    <row r="66" spans="1:193" ht="15" customHeight="1" x14ac:dyDescent="0.35">
      <c r="A66" s="34"/>
      <c r="G66" s="155"/>
      <c r="H66" s="155"/>
      <c r="I66" s="155"/>
      <c r="AR66" s="34" t="str">
        <f t="shared" si="353"/>
        <v>Vinnare grupp D</v>
      </c>
      <c r="AS66" s="34" t="str">
        <f>IF(OR('Resultat &amp; Tabell'!G65="",'Resultat &amp; Tabell'!I65=""),"",'Resultat &amp; Tabell'!D65)</f>
        <v/>
      </c>
      <c r="AT66" s="34">
        <f t="shared" si="355"/>
        <v>0</v>
      </c>
      <c r="AU66" s="34">
        <f t="shared" si="354"/>
        <v>0</v>
      </c>
      <c r="BN66" s="136">
        <v>7</v>
      </c>
      <c r="BO66" s="62">
        <v>45475</v>
      </c>
      <c r="BP66" s="138" t="str">
        <f>IF($M$44="Resultat OK",$M$40,"Vinnare grupp E")</f>
        <v>Vinnare grupp E</v>
      </c>
      <c r="BQ66" s="140" t="s">
        <v>27</v>
      </c>
      <c r="BR66" s="139" t="str">
        <f>IF(HW14="Resultat OK",HLOOKUP("E",IQ4:IQ19,IJ4),"Trea A/B/C/D")</f>
        <v>Trea A/B/C/D</v>
      </c>
      <c r="BS66" s="112"/>
      <c r="BT66" s="60" t="s">
        <v>27</v>
      </c>
      <c r="BU66" s="112"/>
      <c r="BV66" s="109" t="str">
        <f>IF(OR(ISBLANK(BS66),ISBLANK(BU66)),"",IF(BS66&gt;BU66,1,IF(BS66&lt;BU66,2,"X")))</f>
        <v/>
      </c>
      <c r="GH66" s="118">
        <v>63</v>
      </c>
      <c r="GJ66" s="113"/>
      <c r="GK66" s="118"/>
    </row>
    <row r="67" spans="1:193" x14ac:dyDescent="0.35">
      <c r="A67" s="34"/>
      <c r="C67" s="30" t="s">
        <v>29</v>
      </c>
      <c r="G67" s="155"/>
      <c r="H67" s="155"/>
      <c r="I67" s="155"/>
      <c r="AC67" s="30" t="s">
        <v>29</v>
      </c>
      <c r="AR67" s="34" t="str">
        <f t="shared" ref="AR67:AR74" si="357">F58</f>
        <v>Tvåa grupp B</v>
      </c>
      <c r="AS67" s="34" t="str">
        <f>IF(OR('Resultat &amp; Tabell'!G58="",'Resultat &amp; Tabell'!I58=""),"",'Resultat &amp; Tabell'!F58)</f>
        <v/>
      </c>
      <c r="AT67" s="34">
        <f t="shared" si="355"/>
        <v>0</v>
      </c>
      <c r="AU67" s="34">
        <f t="shared" si="354"/>
        <v>0</v>
      </c>
      <c r="BN67" s="136">
        <v>8</v>
      </c>
      <c r="BO67" s="62">
        <v>45475</v>
      </c>
      <c r="BP67" s="138" t="str">
        <f>IF($M$35="Resultat OK",$M$31,"Vinnare grupp D")</f>
        <v>Vinnare grupp D</v>
      </c>
      <c r="BQ67" s="140" t="s">
        <v>27</v>
      </c>
      <c r="BR67" s="139" t="str">
        <f>IF($M$53="Resultat OK",$M$50,"Tvåa grupp F")</f>
        <v>Tvåa grupp F</v>
      </c>
      <c r="BS67" s="112"/>
      <c r="BT67" s="60" t="s">
        <v>27</v>
      </c>
      <c r="BU67" s="112"/>
      <c r="BV67" s="109" t="str">
        <f t="shared" ref="BV67" si="358">IF(OR(ISBLANK(BS67),ISBLANK(BU67)),"",IF(BS67&gt;BU67,1,IF(BS67&lt;BU67,2,"X")))</f>
        <v/>
      </c>
      <c r="GH67" s="118">
        <v>64</v>
      </c>
      <c r="GJ67" s="113"/>
      <c r="GK67" s="118"/>
    </row>
    <row r="68" spans="1:193" x14ac:dyDescent="0.35">
      <c r="A68" s="135" t="s">
        <v>139</v>
      </c>
      <c r="B68" s="13" t="s">
        <v>139</v>
      </c>
      <c r="C68" s="164" t="s">
        <v>22</v>
      </c>
      <c r="D68" s="169" t="s">
        <v>23</v>
      </c>
      <c r="E68" s="169"/>
      <c r="F68" s="169"/>
      <c r="G68" s="169" t="s">
        <v>24</v>
      </c>
      <c r="H68" s="169"/>
      <c r="I68" s="169"/>
      <c r="J68" s="13" t="s">
        <v>25</v>
      </c>
      <c r="K68" s="145"/>
      <c r="M68" s="14" t="s">
        <v>56</v>
      </c>
      <c r="AC68" s="44" t="s">
        <v>22</v>
      </c>
      <c r="AD68" s="168" t="s">
        <v>23</v>
      </c>
      <c r="AE68" s="168"/>
      <c r="AF68" s="168"/>
      <c r="AG68" s="169" t="s">
        <v>24</v>
      </c>
      <c r="AH68" s="169"/>
      <c r="AI68" s="169"/>
      <c r="AJ68" s="13" t="s">
        <v>25</v>
      </c>
      <c r="AK68" s="14" t="s">
        <v>26</v>
      </c>
      <c r="AR68" s="34" t="str">
        <f t="shared" si="357"/>
        <v>Tvåa grupp C</v>
      </c>
      <c r="AS68" s="34" t="str">
        <f>IF(OR('Resultat &amp; Tabell'!G59="",'Resultat &amp; Tabell'!I59=""),"",'Resultat &amp; Tabell'!F59)</f>
        <v/>
      </c>
      <c r="AT68" s="34">
        <f t="shared" si="355"/>
        <v>0</v>
      </c>
      <c r="AU68" s="34">
        <f t="shared" si="354"/>
        <v>0</v>
      </c>
      <c r="GH68" s="118">
        <v>65</v>
      </c>
      <c r="GJ68" s="113"/>
      <c r="GK68" s="118"/>
    </row>
    <row r="69" spans="1:193" x14ac:dyDescent="0.35">
      <c r="A69" s="165">
        <v>45</v>
      </c>
      <c r="B69" s="136">
        <v>1</v>
      </c>
      <c r="C69" s="62">
        <v>44382</v>
      </c>
      <c r="D69" s="120" t="str">
        <f>IF(OR(M61="",M61="Fyll i vinnare oavgjort"),"Vinnare match 39",M61)</f>
        <v>Vinnare match 39</v>
      </c>
      <c r="E69" s="59" t="s">
        <v>27</v>
      </c>
      <c r="F69" s="122" t="str">
        <f>IF(OR(M59="",M59="Fyll i vinnare oavgjort"),"Vinnare match 37",M59)</f>
        <v>Vinnare match 37</v>
      </c>
      <c r="G69" s="111"/>
      <c r="H69" s="158" t="s">
        <v>27</v>
      </c>
      <c r="I69" s="111"/>
      <c r="J69" s="109" t="str">
        <f t="shared" ref="J69:J72" si="359">IF(OR(ISBLANK(G69),ISBLANK(I69)),"",IF(G69&gt;I69,1,IF(G69&lt;I69,2,"X")))</f>
        <v/>
      </c>
      <c r="K69" s="137"/>
      <c r="M69" s="112"/>
      <c r="AC69" s="62">
        <f t="shared" ref="AC69:AF72" si="360">C69</f>
        <v>44382</v>
      </c>
      <c r="AD69" s="2" t="str">
        <f t="shared" si="360"/>
        <v>Vinnare match 39</v>
      </c>
      <c r="AE69" s="59" t="str">
        <f t="shared" si="360"/>
        <v>-</v>
      </c>
      <c r="AF69" s="4" t="str">
        <f t="shared" si="360"/>
        <v>Vinnare match 37</v>
      </c>
      <c r="AG69" s="51" t="str">
        <f>IF(G69="","",G69)</f>
        <v/>
      </c>
      <c r="AH69" s="60" t="s">
        <v>27</v>
      </c>
      <c r="AI69" s="51" t="str">
        <f>IF(I69="","",I69)</f>
        <v/>
      </c>
      <c r="AJ69" s="53" t="str">
        <f>J69</f>
        <v/>
      </c>
      <c r="AK69" s="68"/>
      <c r="AR69" s="34" t="str">
        <f t="shared" si="357"/>
        <v>Trea D/E/F</v>
      </c>
      <c r="AS69" s="34" t="str">
        <f>IF(OR('Resultat &amp; Tabell'!G60="",'Resultat &amp; Tabell'!I60=""),"",'Resultat &amp; Tabell'!F60)</f>
        <v/>
      </c>
      <c r="AT69" s="34">
        <f t="shared" si="355"/>
        <v>0</v>
      </c>
      <c r="AU69" s="34">
        <f t="shared" si="354"/>
        <v>0</v>
      </c>
      <c r="AW69" s="34" t="str">
        <f>D69</f>
        <v>Vinnare match 39</v>
      </c>
      <c r="AX69" s="34" t="str">
        <f>F69</f>
        <v>Vinnare match 37</v>
      </c>
      <c r="GH69" s="118">
        <v>66</v>
      </c>
      <c r="GJ69" s="113"/>
      <c r="GK69" s="118"/>
    </row>
    <row r="70" spans="1:193" x14ac:dyDescent="0.35">
      <c r="A70" s="165">
        <v>46</v>
      </c>
      <c r="B70" s="136">
        <v>2</v>
      </c>
      <c r="C70" s="62">
        <v>44382</v>
      </c>
      <c r="D70" s="120" t="str">
        <f>IF(OR(M63="",M63="Fyll i vinnare oavgjort"),"Vinnare match 41",M63)</f>
        <v>Vinnare match 41</v>
      </c>
      <c r="E70" s="59" t="s">
        <v>27</v>
      </c>
      <c r="F70" s="122" t="str">
        <f>IF(OR(M62="",M62="Fyll i vinnare oavgjort"),"Vinnare match 42",M62)</f>
        <v>Vinnare match 42</v>
      </c>
      <c r="G70" s="112"/>
      <c r="H70" s="158" t="s">
        <v>27</v>
      </c>
      <c r="I70" s="112"/>
      <c r="J70" s="109" t="str">
        <f t="shared" si="359"/>
        <v/>
      </c>
      <c r="K70" s="137"/>
      <c r="M70" s="112"/>
      <c r="AC70" s="62">
        <f t="shared" si="360"/>
        <v>44382</v>
      </c>
      <c r="AD70" s="2" t="str">
        <f t="shared" si="360"/>
        <v>Vinnare match 41</v>
      </c>
      <c r="AE70" s="59" t="str">
        <f t="shared" si="360"/>
        <v>-</v>
      </c>
      <c r="AF70" s="4" t="str">
        <f t="shared" si="360"/>
        <v>Vinnare match 42</v>
      </c>
      <c r="AG70" s="51" t="str">
        <f>IF(G70="","",G70)</f>
        <v/>
      </c>
      <c r="AH70" s="60" t="s">
        <v>27</v>
      </c>
      <c r="AI70" s="51" t="str">
        <f>IF(I70="","",I70)</f>
        <v/>
      </c>
      <c r="AJ70" s="53" t="str">
        <f>J70</f>
        <v/>
      </c>
      <c r="AK70" s="68"/>
      <c r="AR70" s="34" t="str">
        <f t="shared" si="357"/>
        <v>Trea A/D/E/F</v>
      </c>
      <c r="AS70" s="34" t="str">
        <f>IF(OR('Resultat &amp; Tabell'!G61="",'Resultat &amp; Tabell'!I61=""),"",'Resultat &amp; Tabell'!F61)</f>
        <v/>
      </c>
      <c r="AT70" s="34">
        <f t="shared" si="355"/>
        <v>0</v>
      </c>
      <c r="AU70" s="34">
        <f t="shared" si="354"/>
        <v>0</v>
      </c>
      <c r="AW70" s="34" t="str">
        <f>D70</f>
        <v>Vinnare match 41</v>
      </c>
      <c r="AX70" s="34" t="str">
        <f>F70</f>
        <v>Vinnare match 42</v>
      </c>
      <c r="GH70" s="118">
        <v>67</v>
      </c>
      <c r="GJ70" s="113"/>
      <c r="GK70" s="118"/>
    </row>
    <row r="71" spans="1:193" x14ac:dyDescent="0.35">
      <c r="A71" s="165">
        <v>48</v>
      </c>
      <c r="B71" s="136">
        <v>4</v>
      </c>
      <c r="C71" s="62">
        <v>44383</v>
      </c>
      <c r="D71" s="120" t="str">
        <f>IF(OR(M60="",M60="Fyll i vinnare oavgjort"),"Vinnare match 40",M60)</f>
        <v>Vinnare match 40</v>
      </c>
      <c r="E71" s="59" t="s">
        <v>27</v>
      </c>
      <c r="F71" s="122" t="str">
        <f>IF(OR(M58="",M58="Fyll i vinnare oavgjort"),"Vinnare match 38",M58)</f>
        <v>Vinnare match 38</v>
      </c>
      <c r="G71" s="112"/>
      <c r="H71" s="158" t="s">
        <v>27</v>
      </c>
      <c r="I71" s="112"/>
      <c r="J71" s="109" t="str">
        <f t="shared" si="359"/>
        <v/>
      </c>
      <c r="K71" s="137"/>
      <c r="M71" s="112"/>
      <c r="AC71" s="62">
        <f t="shared" si="360"/>
        <v>44383</v>
      </c>
      <c r="AD71" s="2" t="str">
        <f t="shared" si="360"/>
        <v>Vinnare match 40</v>
      </c>
      <c r="AE71" s="59" t="str">
        <f t="shared" si="360"/>
        <v>-</v>
      </c>
      <c r="AF71" s="4" t="str">
        <f t="shared" si="360"/>
        <v>Vinnare match 38</v>
      </c>
      <c r="AG71" s="51" t="str">
        <f>IF(G71="","",G71)</f>
        <v/>
      </c>
      <c r="AH71" s="60" t="s">
        <v>27</v>
      </c>
      <c r="AI71" s="51" t="str">
        <f>IF(I71="","",I71)</f>
        <v/>
      </c>
      <c r="AJ71" s="53" t="str">
        <f>J71</f>
        <v/>
      </c>
      <c r="AK71" s="68"/>
      <c r="AR71" s="34" t="str">
        <f t="shared" si="357"/>
        <v>Tvåa grupp E</v>
      </c>
      <c r="AS71" s="34" t="str">
        <f>IF(OR('Resultat &amp; Tabell'!G62="",'Resultat &amp; Tabell'!I62=""),"",'Resultat &amp; Tabell'!F62)</f>
        <v/>
      </c>
      <c r="AT71" s="34">
        <f t="shared" si="355"/>
        <v>0</v>
      </c>
      <c r="AU71" s="34">
        <f t="shared" si="354"/>
        <v>0</v>
      </c>
      <c r="AW71" s="34" t="str">
        <f>D71</f>
        <v>Vinnare match 40</v>
      </c>
      <c r="AX71" s="34" t="str">
        <f>F71</f>
        <v>Vinnare match 38</v>
      </c>
      <c r="GH71" s="118">
        <v>68</v>
      </c>
      <c r="GJ71" s="113"/>
      <c r="GK71" s="118"/>
    </row>
    <row r="72" spans="1:193" x14ac:dyDescent="0.35">
      <c r="A72" s="165">
        <v>47</v>
      </c>
      <c r="B72" s="136">
        <v>3</v>
      </c>
      <c r="C72" s="62">
        <v>44383</v>
      </c>
      <c r="D72" s="120" t="str">
        <f>IF(OR(M64="",M64="Fyll i vinnare oavgjort"),"Vinnare match 43",M64)</f>
        <v>Vinnare match 43</v>
      </c>
      <c r="E72" s="59" t="s">
        <v>27</v>
      </c>
      <c r="F72" s="122" t="str">
        <f>IF(OR(M65="",M65="Fyll i vinnare oavgjort"),"Vinnare match 44",M65)</f>
        <v>Vinnare match 44</v>
      </c>
      <c r="G72" s="112"/>
      <c r="H72" s="158" t="s">
        <v>27</v>
      </c>
      <c r="I72" s="112"/>
      <c r="J72" s="109" t="str">
        <f t="shared" si="359"/>
        <v/>
      </c>
      <c r="K72" s="137"/>
      <c r="M72" s="112"/>
      <c r="AC72" s="62">
        <f t="shared" si="360"/>
        <v>44383</v>
      </c>
      <c r="AD72" s="2" t="str">
        <f t="shared" si="360"/>
        <v>Vinnare match 43</v>
      </c>
      <c r="AE72" s="59" t="str">
        <f t="shared" si="360"/>
        <v>-</v>
      </c>
      <c r="AF72" s="4" t="str">
        <f t="shared" si="360"/>
        <v>Vinnare match 44</v>
      </c>
      <c r="AG72" s="51" t="str">
        <f>IF(G72="","",G72)</f>
        <v/>
      </c>
      <c r="AH72" s="60" t="s">
        <v>27</v>
      </c>
      <c r="AI72" s="51" t="str">
        <f>IF(I72="","",I72)</f>
        <v/>
      </c>
      <c r="AJ72" s="53" t="str">
        <f>J72</f>
        <v/>
      </c>
      <c r="AK72" s="68"/>
      <c r="AR72" s="34" t="str">
        <f t="shared" si="357"/>
        <v>Trea A/B/C</v>
      </c>
      <c r="AS72" s="34" t="str">
        <f>IF(OR('Resultat &amp; Tabell'!G63="",'Resultat &amp; Tabell'!I63=""),"",'Resultat &amp; Tabell'!F63)</f>
        <v/>
      </c>
      <c r="AT72" s="34">
        <f t="shared" si="355"/>
        <v>0</v>
      </c>
      <c r="AU72" s="34">
        <f t="shared" si="354"/>
        <v>0</v>
      </c>
      <c r="AW72" s="34" t="str">
        <f>D72</f>
        <v>Vinnare match 43</v>
      </c>
      <c r="AX72" s="34" t="str">
        <f>F72</f>
        <v>Vinnare match 44</v>
      </c>
      <c r="GH72" s="118">
        <v>69</v>
      </c>
      <c r="GJ72" s="113"/>
      <c r="GK72" s="118"/>
    </row>
    <row r="73" spans="1:193" x14ac:dyDescent="0.35">
      <c r="A73" s="34"/>
      <c r="G73" s="155"/>
      <c r="H73" s="155"/>
      <c r="I73" s="155"/>
      <c r="AR73" s="34" t="str">
        <f t="shared" si="357"/>
        <v>Trea A/B/C/D</v>
      </c>
      <c r="AS73" s="34" t="str">
        <f>IF(OR('Resultat &amp; Tabell'!G64="",'Resultat &amp; Tabell'!I64=""),"",'Resultat &amp; Tabell'!F64)</f>
        <v/>
      </c>
      <c r="AT73" s="34">
        <f t="shared" si="355"/>
        <v>0</v>
      </c>
      <c r="AU73" s="34">
        <f t="shared" si="354"/>
        <v>0</v>
      </c>
      <c r="GH73" s="118">
        <v>70</v>
      </c>
      <c r="GJ73" s="113"/>
      <c r="GK73" s="118"/>
    </row>
    <row r="74" spans="1:193" x14ac:dyDescent="0.35">
      <c r="A74" s="34"/>
      <c r="C74" s="30" t="s">
        <v>30</v>
      </c>
      <c r="G74" s="155"/>
      <c r="H74" s="155"/>
      <c r="I74" s="155"/>
      <c r="AC74" s="30" t="s">
        <v>30</v>
      </c>
      <c r="AR74" s="34" t="str">
        <f t="shared" si="357"/>
        <v>Tvåa grupp F</v>
      </c>
      <c r="AS74" s="34" t="str">
        <f>IF(OR('Resultat &amp; Tabell'!G65="",'Resultat &amp; Tabell'!I65=""),"",'Resultat &amp; Tabell'!F65)</f>
        <v/>
      </c>
      <c r="AT74" s="34">
        <f t="shared" si="355"/>
        <v>0</v>
      </c>
      <c r="AU74" s="34">
        <f t="shared" si="354"/>
        <v>0</v>
      </c>
      <c r="GH74" s="118">
        <v>71</v>
      </c>
      <c r="GJ74" s="113"/>
      <c r="GK74" s="118"/>
    </row>
    <row r="75" spans="1:193" x14ac:dyDescent="0.35">
      <c r="A75" s="135" t="s">
        <v>139</v>
      </c>
      <c r="B75" s="13" t="s">
        <v>139</v>
      </c>
      <c r="C75" s="164" t="s">
        <v>22</v>
      </c>
      <c r="D75" s="169" t="s">
        <v>23</v>
      </c>
      <c r="E75" s="169"/>
      <c r="F75" s="169"/>
      <c r="G75" s="169" t="s">
        <v>24</v>
      </c>
      <c r="H75" s="169"/>
      <c r="I75" s="169"/>
      <c r="J75" s="13" t="s">
        <v>25</v>
      </c>
      <c r="K75" s="145"/>
      <c r="M75" s="14" t="s">
        <v>57</v>
      </c>
      <c r="AC75" s="44" t="s">
        <v>22</v>
      </c>
      <c r="AD75" s="168" t="s">
        <v>23</v>
      </c>
      <c r="AE75" s="168"/>
      <c r="AF75" s="168"/>
      <c r="AG75" s="169" t="s">
        <v>24</v>
      </c>
      <c r="AH75" s="169"/>
      <c r="AI75" s="169"/>
      <c r="AJ75" s="13" t="s">
        <v>25</v>
      </c>
      <c r="AK75" s="14" t="s">
        <v>26</v>
      </c>
      <c r="AT75" s="34" t="s">
        <v>125</v>
      </c>
      <c r="AU75" s="34">
        <f>SUM(AU59:AU74)</f>
        <v>0</v>
      </c>
      <c r="GH75" s="118">
        <v>72</v>
      </c>
      <c r="GJ75" s="113"/>
      <c r="GK75" s="118"/>
    </row>
    <row r="76" spans="1:193" x14ac:dyDescent="0.35">
      <c r="A76" s="165">
        <v>49</v>
      </c>
      <c r="B76" s="136">
        <v>1</v>
      </c>
      <c r="C76" s="62">
        <v>44386</v>
      </c>
      <c r="D76" s="120" t="str">
        <f>IF(OR(M69="",M69="Fyll i vinnare oavgjort"),"Vinnare match 45",M69)</f>
        <v>Vinnare match 45</v>
      </c>
      <c r="E76" s="59" t="s">
        <v>27</v>
      </c>
      <c r="F76" s="122" t="str">
        <f>IF(OR(M70="",M70="Fyll i vinnare oavgjort"),"Vinnare match 46",M70)</f>
        <v>Vinnare match 46</v>
      </c>
      <c r="G76" s="111"/>
      <c r="H76" s="158" t="s">
        <v>27</v>
      </c>
      <c r="I76" s="111"/>
      <c r="J76" s="109" t="str">
        <f t="shared" ref="J76:J77" si="361">IF(OR(ISBLANK(G76),ISBLANK(I76)),"",IF(G76&gt;I76,1,IF(G76&lt;I76,2,"X")))</f>
        <v/>
      </c>
      <c r="K76" s="137"/>
      <c r="M76" s="112"/>
      <c r="AC76" s="62">
        <f t="shared" ref="AC76:AF77" si="362">C76</f>
        <v>44386</v>
      </c>
      <c r="AD76" s="2" t="str">
        <f t="shared" si="362"/>
        <v>Vinnare match 45</v>
      </c>
      <c r="AE76" s="59" t="str">
        <f t="shared" si="362"/>
        <v>-</v>
      </c>
      <c r="AF76" s="4" t="str">
        <f t="shared" si="362"/>
        <v>Vinnare match 46</v>
      </c>
      <c r="AG76" s="51" t="str">
        <f>IF(G76="","",G76)</f>
        <v/>
      </c>
      <c r="AH76" s="60" t="s">
        <v>27</v>
      </c>
      <c r="AI76" s="51" t="str">
        <f>IF(I76="","",I76)</f>
        <v/>
      </c>
      <c r="AJ76" s="53" t="str">
        <f>J76</f>
        <v/>
      </c>
      <c r="AK76" s="68"/>
      <c r="AR76" s="34" t="s">
        <v>29</v>
      </c>
      <c r="AW76" s="34" t="str">
        <f>D76</f>
        <v>Vinnare match 45</v>
      </c>
      <c r="AX76" s="34" t="str">
        <f>F76</f>
        <v>Vinnare match 46</v>
      </c>
      <c r="GH76" s="118">
        <v>73</v>
      </c>
      <c r="GJ76" s="113"/>
      <c r="GK76" s="118"/>
    </row>
    <row r="77" spans="1:193" x14ac:dyDescent="0.35">
      <c r="A77" s="165">
        <v>50</v>
      </c>
      <c r="B77" s="136">
        <v>2</v>
      </c>
      <c r="C77" s="62">
        <v>44387</v>
      </c>
      <c r="D77" s="120" t="str">
        <f>IF(OR(M72="",M72="Fyll i vinnare oavgjort"),"Vinnare match 47",M72)</f>
        <v>Vinnare match 47</v>
      </c>
      <c r="E77" s="59" t="s">
        <v>27</v>
      </c>
      <c r="F77" s="122" t="str">
        <f>IF(OR(M71="",M71="Fyll i vinnare oavgjort"),"Vinnare match 48",M71)</f>
        <v>Vinnare match 48</v>
      </c>
      <c r="G77" s="112"/>
      <c r="H77" s="158" t="s">
        <v>27</v>
      </c>
      <c r="I77" s="112"/>
      <c r="J77" s="109" t="str">
        <f t="shared" si="361"/>
        <v/>
      </c>
      <c r="K77" s="137"/>
      <c r="M77" s="112"/>
      <c r="AC77" s="62">
        <f t="shared" si="362"/>
        <v>44387</v>
      </c>
      <c r="AD77" s="2" t="str">
        <f t="shared" si="362"/>
        <v>Vinnare match 47</v>
      </c>
      <c r="AE77" s="59" t="str">
        <f t="shared" si="362"/>
        <v>-</v>
      </c>
      <c r="AF77" s="4" t="str">
        <f t="shared" si="362"/>
        <v>Vinnare match 48</v>
      </c>
      <c r="AG77" s="51" t="str">
        <f>IF(G77="","",G77)</f>
        <v/>
      </c>
      <c r="AH77" s="60" t="s">
        <v>27</v>
      </c>
      <c r="AI77" s="51" t="str">
        <f>IF(I77="","",I77)</f>
        <v/>
      </c>
      <c r="AJ77" s="53" t="str">
        <f>J77</f>
        <v/>
      </c>
      <c r="AK77" s="68"/>
      <c r="AR77" s="34" t="s">
        <v>122</v>
      </c>
      <c r="AS77" s="34" t="s">
        <v>123</v>
      </c>
      <c r="AT77" s="34" t="s">
        <v>124</v>
      </c>
      <c r="AU77" s="34" t="s">
        <v>26</v>
      </c>
      <c r="AW77" s="34" t="str">
        <f>D77</f>
        <v>Vinnare match 47</v>
      </c>
      <c r="AX77" s="34" t="str">
        <f>F77</f>
        <v>Vinnare match 48</v>
      </c>
      <c r="GH77" s="118">
        <v>74</v>
      </c>
      <c r="GJ77" s="113"/>
      <c r="GK77" s="118"/>
    </row>
    <row r="78" spans="1:193" x14ac:dyDescent="0.35">
      <c r="A78" s="34"/>
      <c r="G78" s="155"/>
      <c r="H78" s="155"/>
      <c r="I78" s="155"/>
      <c r="AR78" s="34" t="str">
        <f>D69</f>
        <v>Vinnare match 39</v>
      </c>
      <c r="AS78" s="34" t="str">
        <f>IF(OR('Resultat &amp; Tabell'!G69="",'Resultat &amp; Tabell'!I69=""),"",'Resultat &amp; Tabell'!D69)</f>
        <v/>
      </c>
      <c r="AT78" s="34">
        <f>IF(ISERROR(VLOOKUP(AR78,$AS$78:$AS$85,1,FALSE)),0,1)</f>
        <v>0</v>
      </c>
      <c r="AU78" s="34">
        <f>4*AT78</f>
        <v>0</v>
      </c>
      <c r="GH78" s="118">
        <v>75</v>
      </c>
      <c r="GJ78" s="113"/>
      <c r="GK78" s="118"/>
    </row>
    <row r="79" spans="1:193" x14ac:dyDescent="0.35">
      <c r="A79" s="34"/>
      <c r="C79" s="30" t="s">
        <v>31</v>
      </c>
      <c r="G79" s="155"/>
      <c r="H79" s="155"/>
      <c r="I79" s="155"/>
      <c r="AC79" s="30" t="s">
        <v>31</v>
      </c>
      <c r="AR79" s="34" t="str">
        <f>D70</f>
        <v>Vinnare match 41</v>
      </c>
      <c r="AS79" s="34" t="str">
        <f>IF(OR('Resultat &amp; Tabell'!G70="",'Resultat &amp; Tabell'!I70=""),"",'Resultat &amp; Tabell'!D70)</f>
        <v/>
      </c>
      <c r="AT79" s="34">
        <f t="shared" ref="AT79:AT85" si="363">IF(ISERROR(VLOOKUP(AR79,$AS$78:$AS$85,1,FALSE)),0,1)</f>
        <v>0</v>
      </c>
      <c r="AU79" s="34">
        <f t="shared" ref="AU79:AU85" si="364">4*AT79</f>
        <v>0</v>
      </c>
      <c r="GH79" s="118">
        <v>76</v>
      </c>
      <c r="GJ79" s="113"/>
      <c r="GK79" s="118"/>
    </row>
    <row r="80" spans="1:193" x14ac:dyDescent="0.35">
      <c r="A80" s="135" t="s">
        <v>139</v>
      </c>
      <c r="B80" s="13" t="s">
        <v>139</v>
      </c>
      <c r="C80" s="164" t="s">
        <v>22</v>
      </c>
      <c r="D80" s="169" t="s">
        <v>23</v>
      </c>
      <c r="E80" s="169"/>
      <c r="F80" s="169"/>
      <c r="G80" s="169" t="s">
        <v>24</v>
      </c>
      <c r="H80" s="169"/>
      <c r="I80" s="169"/>
      <c r="J80" s="13" t="s">
        <v>25</v>
      </c>
      <c r="K80" s="145"/>
      <c r="M80" s="82"/>
      <c r="AC80" s="44" t="s">
        <v>22</v>
      </c>
      <c r="AD80" s="168" t="s">
        <v>23</v>
      </c>
      <c r="AE80" s="168"/>
      <c r="AF80" s="168"/>
      <c r="AG80" s="169" t="s">
        <v>24</v>
      </c>
      <c r="AH80" s="169"/>
      <c r="AI80" s="169"/>
      <c r="AJ80" s="13" t="s">
        <v>25</v>
      </c>
      <c r="AK80" s="14" t="s">
        <v>26</v>
      </c>
      <c r="AR80" s="34" t="str">
        <f>D71</f>
        <v>Vinnare match 40</v>
      </c>
      <c r="AS80" s="34" t="str">
        <f>IF(OR('Resultat &amp; Tabell'!G71="",'Resultat &amp; Tabell'!I71=""),"",'Resultat &amp; Tabell'!D71)</f>
        <v/>
      </c>
      <c r="AT80" s="34">
        <f t="shared" si="363"/>
        <v>0</v>
      </c>
      <c r="AU80" s="34">
        <f t="shared" si="364"/>
        <v>0</v>
      </c>
      <c r="GH80" s="118">
        <v>77</v>
      </c>
      <c r="GJ80" s="113"/>
      <c r="GK80" s="118"/>
    </row>
    <row r="81" spans="1:193" x14ac:dyDescent="0.35">
      <c r="A81" s="165">
        <v>51</v>
      </c>
      <c r="C81" s="62">
        <v>44391</v>
      </c>
      <c r="D81" s="120" t="str">
        <f>IF(OR(M76="",M76="Fyll i vinnare oavgjort"),"Vinnare match 49",M76)</f>
        <v>Vinnare match 49</v>
      </c>
      <c r="E81" s="59" t="s">
        <v>27</v>
      </c>
      <c r="F81" s="122" t="str">
        <f>IF(OR(M77="",M77="Fyll i vinnare oavgjort"),"Vinnare match 50",M77)</f>
        <v>Vinnare match 50</v>
      </c>
      <c r="G81" s="112"/>
      <c r="H81" s="158" t="s">
        <v>27</v>
      </c>
      <c r="I81" s="112"/>
      <c r="J81" s="109" t="str">
        <f t="shared" ref="J81" si="365">IF(OR(ISBLANK(G81),ISBLANK(I81)),"",IF(G81&gt;I81,1,IF(G81&lt;I81,2,"X")))</f>
        <v/>
      </c>
      <c r="K81" s="137"/>
      <c r="M81" s="105"/>
      <c r="AC81" s="62">
        <f>C81</f>
        <v>44391</v>
      </c>
      <c r="AD81" s="2" t="str">
        <f>D81</f>
        <v>Vinnare match 49</v>
      </c>
      <c r="AE81" s="59" t="str">
        <f>E81</f>
        <v>-</v>
      </c>
      <c r="AF81" s="4" t="str">
        <f>F81</f>
        <v>Vinnare match 50</v>
      </c>
      <c r="AG81" s="51" t="str">
        <f>IF(G81="","",G81)</f>
        <v/>
      </c>
      <c r="AH81" s="60" t="s">
        <v>27</v>
      </c>
      <c r="AI81" s="51" t="str">
        <f>IF(I81="","",I81)</f>
        <v/>
      </c>
      <c r="AJ81" s="53" t="str">
        <f>J81</f>
        <v/>
      </c>
      <c r="AK81" s="68"/>
      <c r="AR81" s="34" t="str">
        <f>D72</f>
        <v>Vinnare match 43</v>
      </c>
      <c r="AS81" s="34" t="str">
        <f>IF(OR('Resultat &amp; Tabell'!G72="",'Resultat &amp; Tabell'!I72=""),"",'Resultat &amp; Tabell'!D72)</f>
        <v/>
      </c>
      <c r="AT81" s="34">
        <f t="shared" si="363"/>
        <v>0</v>
      </c>
      <c r="AU81" s="34">
        <f t="shared" si="364"/>
        <v>0</v>
      </c>
      <c r="AW81" s="34" t="str">
        <f>D81</f>
        <v>Vinnare match 49</v>
      </c>
      <c r="AX81" s="34" t="str">
        <f>F81</f>
        <v>Vinnare match 50</v>
      </c>
      <c r="GH81" s="118">
        <v>78</v>
      </c>
      <c r="GJ81" s="113"/>
      <c r="GK81" s="118"/>
    </row>
    <row r="82" spans="1:193" x14ac:dyDescent="0.35">
      <c r="AR82" s="34" t="str">
        <f>F69</f>
        <v>Vinnare match 37</v>
      </c>
      <c r="AS82" s="34" t="str">
        <f>IF(OR('Resultat &amp; Tabell'!G69="",'Resultat &amp; Tabell'!I69=""),"",'Resultat &amp; Tabell'!F69)</f>
        <v/>
      </c>
      <c r="AT82" s="34">
        <f t="shared" si="363"/>
        <v>0</v>
      </c>
      <c r="AU82" s="34">
        <f t="shared" si="364"/>
        <v>0</v>
      </c>
      <c r="GH82" s="118">
        <v>79</v>
      </c>
      <c r="GJ82" s="113"/>
      <c r="GK82" s="118"/>
    </row>
    <row r="83" spans="1:193" x14ac:dyDescent="0.35">
      <c r="AR83" s="34" t="str">
        <f>F70</f>
        <v>Vinnare match 42</v>
      </c>
      <c r="AS83" s="34" t="str">
        <f>IF(OR('Resultat &amp; Tabell'!G70="",'Resultat &amp; Tabell'!I70=""),"",'Resultat &amp; Tabell'!F70)</f>
        <v/>
      </c>
      <c r="AT83" s="34">
        <f t="shared" si="363"/>
        <v>0</v>
      </c>
      <c r="AU83" s="34">
        <f t="shared" si="364"/>
        <v>0</v>
      </c>
      <c r="GH83" s="118">
        <v>80</v>
      </c>
      <c r="GJ83" s="113"/>
      <c r="GK83" s="118"/>
    </row>
    <row r="84" spans="1:193" x14ac:dyDescent="0.35">
      <c r="AR84" s="34" t="str">
        <f>F71</f>
        <v>Vinnare match 38</v>
      </c>
      <c r="AS84" s="34" t="str">
        <f>IF(OR('Resultat &amp; Tabell'!G71="",'Resultat &amp; Tabell'!I71=""),"",'Resultat &amp; Tabell'!F71)</f>
        <v/>
      </c>
      <c r="AT84" s="34">
        <f t="shared" si="363"/>
        <v>0</v>
      </c>
      <c r="AU84" s="34">
        <f t="shared" si="364"/>
        <v>0</v>
      </c>
      <c r="GH84" s="118">
        <v>81</v>
      </c>
      <c r="GJ84" s="113"/>
      <c r="GK84" s="118"/>
    </row>
    <row r="85" spans="1:193" x14ac:dyDescent="0.35">
      <c r="AR85" s="34" t="str">
        <f>F72</f>
        <v>Vinnare match 44</v>
      </c>
      <c r="AS85" s="34" t="str">
        <f>IF(OR('Resultat &amp; Tabell'!G72="",'Resultat &amp; Tabell'!I72=""),"",'Resultat &amp; Tabell'!F72)</f>
        <v/>
      </c>
      <c r="AT85" s="34">
        <f t="shared" si="363"/>
        <v>0</v>
      </c>
      <c r="AU85" s="34">
        <f t="shared" si="364"/>
        <v>0</v>
      </c>
      <c r="GH85" s="118">
        <v>82</v>
      </c>
      <c r="GJ85" s="113"/>
      <c r="GK85" s="118"/>
    </row>
    <row r="86" spans="1:193" x14ac:dyDescent="0.35">
      <c r="AT86" s="34" t="s">
        <v>125</v>
      </c>
      <c r="AU86" s="34">
        <f>SUM(AU78:AU85)</f>
        <v>0</v>
      </c>
      <c r="GH86" s="118">
        <v>83</v>
      </c>
      <c r="GJ86" s="113"/>
      <c r="GK86" s="118"/>
    </row>
    <row r="87" spans="1:193" x14ac:dyDescent="0.35">
      <c r="AR87" s="34" t="s">
        <v>30</v>
      </c>
      <c r="GH87" s="118">
        <v>84</v>
      </c>
      <c r="GJ87" s="113"/>
      <c r="GK87" s="118"/>
    </row>
    <row r="88" spans="1:193" x14ac:dyDescent="0.35">
      <c r="AR88" s="34" t="s">
        <v>122</v>
      </c>
      <c r="AS88" s="34" t="s">
        <v>123</v>
      </c>
      <c r="AT88" s="34" t="s">
        <v>124</v>
      </c>
      <c r="AU88" s="34" t="s">
        <v>26</v>
      </c>
      <c r="GH88" s="118">
        <v>85</v>
      </c>
      <c r="GJ88" s="113"/>
      <c r="GK88" s="118"/>
    </row>
    <row r="89" spans="1:193" x14ac:dyDescent="0.35">
      <c r="AR89" s="34" t="str">
        <f>D76</f>
        <v>Vinnare match 45</v>
      </c>
      <c r="AS89" s="34" t="str">
        <f>IF(OR('Resultat &amp; Tabell'!G76="",'Resultat &amp; Tabell'!I76=""),"",'Resultat &amp; Tabell'!D76)</f>
        <v/>
      </c>
      <c r="AT89" s="34">
        <f>IF(ISERROR(VLOOKUP(AR89,$AS$89:$AS$92,1,FALSE)),0,1)</f>
        <v>0</v>
      </c>
      <c r="AU89" s="34">
        <f>6*AT89</f>
        <v>0</v>
      </c>
      <c r="GH89" s="118">
        <v>86</v>
      </c>
      <c r="GJ89" s="113"/>
      <c r="GK89" s="118"/>
    </row>
    <row r="90" spans="1:193" x14ac:dyDescent="0.35">
      <c r="AR90" s="34" t="str">
        <f>D77</f>
        <v>Vinnare match 47</v>
      </c>
      <c r="AS90" s="34" t="str">
        <f>IF(OR('Resultat &amp; Tabell'!G77="",'Resultat &amp; Tabell'!I77=""),"",'Resultat &amp; Tabell'!D77)</f>
        <v/>
      </c>
      <c r="AT90" s="34">
        <f t="shared" ref="AT90:AT92" si="366">IF(ISERROR(VLOOKUP(AR90,$AS$89:$AS$92,1,FALSE)),0,1)</f>
        <v>0</v>
      </c>
      <c r="AU90" s="34">
        <f t="shared" ref="AU90:AU92" si="367">6*AT90</f>
        <v>0</v>
      </c>
      <c r="GH90" s="118">
        <v>87</v>
      </c>
      <c r="GJ90" s="113"/>
      <c r="GK90" s="118"/>
    </row>
    <row r="91" spans="1:193" x14ac:dyDescent="0.35">
      <c r="AR91" s="34" t="str">
        <f>F76</f>
        <v>Vinnare match 46</v>
      </c>
      <c r="AS91" s="34" t="str">
        <f>IF(OR('Resultat &amp; Tabell'!G76="",'Resultat &amp; Tabell'!I76=""),"",'Resultat &amp; Tabell'!F76)</f>
        <v/>
      </c>
      <c r="AT91" s="34">
        <f t="shared" si="366"/>
        <v>0</v>
      </c>
      <c r="AU91" s="34">
        <f t="shared" si="367"/>
        <v>0</v>
      </c>
      <c r="GH91" s="118">
        <v>88</v>
      </c>
      <c r="GJ91" s="113"/>
      <c r="GK91" s="118"/>
    </row>
    <row r="92" spans="1:193" x14ac:dyDescent="0.35">
      <c r="AR92" s="34" t="str">
        <f>F77</f>
        <v>Vinnare match 48</v>
      </c>
      <c r="AS92" s="34" t="str">
        <f>IF(OR('Resultat &amp; Tabell'!G77="",'Resultat &amp; Tabell'!I77=""),"",'Resultat &amp; Tabell'!F77)</f>
        <v/>
      </c>
      <c r="AT92" s="34">
        <f t="shared" si="366"/>
        <v>0</v>
      </c>
      <c r="AU92" s="34">
        <f t="shared" si="367"/>
        <v>0</v>
      </c>
      <c r="GH92" s="118">
        <v>89</v>
      </c>
      <c r="GJ92" s="113"/>
      <c r="GK92" s="118"/>
    </row>
    <row r="93" spans="1:193" x14ac:dyDescent="0.35">
      <c r="AT93" s="34" t="s">
        <v>125</v>
      </c>
      <c r="AU93" s="34">
        <f>SUM(AU89:AU92)</f>
        <v>0</v>
      </c>
      <c r="GH93" s="118">
        <v>90</v>
      </c>
      <c r="GJ93" s="113"/>
      <c r="GK93" s="118"/>
    </row>
    <row r="94" spans="1:193" x14ac:dyDescent="0.35">
      <c r="AR94" s="34" t="s">
        <v>31</v>
      </c>
      <c r="GH94" s="118">
        <v>91</v>
      </c>
      <c r="GJ94" s="113"/>
      <c r="GK94" s="118"/>
    </row>
    <row r="95" spans="1:193" x14ac:dyDescent="0.35">
      <c r="AR95" s="34" t="s">
        <v>122</v>
      </c>
      <c r="AS95" s="34" t="s">
        <v>123</v>
      </c>
      <c r="AT95" s="34" t="s">
        <v>124</v>
      </c>
      <c r="AU95" s="34" t="s">
        <v>26</v>
      </c>
      <c r="GH95" s="118">
        <v>92</v>
      </c>
      <c r="GJ95" s="113"/>
      <c r="GK95" s="118"/>
    </row>
    <row r="96" spans="1:193" x14ac:dyDescent="0.35">
      <c r="AR96" s="34" t="str">
        <f>D81</f>
        <v>Vinnare match 49</v>
      </c>
      <c r="AS96" s="34" t="str">
        <f>IF(OR('Resultat &amp; Tabell'!G81="",'Resultat &amp; Tabell'!I81=""),"",'Resultat &amp; Tabell'!D81)</f>
        <v/>
      </c>
      <c r="AT96" s="34">
        <f>IF(ISERROR(VLOOKUP(AR96,$AS$96:$AS$97,1,FALSE)),0,1)</f>
        <v>0</v>
      </c>
      <c r="AU96" s="34">
        <f>8*AT96</f>
        <v>0</v>
      </c>
      <c r="GH96" s="118">
        <v>93</v>
      </c>
      <c r="GJ96" s="113"/>
      <c r="GK96" s="118"/>
    </row>
    <row r="97" spans="44:193" x14ac:dyDescent="0.35">
      <c r="AR97" s="34" t="str">
        <f>F81</f>
        <v>Vinnare match 50</v>
      </c>
      <c r="AS97" s="34" t="str">
        <f>IF(OR('Resultat &amp; Tabell'!G81="",'Resultat &amp; Tabell'!I81=""),"",'Resultat &amp; Tabell'!F81)</f>
        <v/>
      </c>
      <c r="AT97" s="34">
        <f>IF(ISERROR(VLOOKUP(AR97,$AS$96:$AS$97,1,FALSE)),0,1)</f>
        <v>0</v>
      </c>
      <c r="AU97" s="34">
        <f>8*AT97</f>
        <v>0</v>
      </c>
      <c r="GH97" s="118">
        <v>94</v>
      </c>
      <c r="GJ97" s="113"/>
      <c r="GK97" s="118"/>
    </row>
    <row r="98" spans="44:193" x14ac:dyDescent="0.35">
      <c r="AT98" s="34" t="s">
        <v>125</v>
      </c>
      <c r="AU98" s="34">
        <f>SUM(AU96:AU97)</f>
        <v>0</v>
      </c>
      <c r="GH98" s="118">
        <v>95</v>
      </c>
      <c r="GJ98" s="113"/>
      <c r="GK98" s="118"/>
    </row>
    <row r="99" spans="44:193" x14ac:dyDescent="0.35">
      <c r="GH99" s="118">
        <v>96</v>
      </c>
      <c r="GJ99" s="113"/>
      <c r="GK99" s="118"/>
    </row>
    <row r="100" spans="44:193" x14ac:dyDescent="0.35">
      <c r="GH100" s="118">
        <v>97</v>
      </c>
      <c r="GJ100" s="113"/>
      <c r="GK100" s="118"/>
    </row>
    <row r="101" spans="44:193" x14ac:dyDescent="0.35">
      <c r="GH101" s="118">
        <v>98</v>
      </c>
      <c r="GJ101" s="113"/>
      <c r="GK101" s="118"/>
    </row>
    <row r="102" spans="44:193" x14ac:dyDescent="0.35">
      <c r="GH102" s="118">
        <v>99</v>
      </c>
      <c r="GJ102" s="113"/>
      <c r="GK102" s="118"/>
    </row>
    <row r="103" spans="44:193" x14ac:dyDescent="0.35">
      <c r="GH103" s="118">
        <v>100</v>
      </c>
      <c r="GJ103" s="113"/>
      <c r="GK103" s="118"/>
    </row>
  </sheetData>
  <sheetProtection algorithmName="SHA-512" hashValue="6thgc5vcAfSKEy0iN2AKEq9vtH14t4TAcAoPe0FTjCczeBGYAkVtse8XA5z1RRaVxhEcF/EbeYplnd48VfcfQw==" saltValue="tCJI8T/wSK4BPmqwC6BF8w==" spinCount="100000" sheet="1" sort="0" autoFilter="0"/>
  <autoFilter ref="GJ3:GK3" xr:uid="{00000000-0009-0000-0000-000001000000}"/>
  <mergeCells count="52">
    <mergeCell ref="W7:Z7"/>
    <mergeCell ref="W4:Z4"/>
    <mergeCell ref="D3:F3"/>
    <mergeCell ref="G3:I3"/>
    <mergeCell ref="W3:Z3"/>
    <mergeCell ref="AD3:AF3"/>
    <mergeCell ref="AG3:AI3"/>
    <mergeCell ref="AG30:AI30"/>
    <mergeCell ref="W5:Z5"/>
    <mergeCell ref="D12:F12"/>
    <mergeCell ref="G12:I12"/>
    <mergeCell ref="AD12:AF12"/>
    <mergeCell ref="AG12:AI12"/>
    <mergeCell ref="D21:F21"/>
    <mergeCell ref="G21:I21"/>
    <mergeCell ref="AD21:AF21"/>
    <mergeCell ref="AG21:AI21"/>
    <mergeCell ref="AC28:AD28"/>
    <mergeCell ref="D30:F30"/>
    <mergeCell ref="G30:I30"/>
    <mergeCell ref="W6:Z6"/>
    <mergeCell ref="AG80:AI80"/>
    <mergeCell ref="D57:F57"/>
    <mergeCell ref="G57:I57"/>
    <mergeCell ref="AD57:AF57"/>
    <mergeCell ref="AG57:AI57"/>
    <mergeCell ref="D68:F68"/>
    <mergeCell ref="G68:I68"/>
    <mergeCell ref="AD68:AF68"/>
    <mergeCell ref="AG68:AI68"/>
    <mergeCell ref="D75:F75"/>
    <mergeCell ref="G75:I75"/>
    <mergeCell ref="AD75:AF75"/>
    <mergeCell ref="AG75:AI75"/>
    <mergeCell ref="W8:Z8"/>
    <mergeCell ref="W9:Z9"/>
    <mergeCell ref="D80:F80"/>
    <mergeCell ref="G80:I80"/>
    <mergeCell ref="AD80:AF80"/>
    <mergeCell ref="D39:F39"/>
    <mergeCell ref="G39:I39"/>
    <mergeCell ref="AD39:AF39"/>
    <mergeCell ref="C28:D28"/>
    <mergeCell ref="O58:T65"/>
    <mergeCell ref="BP59:BR59"/>
    <mergeCell ref="BS59:BU59"/>
    <mergeCell ref="AD30:AF30"/>
    <mergeCell ref="D48:F48"/>
    <mergeCell ref="G48:I48"/>
    <mergeCell ref="AD48:AF48"/>
    <mergeCell ref="AG48:AI48"/>
    <mergeCell ref="AG39:AI39"/>
  </mergeCells>
  <conditionalFormatting sqref="AF4:AF6 AD4:AD6 AD8:AD9 AF8:AF9">
    <cfRule type="expression" dxfId="334" priority="505" stopIfTrue="1">
      <formula>IF(#REF!=CONCATENATE($H4,"_draw"),1,0)</formula>
    </cfRule>
    <cfRule type="expression" dxfId="333" priority="506" stopIfTrue="1">
      <formula>IF(#REF!=CONCATENATE($H4,"_win"),1,0)</formula>
    </cfRule>
    <cfRule type="expression" dxfId="332" priority="507" stopIfTrue="1">
      <formula>IF(#REF!=CONCATENATE($H4,"_lose"),1,0)</formula>
    </cfRule>
  </conditionalFormatting>
  <conditionalFormatting sqref="AD18 AD13:AD16 AD7 AF15:AF18 F8:F9 D4:D9 D18 D13:D16 F17:F18">
    <cfRule type="expression" dxfId="331" priority="502" stopIfTrue="1">
      <formula>IF(#REF!=CONCATENATE($H4,"_draw"),1,0)</formula>
    </cfRule>
    <cfRule type="expression" dxfId="330" priority="503" stopIfTrue="1">
      <formula>IF(#REF!=CONCATENATE($H4,"_win"),1,0)</formula>
    </cfRule>
    <cfRule type="expression" dxfId="329" priority="504" stopIfTrue="1">
      <formula>IF(#REF!=CONCATENATE($H4,"_lose"),1,0)</formula>
    </cfRule>
  </conditionalFormatting>
  <conditionalFormatting sqref="AF24:AF27 AD24:AD27 AF51:AF54 AD58:AD65 AD69:AD72 AD76:AD77 AD81 AD22 AD50:AD54 D24:D27 D22 D50:D54">
    <cfRule type="expression" dxfId="328" priority="499" stopIfTrue="1">
      <formula>IF(#REF!=CONCATENATE($H4,"_draw"),1,0)</formula>
    </cfRule>
    <cfRule type="expression" dxfId="327" priority="500" stopIfTrue="1">
      <formula>IF(#REF!=CONCATENATE($H4,"_win"),1,0)</formula>
    </cfRule>
    <cfRule type="expression" dxfId="326" priority="501" stopIfTrue="1">
      <formula>IF(#REF!=CONCATENATE($H4,"_lose"),1,0)</formula>
    </cfRule>
  </conditionalFormatting>
  <conditionalFormatting sqref="AF31:AF36 AD31:AD36 AD49 AF49 AF42:AF45 AD40:AD41 D31:D36 F42:F45 D40:D41 F49">
    <cfRule type="expression" dxfId="325" priority="496" stopIfTrue="1">
      <formula>IF(#REF!=CONCATENATE($H14,"_draw"),1,0)</formula>
    </cfRule>
    <cfRule type="expression" dxfId="324" priority="497" stopIfTrue="1">
      <formula>IF(#REF!=CONCATENATE($H14,"_win"),1,0)</formula>
    </cfRule>
    <cfRule type="expression" dxfId="323" priority="498" stopIfTrue="1">
      <formula>IF(#REF!=CONCATENATE($H14,"_lose"),1,0)</formula>
    </cfRule>
  </conditionalFormatting>
  <conditionalFormatting sqref="AD42:AD45">
    <cfRule type="expression" dxfId="322" priority="493" stopIfTrue="1">
      <formula>IF(#REF!=CONCATENATE($H25,"_draw"),1,0)</formula>
    </cfRule>
    <cfRule type="expression" dxfId="321" priority="494" stopIfTrue="1">
      <formula>IF(#REF!=CONCATENATE($H25,"_win"),1,0)</formula>
    </cfRule>
    <cfRule type="expression" dxfId="320" priority="495" stopIfTrue="1">
      <formula>IF(#REF!=CONCATENATE($H25,"_lose"),1,0)</formula>
    </cfRule>
  </conditionalFormatting>
  <conditionalFormatting sqref="AF58:AF65">
    <cfRule type="expression" dxfId="319" priority="490" stopIfTrue="1">
      <formula>IF(#REF!=CONCATENATE($H40,"_draw"),1,0)</formula>
    </cfRule>
    <cfRule type="expression" dxfId="318" priority="491" stopIfTrue="1">
      <formula>IF(#REF!=CONCATENATE($H40,"_win"),1,0)</formula>
    </cfRule>
    <cfRule type="expression" dxfId="317" priority="492" stopIfTrue="1">
      <formula>IF(#REF!=CONCATENATE($H40,"_lose"),1,0)</formula>
    </cfRule>
  </conditionalFormatting>
  <conditionalFormatting sqref="AF69:AF72">
    <cfRule type="expression" dxfId="316" priority="487" stopIfTrue="1">
      <formula>IF(#REF!=CONCATENATE($H51,"_draw"),1,0)</formula>
    </cfRule>
    <cfRule type="expression" dxfId="315" priority="488" stopIfTrue="1">
      <formula>IF(#REF!=CONCATENATE($H51,"_win"),1,0)</formula>
    </cfRule>
    <cfRule type="expression" dxfId="314" priority="489" stopIfTrue="1">
      <formula>IF(#REF!=CONCATENATE($H51,"_lose"),1,0)</formula>
    </cfRule>
  </conditionalFormatting>
  <conditionalFormatting sqref="AF76:AF77">
    <cfRule type="expression" dxfId="313" priority="484" stopIfTrue="1">
      <formula>IF(#REF!=CONCATENATE($H58,"_draw"),1,0)</formula>
    </cfRule>
    <cfRule type="expression" dxfId="312" priority="485" stopIfTrue="1">
      <formula>IF(#REF!=CONCATENATE($H58,"_win"),1,0)</formula>
    </cfRule>
    <cfRule type="expression" dxfId="311" priority="486" stopIfTrue="1">
      <formula>IF(#REF!=CONCATENATE($H58,"_lose"),1,0)</formula>
    </cfRule>
  </conditionalFormatting>
  <conditionalFormatting sqref="AF81">
    <cfRule type="expression" dxfId="310" priority="481" stopIfTrue="1">
      <formula>IF(#REF!=CONCATENATE($H63,"_draw"),1,0)</formula>
    </cfRule>
    <cfRule type="expression" dxfId="309" priority="482" stopIfTrue="1">
      <formula>IF(#REF!=CONCATENATE($H63,"_win"),1,0)</formula>
    </cfRule>
    <cfRule type="expression" dxfId="308" priority="483" stopIfTrue="1">
      <formula>IF(#REF!=CONCATENATE($H63,"_lose"),1,0)</formula>
    </cfRule>
  </conditionalFormatting>
  <conditionalFormatting sqref="AF13">
    <cfRule type="expression" dxfId="307" priority="478" stopIfTrue="1">
      <formula>IF(#REF!=CONCATENATE($H13,"_draw"),1,0)</formula>
    </cfRule>
    <cfRule type="expression" dxfId="306" priority="479" stopIfTrue="1">
      <formula>IF(#REF!=CONCATENATE($H13,"_win"),1,0)</formula>
    </cfRule>
    <cfRule type="expression" dxfId="305" priority="480" stopIfTrue="1">
      <formula>IF(#REF!=CONCATENATE($H13,"_lose"),1,0)</formula>
    </cfRule>
  </conditionalFormatting>
  <conditionalFormatting sqref="AF14">
    <cfRule type="expression" dxfId="304" priority="475" stopIfTrue="1">
      <formula>IF(#REF!=CONCATENATE($H14,"_draw"),1,0)</formula>
    </cfRule>
    <cfRule type="expression" dxfId="303" priority="476" stopIfTrue="1">
      <formula>IF(#REF!=CONCATENATE($H14,"_win"),1,0)</formula>
    </cfRule>
    <cfRule type="expression" dxfId="302" priority="477" stopIfTrue="1">
      <formula>IF(#REF!=CONCATENATE($H14,"_lose"),1,0)</formula>
    </cfRule>
  </conditionalFormatting>
  <conditionalFormatting sqref="AF22">
    <cfRule type="expression" dxfId="301" priority="469" stopIfTrue="1">
      <formula>IF(#REF!=CONCATENATE($H4,"_draw"),1,0)</formula>
    </cfRule>
    <cfRule type="expression" dxfId="300" priority="470" stopIfTrue="1">
      <formula>IF(#REF!=CONCATENATE($H4,"_win"),1,0)</formula>
    </cfRule>
    <cfRule type="expression" dxfId="299" priority="471" stopIfTrue="1">
      <formula>IF(#REF!=CONCATENATE($H4,"_lose"),1,0)</formula>
    </cfRule>
  </conditionalFormatting>
  <conditionalFormatting sqref="AF23 AD23 D23">
    <cfRule type="expression" dxfId="298" priority="472" stopIfTrue="1">
      <formula>IF(#REF!=CONCATENATE($H4,"_draw"),1,0)</formula>
    </cfRule>
    <cfRule type="expression" dxfId="297" priority="473" stopIfTrue="1">
      <formula>IF(#REF!=CONCATENATE($H4,"_win"),1,0)</formula>
    </cfRule>
    <cfRule type="expression" dxfId="296" priority="474" stopIfTrue="1">
      <formula>IF(#REF!=CONCATENATE($H4,"_lose"),1,0)</formula>
    </cfRule>
  </conditionalFormatting>
  <conditionalFormatting sqref="AF40">
    <cfRule type="expression" dxfId="295" priority="466" stopIfTrue="1">
      <formula>IF(#REF!=CONCATENATE($H23,"_draw"),1,0)</formula>
    </cfRule>
    <cfRule type="expression" dxfId="294" priority="467" stopIfTrue="1">
      <formula>IF(#REF!=CONCATENATE($H23,"_win"),1,0)</formula>
    </cfRule>
    <cfRule type="expression" dxfId="293" priority="468" stopIfTrue="1">
      <formula>IF(#REF!=CONCATENATE($H23,"_lose"),1,0)</formula>
    </cfRule>
  </conditionalFormatting>
  <conditionalFormatting sqref="AF41">
    <cfRule type="expression" dxfId="292" priority="463" stopIfTrue="1">
      <formula>IF(#REF!=CONCATENATE($H24,"_draw"),1,0)</formula>
    </cfRule>
    <cfRule type="expression" dxfId="291" priority="464" stopIfTrue="1">
      <formula>IF(#REF!=CONCATENATE($H24,"_win"),1,0)</formula>
    </cfRule>
    <cfRule type="expression" dxfId="290" priority="465" stopIfTrue="1">
      <formula>IF(#REF!=CONCATENATE($H24,"_lose"),1,0)</formula>
    </cfRule>
  </conditionalFormatting>
  <conditionalFormatting sqref="AF50">
    <cfRule type="expression" dxfId="289" priority="460" stopIfTrue="1">
      <formula>IF(#REF!=CONCATENATE($H32,"_draw"),1,0)</formula>
    </cfRule>
    <cfRule type="expression" dxfId="288" priority="461" stopIfTrue="1">
      <formula>IF(#REF!=CONCATENATE($H32,"_win"),1,0)</formula>
    </cfRule>
    <cfRule type="expression" dxfId="287" priority="462" stopIfTrue="1">
      <formula>IF(#REF!=CONCATENATE($H32,"_lose"),1,0)</formula>
    </cfRule>
  </conditionalFormatting>
  <conditionalFormatting sqref="AF7">
    <cfRule type="expression" dxfId="286" priority="457" stopIfTrue="1">
      <formula>IF(#REF!=CONCATENATE($H7,"_draw"),1,0)</formula>
    </cfRule>
    <cfRule type="expression" dxfId="285" priority="458" stopIfTrue="1">
      <formula>IF(#REF!=CONCATENATE($H7,"_win"),1,0)</formula>
    </cfRule>
    <cfRule type="expression" dxfId="284" priority="459" stopIfTrue="1">
      <formula>IF(#REF!=CONCATENATE($H7,"_lose"),1,0)</formula>
    </cfRule>
  </conditionalFormatting>
  <conditionalFormatting sqref="AD17">
    <cfRule type="expression" dxfId="283" priority="454" stopIfTrue="1">
      <formula>IF(#REF!=CONCATENATE($H17,"_draw"),1,0)</formula>
    </cfRule>
    <cfRule type="expression" dxfId="282" priority="455" stopIfTrue="1">
      <formula>IF(#REF!=CONCATENATE($H17,"_win"),1,0)</formula>
    </cfRule>
    <cfRule type="expression" dxfId="281" priority="456" stopIfTrue="1">
      <formula>IF(#REF!=CONCATENATE($H17,"_lose"),1,0)</formula>
    </cfRule>
  </conditionalFormatting>
  <conditionalFormatting sqref="F4:F6">
    <cfRule type="expression" dxfId="280" priority="451" stopIfTrue="1">
      <formula>IF(#REF!=CONCATENATE($H4,"_draw"),1,0)</formula>
    </cfRule>
    <cfRule type="expression" dxfId="279" priority="452" stopIfTrue="1">
      <formula>IF(#REF!=CONCATENATE($H4,"_win"),1,0)</formula>
    </cfRule>
    <cfRule type="expression" dxfId="278" priority="453" stopIfTrue="1">
      <formula>IF(#REF!=CONCATENATE($H4,"_lose"),1,0)</formula>
    </cfRule>
  </conditionalFormatting>
  <conditionalFormatting sqref="F7">
    <cfRule type="expression" dxfId="277" priority="448" stopIfTrue="1">
      <formula>IF(#REF!=CONCATENATE($H7,"_draw"),1,0)</formula>
    </cfRule>
    <cfRule type="expression" dxfId="276" priority="449" stopIfTrue="1">
      <formula>IF(#REF!=CONCATENATE($H7,"_win"),1,0)</formula>
    </cfRule>
    <cfRule type="expression" dxfId="275" priority="450" stopIfTrue="1">
      <formula>IF(#REF!=CONCATENATE($H7,"_lose"),1,0)</formula>
    </cfRule>
  </conditionalFormatting>
  <conditionalFormatting sqref="F15:F16">
    <cfRule type="expression" dxfId="274" priority="445" stopIfTrue="1">
      <formula>IF(#REF!=CONCATENATE($H15,"_draw"),1,0)</formula>
    </cfRule>
    <cfRule type="expression" dxfId="273" priority="446" stopIfTrue="1">
      <formula>IF(#REF!=CONCATENATE($H15,"_win"),1,0)</formula>
    </cfRule>
    <cfRule type="expression" dxfId="272" priority="447" stopIfTrue="1">
      <formula>IF(#REF!=CONCATENATE($H15,"_lose"),1,0)</formula>
    </cfRule>
  </conditionalFormatting>
  <conditionalFormatting sqref="F13">
    <cfRule type="expression" dxfId="271" priority="442" stopIfTrue="1">
      <formula>IF(#REF!=CONCATENATE($H13,"_draw"),1,0)</formula>
    </cfRule>
    <cfRule type="expression" dxfId="270" priority="443" stopIfTrue="1">
      <formula>IF(#REF!=CONCATENATE($H13,"_win"),1,0)</formula>
    </cfRule>
    <cfRule type="expression" dxfId="269" priority="444" stopIfTrue="1">
      <formula>IF(#REF!=CONCATENATE($H13,"_lose"),1,0)</formula>
    </cfRule>
  </conditionalFormatting>
  <conditionalFormatting sqref="F14">
    <cfRule type="expression" dxfId="268" priority="439" stopIfTrue="1">
      <formula>IF(#REF!=CONCATENATE($H14,"_draw"),1,0)</formula>
    </cfRule>
    <cfRule type="expression" dxfId="267" priority="440" stopIfTrue="1">
      <formula>IF(#REF!=CONCATENATE($H14,"_win"),1,0)</formula>
    </cfRule>
    <cfRule type="expression" dxfId="266" priority="441" stopIfTrue="1">
      <formula>IF(#REF!=CONCATENATE($H14,"_lose"),1,0)</formula>
    </cfRule>
  </conditionalFormatting>
  <conditionalFormatting sqref="D17">
    <cfRule type="expression" dxfId="265" priority="436" stopIfTrue="1">
      <formula>IF(#REF!=CONCATENATE($H17,"_draw"),1,0)</formula>
    </cfRule>
    <cfRule type="expression" dxfId="264" priority="437" stopIfTrue="1">
      <formula>IF(#REF!=CONCATENATE($H17,"_win"),1,0)</formula>
    </cfRule>
    <cfRule type="expression" dxfId="263" priority="438" stopIfTrue="1">
      <formula>IF(#REF!=CONCATENATE($H17,"_lose"),1,0)</formula>
    </cfRule>
  </conditionalFormatting>
  <conditionalFormatting sqref="F24:F27">
    <cfRule type="expression" dxfId="262" priority="433" stopIfTrue="1">
      <formula>IF(#REF!=CONCATENATE($H6,"_draw"),1,0)</formula>
    </cfRule>
    <cfRule type="expression" dxfId="261" priority="434" stopIfTrue="1">
      <formula>IF(#REF!=CONCATENATE($H6,"_win"),1,0)</formula>
    </cfRule>
    <cfRule type="expression" dxfId="260" priority="435" stopIfTrue="1">
      <formula>IF(#REF!=CONCATENATE($H6,"_lose"),1,0)</formula>
    </cfRule>
  </conditionalFormatting>
  <conditionalFormatting sqref="F22">
    <cfRule type="expression" dxfId="259" priority="427" stopIfTrue="1">
      <formula>IF(#REF!=CONCATENATE($H4,"_draw"),1,0)</formula>
    </cfRule>
    <cfRule type="expression" dxfId="258" priority="428" stopIfTrue="1">
      <formula>IF(#REF!=CONCATENATE($H4,"_win"),1,0)</formula>
    </cfRule>
    <cfRule type="expression" dxfId="257" priority="429" stopIfTrue="1">
      <formula>IF(#REF!=CONCATENATE($H4,"_lose"),1,0)</formula>
    </cfRule>
  </conditionalFormatting>
  <conditionalFormatting sqref="F23">
    <cfRule type="expression" dxfId="256" priority="430" stopIfTrue="1">
      <formula>IF(#REF!=CONCATENATE($H4,"_draw"),1,0)</formula>
    </cfRule>
    <cfRule type="expression" dxfId="255" priority="431" stopIfTrue="1">
      <formula>IF(#REF!=CONCATENATE($H4,"_win"),1,0)</formula>
    </cfRule>
    <cfRule type="expression" dxfId="254" priority="432" stopIfTrue="1">
      <formula>IF(#REF!=CONCATENATE($H4,"_lose"),1,0)</formula>
    </cfRule>
  </conditionalFormatting>
  <conditionalFormatting sqref="F31:F36">
    <cfRule type="expression" dxfId="253" priority="424" stopIfTrue="1">
      <formula>IF(#REF!=CONCATENATE($H14,"_draw"),1,0)</formula>
    </cfRule>
    <cfRule type="expression" dxfId="252" priority="425" stopIfTrue="1">
      <formula>IF(#REF!=CONCATENATE($H14,"_win"),1,0)</formula>
    </cfRule>
    <cfRule type="expression" dxfId="251" priority="426" stopIfTrue="1">
      <formula>IF(#REF!=CONCATENATE($H14,"_lose"),1,0)</formula>
    </cfRule>
  </conditionalFormatting>
  <conditionalFormatting sqref="D42:D45">
    <cfRule type="expression" dxfId="250" priority="421" stopIfTrue="1">
      <formula>IF(#REF!=CONCATENATE($H25,"_draw"),1,0)</formula>
    </cfRule>
    <cfRule type="expression" dxfId="249" priority="422" stopIfTrue="1">
      <formula>IF(#REF!=CONCATENATE($H25,"_win"),1,0)</formula>
    </cfRule>
    <cfRule type="expression" dxfId="248" priority="423" stopIfTrue="1">
      <formula>IF(#REF!=CONCATENATE($H25,"_lose"),1,0)</formula>
    </cfRule>
  </conditionalFormatting>
  <conditionalFormatting sqref="F40">
    <cfRule type="expression" dxfId="247" priority="418" stopIfTrue="1">
      <formula>IF(#REF!=CONCATENATE($H23,"_draw"),1,0)</formula>
    </cfRule>
    <cfRule type="expression" dxfId="246" priority="419" stopIfTrue="1">
      <formula>IF(#REF!=CONCATENATE($H23,"_win"),1,0)</formula>
    </cfRule>
    <cfRule type="expression" dxfId="245" priority="420" stopIfTrue="1">
      <formula>IF(#REF!=CONCATENATE($H23,"_lose"),1,0)</formula>
    </cfRule>
  </conditionalFormatting>
  <conditionalFormatting sqref="F41">
    <cfRule type="expression" dxfId="244" priority="415" stopIfTrue="1">
      <formula>IF(#REF!=CONCATENATE($H24,"_draw"),1,0)</formula>
    </cfRule>
    <cfRule type="expression" dxfId="243" priority="416" stopIfTrue="1">
      <formula>IF(#REF!=CONCATENATE($H24,"_win"),1,0)</formula>
    </cfRule>
    <cfRule type="expression" dxfId="242" priority="417" stopIfTrue="1">
      <formula>IF(#REF!=CONCATENATE($H24,"_lose"),1,0)</formula>
    </cfRule>
  </conditionalFormatting>
  <conditionalFormatting sqref="F51:F54">
    <cfRule type="expression" dxfId="241" priority="412" stopIfTrue="1">
      <formula>IF(#REF!=CONCATENATE($H33,"_draw"),1,0)</formula>
    </cfRule>
    <cfRule type="expression" dxfId="240" priority="413" stopIfTrue="1">
      <formula>IF(#REF!=CONCATENATE($H33,"_win"),1,0)</formula>
    </cfRule>
    <cfRule type="expression" dxfId="239" priority="414" stopIfTrue="1">
      <formula>IF(#REF!=CONCATENATE($H33,"_lose"),1,0)</formula>
    </cfRule>
  </conditionalFormatting>
  <conditionalFormatting sqref="D49">
    <cfRule type="expression" dxfId="238" priority="409" stopIfTrue="1">
      <formula>IF(#REF!=CONCATENATE($H32,"_draw"),1,0)</formula>
    </cfRule>
    <cfRule type="expression" dxfId="237" priority="410" stopIfTrue="1">
      <formula>IF(#REF!=CONCATENATE($H32,"_win"),1,0)</formula>
    </cfRule>
    <cfRule type="expression" dxfId="236" priority="411" stopIfTrue="1">
      <formula>IF(#REF!=CONCATENATE($H32,"_lose"),1,0)</formula>
    </cfRule>
  </conditionalFormatting>
  <conditionalFormatting sqref="F50">
    <cfRule type="expression" dxfId="235" priority="406" stopIfTrue="1">
      <formula>IF(#REF!=CONCATENATE($H32,"_draw"),1,0)</formula>
    </cfRule>
    <cfRule type="expression" dxfId="234" priority="407" stopIfTrue="1">
      <formula>IF(#REF!=CONCATENATE($H32,"_win"),1,0)</formula>
    </cfRule>
    <cfRule type="expression" dxfId="233" priority="408" stopIfTrue="1">
      <formula>IF(#REF!=CONCATENATE($H32,"_lose"),1,0)</formula>
    </cfRule>
  </conditionalFormatting>
  <conditionalFormatting sqref="D69:D70 F69:F70">
    <cfRule type="expression" dxfId="232" priority="79" stopIfTrue="1">
      <formula>IF(#REF!=CONCATENATE($I51,"_draw"),1,0)</formula>
    </cfRule>
    <cfRule type="expression" dxfId="231" priority="80" stopIfTrue="1">
      <formula>IF(#REF!=CONCATENATE($I51,"_win"),1,0)</formula>
    </cfRule>
    <cfRule type="expression" dxfId="230" priority="81" stopIfTrue="1">
      <formula>IF(#REF!=CONCATENATE($I51,"_lose"),1,0)</formula>
    </cfRule>
  </conditionalFormatting>
  <conditionalFormatting sqref="D71 F71">
    <cfRule type="expression" dxfId="229" priority="76" stopIfTrue="1">
      <formula>IF(#REF!=CONCATENATE($I54,"_draw"),1,0)</formula>
    </cfRule>
    <cfRule type="expression" dxfId="228" priority="77" stopIfTrue="1">
      <formula>IF(#REF!=CONCATENATE($I54,"_win"),1,0)</formula>
    </cfRule>
    <cfRule type="expression" dxfId="227" priority="78" stopIfTrue="1">
      <formula>IF(#REF!=CONCATENATE($I54,"_lose"),1,0)</formula>
    </cfRule>
  </conditionalFormatting>
  <conditionalFormatting sqref="D72 F72">
    <cfRule type="expression" dxfId="226" priority="73" stopIfTrue="1">
      <formula>IF(#REF!=CONCATENATE($I53,"_draw"),1,0)</formula>
    </cfRule>
    <cfRule type="expression" dxfId="225" priority="74" stopIfTrue="1">
      <formula>IF(#REF!=CONCATENATE($I53,"_win"),1,0)</formula>
    </cfRule>
    <cfRule type="expression" dxfId="224" priority="75" stopIfTrue="1">
      <formula>IF(#REF!=CONCATENATE($I53,"_lose"),1,0)</formula>
    </cfRule>
  </conditionalFormatting>
  <conditionalFormatting sqref="D77 F77">
    <cfRule type="expression" dxfId="223" priority="67" stopIfTrue="1">
      <formula>IF(#REF!=CONCATENATE($I59,"_draw"),1,0)</formula>
    </cfRule>
    <cfRule type="expression" dxfId="222" priority="68" stopIfTrue="1">
      <formula>IF(#REF!=CONCATENATE($I59,"_win"),1,0)</formula>
    </cfRule>
    <cfRule type="expression" dxfId="221" priority="69" stopIfTrue="1">
      <formula>IF(#REF!=CONCATENATE($I59,"_lose"),1,0)</formula>
    </cfRule>
  </conditionalFormatting>
  <conditionalFormatting sqref="D76 F76">
    <cfRule type="expression" dxfId="220" priority="70" stopIfTrue="1">
      <formula>IF(#REF!=CONCATENATE($I61,"_draw"),1,0)</formula>
    </cfRule>
    <cfRule type="expression" dxfId="219" priority="71" stopIfTrue="1">
      <formula>IF(#REF!=CONCATENATE($I61,"_win"),1,0)</formula>
    </cfRule>
    <cfRule type="expression" dxfId="218" priority="72" stopIfTrue="1">
      <formula>IF(#REF!=CONCATENATE($I61,"_lose"),1,0)</formula>
    </cfRule>
  </conditionalFormatting>
  <conditionalFormatting sqref="D81 F81">
    <cfRule type="expression" dxfId="217" priority="64" stopIfTrue="1">
      <formula>IF(#REF!=CONCATENATE($I65,"_draw"),1,0)</formula>
    </cfRule>
    <cfRule type="expression" dxfId="216" priority="65" stopIfTrue="1">
      <formula>IF(#REF!=CONCATENATE($I65,"_win"),1,0)</formula>
    </cfRule>
    <cfRule type="expression" dxfId="215" priority="66" stopIfTrue="1">
      <formula>IF(#REF!=CONCATENATE($I65,"_lose"),1,0)</formula>
    </cfRule>
  </conditionalFormatting>
  <conditionalFormatting sqref="BP65 BR65">
    <cfRule type="expression" dxfId="214" priority="46" stopIfTrue="1">
      <formula>IF(#REF!=CONCATENATE($H44,"_draw"),1,0)</formula>
    </cfRule>
    <cfRule type="expression" dxfId="213" priority="47" stopIfTrue="1">
      <formula>IF(#REF!=CONCATENATE($H44,"_win"),1,0)</formula>
    </cfRule>
    <cfRule type="expression" dxfId="212" priority="48" stopIfTrue="1">
      <formula>IF(#REF!=CONCATENATE($H44,"_lose"),1,0)</formula>
    </cfRule>
  </conditionalFormatting>
  <conditionalFormatting sqref="BR63 BP63">
    <cfRule type="expression" dxfId="211" priority="43" stopIfTrue="1">
      <formula>IF(#REF!=CONCATENATE($H42,"_draw"),1,0)</formula>
    </cfRule>
    <cfRule type="expression" dxfId="210" priority="44" stopIfTrue="1">
      <formula>IF(#REF!=CONCATENATE($H42,"_win"),1,0)</formula>
    </cfRule>
    <cfRule type="expression" dxfId="209" priority="45" stopIfTrue="1">
      <formula>IF(#REF!=CONCATENATE($H42,"_lose"),1,0)</formula>
    </cfRule>
  </conditionalFormatting>
  <conditionalFormatting sqref="BP60 BR60">
    <cfRule type="expression" dxfId="208" priority="49" stopIfTrue="1">
      <formula>IF(#REF!=CONCATENATE($H49,"_draw"),1,0)</formula>
    </cfRule>
    <cfRule type="expression" dxfId="207" priority="50" stopIfTrue="1">
      <formula>IF(#REF!=CONCATENATE($H49,"_win"),1,0)</formula>
    </cfRule>
    <cfRule type="expression" dxfId="206" priority="51" stopIfTrue="1">
      <formula>IF(#REF!=CONCATENATE($H49,"_lose"),1,0)</formula>
    </cfRule>
  </conditionalFormatting>
  <conditionalFormatting sqref="BP61 BR61">
    <cfRule type="expression" dxfId="205" priority="52" stopIfTrue="1">
      <formula>IF(#REF!=CONCATENATE($H43,"_draw"),1,0)</formula>
    </cfRule>
    <cfRule type="expression" dxfId="204" priority="53" stopIfTrue="1">
      <formula>IF(#REF!=CONCATENATE($H43,"_win"),1,0)</formula>
    </cfRule>
    <cfRule type="expression" dxfId="203" priority="54" stopIfTrue="1">
      <formula>IF(#REF!=CONCATENATE($H43,"_lose"),1,0)</formula>
    </cfRule>
  </conditionalFormatting>
  <conditionalFormatting sqref="BP62 BR62">
    <cfRule type="expression" dxfId="202" priority="55" stopIfTrue="1">
      <formula>IF(#REF!=CONCATENATE($H48,"_draw"),1,0)</formula>
    </cfRule>
    <cfRule type="expression" dxfId="201" priority="56" stopIfTrue="1">
      <formula>IF(#REF!=CONCATENATE($H48,"_win"),1,0)</formula>
    </cfRule>
    <cfRule type="expression" dxfId="200" priority="57" stopIfTrue="1">
      <formula>IF(#REF!=CONCATENATE($H48,"_lose"),1,0)</formula>
    </cfRule>
  </conditionalFormatting>
  <conditionalFormatting sqref="BP64 BR64">
    <cfRule type="expression" dxfId="199" priority="58" stopIfTrue="1">
      <formula>IF(#REF!=CONCATENATE($H45,"_draw"),1,0)</formula>
    </cfRule>
    <cfRule type="expression" dxfId="198" priority="59" stopIfTrue="1">
      <formula>IF(#REF!=CONCATENATE($H45,"_win"),1,0)</formula>
    </cfRule>
    <cfRule type="expression" dxfId="197" priority="60" stopIfTrue="1">
      <formula>IF(#REF!=CONCATENATE($H45,"_lose"),1,0)</formula>
    </cfRule>
  </conditionalFormatting>
  <conditionalFormatting sqref="BR66:BR67 BP66:BP67">
    <cfRule type="expression" dxfId="196" priority="61" stopIfTrue="1">
      <formula>IF(#REF!=CONCATENATE($H46,"_draw"),1,0)</formula>
    </cfRule>
    <cfRule type="expression" dxfId="195" priority="62" stopIfTrue="1">
      <formula>IF(#REF!=CONCATENATE($H46,"_win"),1,0)</formula>
    </cfRule>
    <cfRule type="expression" dxfId="194" priority="63" stopIfTrue="1">
      <formula>IF(#REF!=CONCATENATE($H46,"_lose"),1,0)</formula>
    </cfRule>
  </conditionalFormatting>
  <conditionalFormatting sqref="D63 F63">
    <cfRule type="expression" dxfId="193" priority="4" stopIfTrue="1">
      <formula>IF(#REF!=CONCATENATE($H42,"_draw"),1,0)</formula>
    </cfRule>
    <cfRule type="expression" dxfId="192" priority="5" stopIfTrue="1">
      <formula>IF(#REF!=CONCATENATE($H42,"_win"),1,0)</formula>
    </cfRule>
    <cfRule type="expression" dxfId="191" priority="6" stopIfTrue="1">
      <formula>IF(#REF!=CONCATENATE($H42,"_lose"),1,0)</formula>
    </cfRule>
  </conditionalFormatting>
  <conditionalFormatting sqref="F61 D61">
    <cfRule type="expression" dxfId="190" priority="1" stopIfTrue="1">
      <formula>IF(#REF!=CONCATENATE($H40,"_draw"),1,0)</formula>
    </cfRule>
    <cfRule type="expression" dxfId="189" priority="2" stopIfTrue="1">
      <formula>IF(#REF!=CONCATENATE($H40,"_win"),1,0)</formula>
    </cfRule>
    <cfRule type="expression" dxfId="188" priority="3" stopIfTrue="1">
      <formula>IF(#REF!=CONCATENATE($H40,"_lose"),1,0)</formula>
    </cfRule>
  </conditionalFormatting>
  <conditionalFormatting sqref="D58 F58">
    <cfRule type="expression" dxfId="187" priority="7" stopIfTrue="1">
      <formula>IF(#REF!=CONCATENATE($H47,"_draw"),1,0)</formula>
    </cfRule>
    <cfRule type="expression" dxfId="186" priority="8" stopIfTrue="1">
      <formula>IF(#REF!=CONCATENATE($H47,"_win"),1,0)</formula>
    </cfRule>
    <cfRule type="expression" dxfId="185" priority="9" stopIfTrue="1">
      <formula>IF(#REF!=CONCATENATE($H47,"_lose"),1,0)</formula>
    </cfRule>
  </conditionalFormatting>
  <conditionalFormatting sqref="D59 F59">
    <cfRule type="expression" dxfId="184" priority="10" stopIfTrue="1">
      <formula>IF(#REF!=CONCATENATE($H41,"_draw"),1,0)</formula>
    </cfRule>
    <cfRule type="expression" dxfId="183" priority="11" stopIfTrue="1">
      <formula>IF(#REF!=CONCATENATE($H41,"_win"),1,0)</formula>
    </cfRule>
    <cfRule type="expression" dxfId="182" priority="12" stopIfTrue="1">
      <formula>IF(#REF!=CONCATENATE($H41,"_lose"),1,0)</formula>
    </cfRule>
  </conditionalFormatting>
  <conditionalFormatting sqref="D60 F60">
    <cfRule type="expression" dxfId="181" priority="13" stopIfTrue="1">
      <formula>IF(#REF!=CONCATENATE($H46,"_draw"),1,0)</formula>
    </cfRule>
    <cfRule type="expression" dxfId="180" priority="14" stopIfTrue="1">
      <formula>IF(#REF!=CONCATENATE($H46,"_win"),1,0)</formula>
    </cfRule>
    <cfRule type="expression" dxfId="179" priority="15" stopIfTrue="1">
      <formula>IF(#REF!=CONCATENATE($H46,"_lose"),1,0)</formula>
    </cfRule>
  </conditionalFormatting>
  <conditionalFormatting sqref="D62 F62">
    <cfRule type="expression" dxfId="178" priority="16" stopIfTrue="1">
      <formula>IF(#REF!=CONCATENATE($H43,"_draw"),1,0)</formula>
    </cfRule>
    <cfRule type="expression" dxfId="177" priority="17" stopIfTrue="1">
      <formula>IF(#REF!=CONCATENATE($H43,"_win"),1,0)</formula>
    </cfRule>
    <cfRule type="expression" dxfId="176" priority="18" stopIfTrue="1">
      <formula>IF(#REF!=CONCATENATE($H43,"_lose"),1,0)</formula>
    </cfRule>
  </conditionalFormatting>
  <conditionalFormatting sqref="F64:F65 D64:D65">
    <cfRule type="expression" dxfId="175" priority="19" stopIfTrue="1">
      <formula>IF(#REF!=CONCATENATE($H44,"_draw"),1,0)</formula>
    </cfRule>
    <cfRule type="expression" dxfId="174" priority="20" stopIfTrue="1">
      <formula>IF(#REF!=CONCATENATE($H44,"_win"),1,0)</formula>
    </cfRule>
    <cfRule type="expression" dxfId="173" priority="21" stopIfTrue="1">
      <formula>IF(#REF!=CONCATENATE($H44,"_lose"),1,0)</formula>
    </cfRule>
  </conditionalFormatting>
  <dataValidations disablePrompts="1" count="15">
    <dataValidation type="list" allowBlank="1" showInputMessage="1" showErrorMessage="1" sqref="W4:Z4" xr:uid="{ECFC2A51-9EB0-4031-93EE-6EBBEE6511FD}">
      <formula1>$D$81:$F$81</formula1>
    </dataValidation>
    <dataValidation type="list" allowBlank="1" showInputMessage="1" showErrorMessage="1" sqref="M77" xr:uid="{B5784433-EF07-4EFA-9390-6535BE8F85AE}">
      <formula1>$D$77:$F$77</formula1>
    </dataValidation>
    <dataValidation type="list" allowBlank="1" showInputMessage="1" showErrorMessage="1" sqref="M76" xr:uid="{F9067665-9B4C-4967-9A22-A7682EE13A8F}">
      <formula1>$D$76:$F$76</formula1>
    </dataValidation>
    <dataValidation type="list" allowBlank="1" showInputMessage="1" showErrorMessage="1" sqref="M72" xr:uid="{79BD3A69-29F2-4317-AA97-E9E770F3D693}">
      <formula1>$D$72:$F$72</formula1>
    </dataValidation>
    <dataValidation type="list" allowBlank="1" showInputMessage="1" showErrorMessage="1" sqref="M71" xr:uid="{D6B1B25E-5457-47EC-949F-FE0551BB23BA}">
      <formula1>$D$71:$F$71</formula1>
    </dataValidation>
    <dataValidation type="list" allowBlank="1" showInputMessage="1" showErrorMessage="1" sqref="M70" xr:uid="{D520F1F5-F5A4-466C-B220-485CA2B41E3E}">
      <formula1>$D$70:$F$70</formula1>
    </dataValidation>
    <dataValidation type="list" allowBlank="1" showInputMessage="1" showErrorMessage="1" sqref="M69" xr:uid="{778701BF-70C8-4527-958A-B7AB13452DB6}">
      <formula1>$D$69:$F$69</formula1>
    </dataValidation>
    <dataValidation type="list" allowBlank="1" showInputMessage="1" showErrorMessage="1" sqref="M65" xr:uid="{A5F517E7-CA61-4CC7-A969-E453ABEDBEC7}">
      <formula1>$D$65:$F$65</formula1>
    </dataValidation>
    <dataValidation type="list" allowBlank="1" showInputMessage="1" showErrorMessage="1" sqref="M64" xr:uid="{50367C84-281C-4D4E-B1BC-21929F5C541E}">
      <formula1>$D$64:$F$64</formula1>
    </dataValidation>
    <dataValidation type="list" allowBlank="1" showInputMessage="1" showErrorMessage="1" sqref="M63" xr:uid="{CF81435F-810D-4879-B73B-94FABD084453}">
      <formula1>$D$63:$F$63</formula1>
    </dataValidation>
    <dataValidation type="list" allowBlank="1" showInputMessage="1" showErrorMessage="1" sqref="M62" xr:uid="{0D9E2DF6-E961-4CDB-9E61-9EC08AEC5D90}">
      <formula1>$D$62:$F$62</formula1>
    </dataValidation>
    <dataValidation type="list" allowBlank="1" showInputMessage="1" showErrorMessage="1" sqref="M61" xr:uid="{B9FF4344-A1F5-4139-BFF3-84408C4730B8}">
      <formula1>$D$61:$F$61</formula1>
    </dataValidation>
    <dataValidation type="list" allowBlank="1" showInputMessage="1" showErrorMessage="1" sqref="M60" xr:uid="{8B79C793-C1E7-4692-AAF8-575F8BA762D9}">
      <formula1>$D$60:$F$60</formula1>
    </dataValidation>
    <dataValidation type="list" allowBlank="1" showInputMessage="1" showErrorMessage="1" sqref="M59" xr:uid="{815B3666-B10A-48EE-A9FD-56A29B952AC9}">
      <formula1>$D$59:$F$59</formula1>
    </dataValidation>
    <dataValidation type="list" allowBlank="1" showInputMessage="1" showErrorMessage="1" sqref="M58" xr:uid="{58FCDC9A-068F-462B-A4D8-77DB73E80AE7}">
      <formula1>$D$58:$F$58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I98"/>
  <sheetViews>
    <sheetView showGridLines="0" tabSelected="1" zoomScale="90" zoomScaleNormal="90" workbookViewId="0">
      <selection activeCell="G4" sqref="G4"/>
    </sheetView>
  </sheetViews>
  <sheetFormatPr defaultColWidth="9.1796875" defaultRowHeight="14.5" x14ac:dyDescent="0.35"/>
  <cols>
    <col min="1" max="1" width="4" style="34" customWidth="1"/>
    <col min="2" max="2" width="2.7265625" style="34" hidden="1" customWidth="1"/>
    <col min="3" max="3" width="7.453125" style="34" customWidth="1"/>
    <col min="4" max="4" width="22.26953125" style="124" customWidth="1"/>
    <col min="5" max="5" width="1.54296875" style="34" customWidth="1"/>
    <col min="6" max="6" width="22.1796875" style="124" customWidth="1"/>
    <col min="7" max="7" width="6.453125" style="34" customWidth="1"/>
    <col min="8" max="8" width="1.54296875" style="34" customWidth="1"/>
    <col min="9" max="10" width="6.453125" style="34" customWidth="1"/>
    <col min="11" max="11" width="6.453125" style="35" customWidth="1"/>
    <col min="12" max="12" width="3" style="108" hidden="1" customWidth="1"/>
    <col min="13" max="13" width="5" style="108" customWidth="1"/>
    <col min="14" max="14" width="20.1796875" style="35" customWidth="1"/>
    <col min="15" max="15" width="6.81640625" style="35" customWidth="1"/>
    <col min="16" max="22" width="5" style="34" customWidth="1"/>
    <col min="23" max="23" width="6.26953125" style="34" hidden="1" customWidth="1"/>
    <col min="24" max="24" width="38.7265625" style="34" bestFit="1" customWidth="1"/>
    <col min="25" max="28" width="9.1796875" style="34" customWidth="1"/>
    <col min="29" max="29" width="6.453125" style="34" customWidth="1"/>
    <col min="30" max="30" width="9.1796875" style="34" customWidth="1"/>
    <col min="31" max="31" width="7.453125" style="34" hidden="1" customWidth="1"/>
    <col min="32" max="32" width="17.81640625" style="34" hidden="1" customWidth="1"/>
    <col min="33" max="33" width="1.54296875" style="34" hidden="1" customWidth="1"/>
    <col min="34" max="34" width="17.81640625" style="34" hidden="1" customWidth="1"/>
    <col min="35" max="35" width="6.453125" style="34" hidden="1" customWidth="1"/>
    <col min="36" max="36" width="1.54296875" style="34" hidden="1" customWidth="1"/>
    <col min="37" max="39" width="6.453125" style="34" hidden="1" customWidth="1"/>
    <col min="40" max="41" width="3.453125" style="34" hidden="1" customWidth="1"/>
    <col min="42" max="43" width="3.54296875" style="34" hidden="1" customWidth="1"/>
    <col min="44" max="45" width="3.26953125" style="34" hidden="1" customWidth="1"/>
    <col min="46" max="46" width="6.7265625" style="34" hidden="1" customWidth="1"/>
    <col min="47" max="47" width="5.54296875" style="34" hidden="1" customWidth="1"/>
    <col min="48" max="49" width="6.1796875" style="34" hidden="1" customWidth="1"/>
    <col min="50" max="52" width="8.453125" style="34" hidden="1" customWidth="1"/>
    <col min="53" max="53" width="3.26953125" style="34" hidden="1" customWidth="1"/>
    <col min="54" max="54" width="8.453125" style="34" hidden="1" customWidth="1"/>
    <col min="55" max="55" width="3.453125" style="34" hidden="1" customWidth="1"/>
    <col min="56" max="56" width="8.453125" style="34" hidden="1" customWidth="1"/>
    <col min="57" max="57" width="3" style="34" hidden="1" customWidth="1"/>
    <col min="58" max="58" width="6.7265625" style="34" hidden="1" customWidth="1"/>
    <col min="59" max="59" width="3.26953125" style="34" hidden="1" customWidth="1"/>
    <col min="60" max="61" width="3.453125" style="34" hidden="1" customWidth="1"/>
    <col min="62" max="63" width="3" style="34" hidden="1" customWidth="1"/>
    <col min="64" max="64" width="6.7265625" style="34" hidden="1" customWidth="1"/>
    <col min="65" max="65" width="5.54296875" style="34" hidden="1" customWidth="1"/>
    <col min="66" max="67" width="3.453125" style="34" hidden="1" customWidth="1"/>
    <col min="68" max="69" width="8.453125" style="34" hidden="1" customWidth="1"/>
    <col min="70" max="71" width="9.1796875" style="34" hidden="1" customWidth="1"/>
    <col min="72" max="72" width="10.7265625" style="34" hidden="1" customWidth="1"/>
    <col min="73" max="79" width="3.453125" style="34" hidden="1" customWidth="1"/>
    <col min="80" max="80" width="13" style="34" hidden="1" customWidth="1"/>
    <col min="81" max="81" width="9.453125" style="34" hidden="1" customWidth="1"/>
    <col min="82" max="83" width="9.1796875" style="34" hidden="1" customWidth="1"/>
    <col min="84" max="84" width="10.54296875" style="34" hidden="1" customWidth="1"/>
    <col min="85" max="85" width="2.453125" style="34" hidden="1" customWidth="1"/>
    <col min="86" max="86" width="2.54296875" style="34" hidden="1" customWidth="1"/>
    <col min="87" max="88" width="2.26953125" style="34" hidden="1" customWidth="1"/>
    <col min="89" max="89" width="6.54296875" style="34" hidden="1" customWidth="1"/>
    <col min="90" max="90" width="7" style="34" hidden="1" customWidth="1"/>
    <col min="91" max="91" width="3.54296875" style="34" hidden="1" customWidth="1"/>
    <col min="92" max="94" width="7.81640625" style="34" hidden="1" customWidth="1"/>
    <col min="95" max="101" width="9" style="34" hidden="1" customWidth="1"/>
    <col min="102" max="103" width="9.1796875" style="34" hidden="1" customWidth="1"/>
    <col min="104" max="104" width="10.54296875" style="34" hidden="1" customWidth="1"/>
    <col min="105" max="105" width="2.453125" style="34" hidden="1" customWidth="1"/>
    <col min="106" max="106" width="2.54296875" style="34" hidden="1" customWidth="1"/>
    <col min="107" max="108" width="2.26953125" style="34" hidden="1" customWidth="1"/>
    <col min="109" max="109" width="6.54296875" style="34" hidden="1" customWidth="1"/>
    <col min="110" max="110" width="8.453125" style="34" hidden="1" customWidth="1"/>
    <col min="111" max="114" width="7" style="34" hidden="1" customWidth="1"/>
    <col min="115" max="121" width="9.1796875" style="34" hidden="1" customWidth="1"/>
    <col min="122" max="122" width="10" style="34" hidden="1" customWidth="1"/>
    <col min="123" max="123" width="9.1796875" style="34" hidden="1" customWidth="1"/>
    <col min="124" max="124" width="10.54296875" style="34" hidden="1" customWidth="1"/>
    <col min="125" max="125" width="2.453125" style="34" hidden="1" customWidth="1"/>
    <col min="126" max="126" width="2.54296875" style="34" hidden="1" customWidth="1"/>
    <col min="127" max="128" width="2.26953125" style="34" hidden="1" customWidth="1"/>
    <col min="129" max="129" width="6.54296875" style="34" hidden="1" customWidth="1"/>
    <col min="130" max="134" width="7" style="34" hidden="1" customWidth="1"/>
    <col min="135" max="143" width="9.1796875" style="34" hidden="1" customWidth="1"/>
    <col min="144" max="144" width="10.54296875" style="34" hidden="1" customWidth="1"/>
    <col min="145" max="145" width="2.453125" style="34" hidden="1" customWidth="1"/>
    <col min="146" max="146" width="2.54296875" style="34" hidden="1" customWidth="1"/>
    <col min="147" max="148" width="2.26953125" style="34" hidden="1" customWidth="1"/>
    <col min="149" max="149" width="6.54296875" style="34" hidden="1" customWidth="1"/>
    <col min="150" max="151" width="7" style="34" hidden="1" customWidth="1"/>
    <col min="152" max="152" width="7.81640625" style="34" hidden="1" customWidth="1"/>
    <col min="153" max="153" width="7" style="34" hidden="1" customWidth="1"/>
    <col min="154" max="154" width="8.26953125" style="34" hidden="1" customWidth="1"/>
    <col min="155" max="167" width="9.1796875" style="34" hidden="1" customWidth="1"/>
    <col min="168" max="168" width="6.453125" style="34" hidden="1" customWidth="1"/>
    <col min="169" max="169" width="10.54296875" style="34" hidden="1" customWidth="1"/>
    <col min="170" max="170" width="9" style="34" hidden="1" customWidth="1"/>
    <col min="171" max="171" width="9.81640625" style="34" hidden="1" customWidth="1"/>
    <col min="172" max="172" width="9" style="34" hidden="1" customWidth="1"/>
    <col min="173" max="173" width="8.26953125" style="34" hidden="1" customWidth="1"/>
    <col min="174" max="174" width="11.1796875" style="34" hidden="1" customWidth="1"/>
    <col min="175" max="180" width="6.453125" style="34" hidden="1" customWidth="1"/>
    <col min="181" max="181" width="10.7265625" style="34" hidden="1" customWidth="1"/>
    <col min="182" max="182" width="8" style="34" hidden="1" customWidth="1"/>
    <col min="183" max="186" width="2.26953125" style="34" hidden="1" customWidth="1"/>
    <col min="187" max="190" width="15.26953125" style="34" hidden="1" customWidth="1"/>
    <col min="191" max="191" width="9.1796875" style="34" hidden="1" customWidth="1"/>
    <col min="192" max="192" width="9.1796875" style="34" customWidth="1"/>
    <col min="193" max="16384" width="9.1796875" style="34"/>
  </cols>
  <sheetData>
    <row r="1" spans="3:191" x14ac:dyDescent="0.35">
      <c r="D1"/>
      <c r="G1" s="155"/>
      <c r="H1" s="155"/>
      <c r="I1" s="155"/>
    </row>
    <row r="2" spans="3:191" x14ac:dyDescent="0.35">
      <c r="C2" s="30" t="s">
        <v>0</v>
      </c>
      <c r="D2" s="123"/>
      <c r="E2" s="31"/>
      <c r="F2" s="123"/>
      <c r="G2" s="156"/>
      <c r="H2" s="156"/>
      <c r="I2" s="156"/>
      <c r="J2" s="32"/>
      <c r="K2" s="33"/>
      <c r="L2" s="147"/>
      <c r="X2" s="36" t="s">
        <v>108</v>
      </c>
      <c r="Y2" s="36"/>
      <c r="Z2" s="36"/>
      <c r="AA2" s="36"/>
      <c r="AB2" s="32"/>
      <c r="AC2" s="32"/>
      <c r="AE2" s="30" t="s">
        <v>0</v>
      </c>
      <c r="AF2" s="31"/>
      <c r="AG2" s="31"/>
      <c r="AH2" s="31"/>
      <c r="AI2" s="32"/>
      <c r="AJ2" s="32"/>
      <c r="AK2" s="32"/>
      <c r="AL2" s="32"/>
      <c r="AM2" s="32"/>
      <c r="AN2" s="37" t="s">
        <v>63</v>
      </c>
      <c r="AO2" s="37"/>
      <c r="AP2" s="37"/>
      <c r="AQ2" s="37"/>
      <c r="AR2" s="37"/>
      <c r="AS2" s="37"/>
      <c r="AT2" s="38" t="s">
        <v>59</v>
      </c>
      <c r="AU2" s="38"/>
      <c r="AV2" s="38"/>
      <c r="AW2" s="38"/>
      <c r="AX2" s="38"/>
      <c r="AY2" s="38"/>
      <c r="AZ2" s="39" t="s">
        <v>61</v>
      </c>
      <c r="BA2" s="39"/>
      <c r="BB2" s="39"/>
      <c r="BC2" s="39"/>
      <c r="BD2" s="39"/>
      <c r="BE2" s="39"/>
      <c r="BF2" s="40" t="s">
        <v>61</v>
      </c>
      <c r="BG2" s="40"/>
      <c r="BH2" s="40"/>
      <c r="BI2" s="40"/>
      <c r="BJ2" s="40"/>
      <c r="BK2" s="40"/>
      <c r="BL2" s="41" t="s">
        <v>60</v>
      </c>
      <c r="BM2" s="41"/>
      <c r="BN2" s="41"/>
      <c r="BO2" s="41"/>
      <c r="BP2" s="41"/>
      <c r="BQ2" s="41"/>
      <c r="BT2" s="37" t="s">
        <v>63</v>
      </c>
      <c r="BU2" s="37"/>
      <c r="BV2" s="37"/>
      <c r="BW2" s="37"/>
      <c r="BX2" s="37"/>
      <c r="BY2" s="37"/>
      <c r="BZ2" s="37"/>
      <c r="CA2" s="37"/>
      <c r="CB2" s="37"/>
      <c r="CC2" s="37"/>
      <c r="CD2" s="37"/>
      <c r="CF2" s="38" t="s">
        <v>59</v>
      </c>
      <c r="CG2" s="38">
        <f>COUNTIF(CC4:CC7,1)</f>
        <v>4</v>
      </c>
      <c r="CH2" s="38"/>
      <c r="CI2" s="38"/>
      <c r="CJ2" s="38"/>
      <c r="CK2" s="38"/>
      <c r="CL2" s="38"/>
      <c r="CM2" s="38"/>
      <c r="CN2" s="38"/>
      <c r="CO2" s="38"/>
      <c r="CP2" s="38"/>
      <c r="CZ2" s="39" t="s">
        <v>62</v>
      </c>
      <c r="DA2" s="39">
        <f>COUNTIF(CC4:CC7,2)</f>
        <v>0</v>
      </c>
      <c r="DB2" s="39"/>
      <c r="DC2" s="39"/>
      <c r="DD2" s="39"/>
      <c r="DE2" s="39"/>
      <c r="DF2" s="39"/>
      <c r="DG2" s="39"/>
      <c r="DH2" s="39"/>
      <c r="DI2" s="39"/>
      <c r="DJ2" s="39"/>
      <c r="DT2" s="40" t="s">
        <v>61</v>
      </c>
      <c r="DU2" s="40">
        <f>COUNTIF(CC4:CC7,3)</f>
        <v>0</v>
      </c>
      <c r="DV2" s="40"/>
      <c r="DW2" s="40"/>
      <c r="DX2" s="40"/>
      <c r="DY2" s="40"/>
      <c r="DZ2" s="40"/>
      <c r="EA2" s="40"/>
      <c r="EB2" s="40"/>
      <c r="EC2" s="40"/>
      <c r="ED2" s="40"/>
      <c r="EN2" s="41" t="s">
        <v>60</v>
      </c>
      <c r="EO2" s="41">
        <f>COUNTIF(CC4:CC7,4)</f>
        <v>0</v>
      </c>
      <c r="EP2" s="41"/>
      <c r="EQ2" s="41"/>
      <c r="ER2" s="41"/>
      <c r="ES2" s="41"/>
      <c r="ET2" s="41"/>
      <c r="EU2" s="41"/>
      <c r="EV2" s="41"/>
      <c r="EW2" s="41"/>
      <c r="EX2" s="41"/>
      <c r="FL2" s="42" t="s">
        <v>67</v>
      </c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100"/>
      <c r="FY2" s="42" t="s">
        <v>88</v>
      </c>
      <c r="FZ2" s="43">
        <f>MAX(GI3:GI18)</f>
        <v>2</v>
      </c>
      <c r="GA2" s="42" t="s">
        <v>126</v>
      </c>
      <c r="GB2" s="42"/>
      <c r="GC2" s="42"/>
      <c r="GD2" s="42"/>
      <c r="GE2" s="42" t="s">
        <v>51</v>
      </c>
      <c r="GF2" s="42" t="s">
        <v>52</v>
      </c>
      <c r="GG2" s="42" t="s">
        <v>54</v>
      </c>
      <c r="GH2" s="42" t="s">
        <v>34</v>
      </c>
      <c r="GI2" s="42" t="s">
        <v>87</v>
      </c>
    </row>
    <row r="3" spans="3:191" x14ac:dyDescent="0.35">
      <c r="C3" s="44" t="s">
        <v>22</v>
      </c>
      <c r="D3" s="168" t="s">
        <v>23</v>
      </c>
      <c r="E3" s="168"/>
      <c r="F3" s="168"/>
      <c r="G3" s="185" t="s">
        <v>24</v>
      </c>
      <c r="H3" s="185"/>
      <c r="I3" s="185"/>
      <c r="J3" s="13" t="s">
        <v>25</v>
      </c>
      <c r="K3" s="14" t="s">
        <v>26</v>
      </c>
      <c r="L3" s="145"/>
      <c r="N3" s="44" t="s">
        <v>32</v>
      </c>
      <c r="O3" s="13" t="s">
        <v>33</v>
      </c>
      <c r="P3" s="13" t="s">
        <v>35</v>
      </c>
      <c r="Q3" s="13" t="s">
        <v>34</v>
      </c>
      <c r="R3" s="13" t="s">
        <v>36</v>
      </c>
      <c r="S3" s="13" t="s">
        <v>37</v>
      </c>
      <c r="T3" s="13" t="s">
        <v>39</v>
      </c>
      <c r="U3" s="14" t="s">
        <v>38</v>
      </c>
      <c r="X3" s="45" t="s">
        <v>127</v>
      </c>
      <c r="Y3" s="183" t="s">
        <v>185</v>
      </c>
      <c r="Z3" s="183"/>
      <c r="AA3" s="183"/>
      <c r="AB3" s="184"/>
      <c r="AC3" s="46" t="s">
        <v>26</v>
      </c>
      <c r="AE3" s="44" t="s">
        <v>22</v>
      </c>
      <c r="AF3" s="168" t="s">
        <v>23</v>
      </c>
      <c r="AG3" s="168"/>
      <c r="AH3" s="168"/>
      <c r="AI3" s="169" t="s">
        <v>24</v>
      </c>
      <c r="AJ3" s="169"/>
      <c r="AK3" s="169"/>
      <c r="AL3" s="13" t="s">
        <v>25</v>
      </c>
      <c r="AM3" s="14" t="s">
        <v>26</v>
      </c>
      <c r="AN3" s="37" t="s">
        <v>40</v>
      </c>
      <c r="AO3" s="37" t="s">
        <v>41</v>
      </c>
      <c r="AP3" s="37" t="s">
        <v>42</v>
      </c>
      <c r="AQ3" s="37" t="s">
        <v>43</v>
      </c>
      <c r="AR3" s="37" t="s">
        <v>44</v>
      </c>
      <c r="AS3" s="37" t="s">
        <v>45</v>
      </c>
      <c r="AT3" s="38" t="s">
        <v>40</v>
      </c>
      <c r="AU3" s="38" t="s">
        <v>41</v>
      </c>
      <c r="AV3" s="38" t="s">
        <v>42</v>
      </c>
      <c r="AW3" s="38" t="s">
        <v>43</v>
      </c>
      <c r="AX3" s="38" t="s">
        <v>44</v>
      </c>
      <c r="AY3" s="38" t="s">
        <v>45</v>
      </c>
      <c r="AZ3" s="39" t="s">
        <v>40</v>
      </c>
      <c r="BA3" s="39" t="s">
        <v>41</v>
      </c>
      <c r="BB3" s="39" t="s">
        <v>42</v>
      </c>
      <c r="BC3" s="39" t="s">
        <v>43</v>
      </c>
      <c r="BD3" s="39" t="s">
        <v>44</v>
      </c>
      <c r="BE3" s="39" t="s">
        <v>45</v>
      </c>
      <c r="BF3" s="40" t="s">
        <v>40</v>
      </c>
      <c r="BG3" s="40" t="s">
        <v>41</v>
      </c>
      <c r="BH3" s="40" t="s">
        <v>42</v>
      </c>
      <c r="BI3" s="40" t="s">
        <v>43</v>
      </c>
      <c r="BJ3" s="40" t="s">
        <v>44</v>
      </c>
      <c r="BK3" s="40" t="s">
        <v>45</v>
      </c>
      <c r="BL3" s="41" t="s">
        <v>40</v>
      </c>
      <c r="BM3" s="41" t="s">
        <v>41</v>
      </c>
      <c r="BN3" s="41" t="s">
        <v>42</v>
      </c>
      <c r="BO3" s="41" t="s">
        <v>43</v>
      </c>
      <c r="BP3" s="41" t="s">
        <v>44</v>
      </c>
      <c r="BQ3" s="41" t="s">
        <v>45</v>
      </c>
      <c r="BT3" s="37" t="s">
        <v>32</v>
      </c>
      <c r="BU3" s="37" t="s">
        <v>33</v>
      </c>
      <c r="BV3" s="37" t="s">
        <v>35</v>
      </c>
      <c r="BW3" s="37" t="s">
        <v>34</v>
      </c>
      <c r="BX3" s="37" t="s">
        <v>36</v>
      </c>
      <c r="BY3" s="37" t="s">
        <v>37</v>
      </c>
      <c r="BZ3" s="37" t="s">
        <v>39</v>
      </c>
      <c r="CA3" s="37" t="s">
        <v>38</v>
      </c>
      <c r="CB3" s="37" t="s">
        <v>49</v>
      </c>
      <c r="CC3" s="37" t="s">
        <v>58</v>
      </c>
      <c r="CD3" s="37" t="s">
        <v>48</v>
      </c>
      <c r="CF3" s="38" t="s">
        <v>32</v>
      </c>
      <c r="CG3" s="38" t="s">
        <v>33</v>
      </c>
      <c r="CH3" s="38" t="s">
        <v>35</v>
      </c>
      <c r="CI3" s="38" t="s">
        <v>34</v>
      </c>
      <c r="CJ3" s="38" t="s">
        <v>38</v>
      </c>
      <c r="CK3" s="38" t="s">
        <v>49</v>
      </c>
      <c r="CL3" s="38" t="s">
        <v>58</v>
      </c>
      <c r="CM3" s="47" t="s">
        <v>39</v>
      </c>
      <c r="CN3" s="47" t="s">
        <v>65</v>
      </c>
      <c r="CO3" s="47" t="s">
        <v>36</v>
      </c>
      <c r="CP3" s="47" t="s">
        <v>64</v>
      </c>
      <c r="CQ3" s="38" t="s">
        <v>134</v>
      </c>
      <c r="CR3" s="47" t="s">
        <v>144</v>
      </c>
      <c r="CS3" s="47" t="s">
        <v>141</v>
      </c>
      <c r="CT3" s="47" t="s">
        <v>145</v>
      </c>
      <c r="CU3" s="47" t="s">
        <v>142</v>
      </c>
      <c r="CV3" s="47" t="s">
        <v>146</v>
      </c>
      <c r="CW3" s="47" t="s">
        <v>143</v>
      </c>
      <c r="CX3" s="38" t="s">
        <v>135</v>
      </c>
      <c r="CZ3" s="39" t="s">
        <v>32</v>
      </c>
      <c r="DA3" s="39" t="s">
        <v>33</v>
      </c>
      <c r="DB3" s="39" t="s">
        <v>35</v>
      </c>
      <c r="DC3" s="39" t="s">
        <v>34</v>
      </c>
      <c r="DD3" s="39" t="s">
        <v>38</v>
      </c>
      <c r="DE3" s="39" t="s">
        <v>49</v>
      </c>
      <c r="DF3" s="39" t="s">
        <v>58</v>
      </c>
      <c r="DG3" s="39" t="s">
        <v>39</v>
      </c>
      <c r="DH3" s="39" t="s">
        <v>65</v>
      </c>
      <c r="DI3" s="39" t="s">
        <v>36</v>
      </c>
      <c r="DJ3" s="39" t="s">
        <v>64</v>
      </c>
      <c r="DK3" s="39" t="s">
        <v>134</v>
      </c>
      <c r="DL3" s="39" t="s">
        <v>144</v>
      </c>
      <c r="DM3" s="39" t="s">
        <v>141</v>
      </c>
      <c r="DN3" s="39" t="s">
        <v>145</v>
      </c>
      <c r="DO3" s="39" t="s">
        <v>142</v>
      </c>
      <c r="DP3" s="39" t="s">
        <v>146</v>
      </c>
      <c r="DQ3" s="39" t="s">
        <v>143</v>
      </c>
      <c r="DR3" s="39" t="s">
        <v>135</v>
      </c>
      <c r="DT3" s="40" t="s">
        <v>32</v>
      </c>
      <c r="DU3" s="40" t="s">
        <v>33</v>
      </c>
      <c r="DV3" s="40" t="s">
        <v>35</v>
      </c>
      <c r="DW3" s="40" t="s">
        <v>34</v>
      </c>
      <c r="DX3" s="40" t="s">
        <v>38</v>
      </c>
      <c r="DY3" s="40" t="s">
        <v>49</v>
      </c>
      <c r="DZ3" s="40" t="s">
        <v>58</v>
      </c>
      <c r="EA3" s="40" t="s">
        <v>39</v>
      </c>
      <c r="EB3" s="40" t="s">
        <v>65</v>
      </c>
      <c r="EC3" s="40" t="s">
        <v>36</v>
      </c>
      <c r="ED3" s="40" t="s">
        <v>64</v>
      </c>
      <c r="EE3" s="40" t="s">
        <v>134</v>
      </c>
      <c r="EF3" s="40" t="s">
        <v>144</v>
      </c>
      <c r="EG3" s="40" t="s">
        <v>141</v>
      </c>
      <c r="EH3" s="40" t="s">
        <v>145</v>
      </c>
      <c r="EI3" s="40" t="s">
        <v>142</v>
      </c>
      <c r="EJ3" s="40" t="s">
        <v>146</v>
      </c>
      <c r="EK3" s="40" t="s">
        <v>143</v>
      </c>
      <c r="EL3" s="40" t="s">
        <v>135</v>
      </c>
      <c r="EN3" s="41" t="s">
        <v>32</v>
      </c>
      <c r="EO3" s="41" t="s">
        <v>33</v>
      </c>
      <c r="EP3" s="41" t="s">
        <v>35</v>
      </c>
      <c r="EQ3" s="41" t="s">
        <v>34</v>
      </c>
      <c r="ER3" s="41" t="s">
        <v>38</v>
      </c>
      <c r="ES3" s="41" t="s">
        <v>49</v>
      </c>
      <c r="ET3" s="41" t="s">
        <v>58</v>
      </c>
      <c r="EU3" s="41" t="s">
        <v>39</v>
      </c>
      <c r="EV3" s="41" t="s">
        <v>65</v>
      </c>
      <c r="EW3" s="41" t="s">
        <v>36</v>
      </c>
      <c r="EX3" s="41" t="s">
        <v>64</v>
      </c>
      <c r="EY3" s="41" t="s">
        <v>134</v>
      </c>
      <c r="EZ3" s="41" t="s">
        <v>144</v>
      </c>
      <c r="FA3" s="41" t="s">
        <v>141</v>
      </c>
      <c r="FB3" s="41" t="s">
        <v>145</v>
      </c>
      <c r="FC3" s="41" t="s">
        <v>142</v>
      </c>
      <c r="FD3" s="41" t="s">
        <v>146</v>
      </c>
      <c r="FE3" s="41" t="s">
        <v>143</v>
      </c>
      <c r="FF3" s="41" t="s">
        <v>135</v>
      </c>
      <c r="FH3" s="41" t="s">
        <v>46</v>
      </c>
      <c r="FI3" s="41" t="s">
        <v>66</v>
      </c>
      <c r="FL3" s="42" t="s">
        <v>49</v>
      </c>
      <c r="FM3" s="42" t="s">
        <v>32</v>
      </c>
      <c r="FN3" s="42" t="s">
        <v>68</v>
      </c>
      <c r="FO3" s="100" t="s">
        <v>69</v>
      </c>
      <c r="FP3" s="100" t="s">
        <v>70</v>
      </c>
      <c r="FQ3" s="100" t="s">
        <v>48</v>
      </c>
      <c r="FR3" s="100" t="s">
        <v>47</v>
      </c>
      <c r="FS3" s="100" t="s">
        <v>26</v>
      </c>
      <c r="FT3" s="100" t="s">
        <v>39</v>
      </c>
      <c r="FU3" s="42" t="s">
        <v>36</v>
      </c>
      <c r="FV3" s="42" t="s">
        <v>49</v>
      </c>
      <c r="FW3" s="101" t="s">
        <v>71</v>
      </c>
      <c r="FY3" s="34">
        <v>2</v>
      </c>
      <c r="FZ3" s="34" t="s">
        <v>72</v>
      </c>
      <c r="GA3" s="34" t="s">
        <v>50</v>
      </c>
      <c r="GB3" s="34" t="s">
        <v>51</v>
      </c>
      <c r="GC3" s="34" t="s">
        <v>52</v>
      </c>
      <c r="GD3" s="34" t="s">
        <v>53</v>
      </c>
      <c r="GE3" s="34" t="str">
        <f>VLOOKUP("A",FL3:FM9,2,FALSE)</f>
        <v>Ungern</v>
      </c>
      <c r="GF3" s="34" t="str">
        <f>VLOOKUP("D",FL3:FM9,2,FALSE)</f>
        <v>Polen</v>
      </c>
      <c r="GG3" s="34" t="str">
        <f>VLOOKUP("B",FL3:FM9,2,FALSE)</f>
        <v>Italien</v>
      </c>
      <c r="GH3" s="34" t="str">
        <f>VLOOKUP("C",FL3:FM9,2,FALSE)</f>
        <v>Serbien</v>
      </c>
      <c r="GI3" s="34">
        <f>IFERROR(IF(AND(VLOOKUP(GA3,FW4:FW9,1,FALSE)=GA3,VLOOKUP(GB3,FW4:FW9,1,FALSE)=GB3,VLOOKUP(GC3,FW4:FW9,1,FALSE)=GC3,VLOOKUP(GD3,FW4:FW9,1,FALSE)=GD3),FY3,""),"")</f>
        <v>2</v>
      </c>
    </row>
    <row r="4" spans="3:191" x14ac:dyDescent="0.35">
      <c r="C4" s="49">
        <v>45457</v>
      </c>
      <c r="D4" s="119" t="s">
        <v>10</v>
      </c>
      <c r="E4" s="50" t="s">
        <v>27</v>
      </c>
      <c r="F4" s="121" t="s">
        <v>138</v>
      </c>
      <c r="G4" s="111"/>
      <c r="H4" s="157" t="s">
        <v>27</v>
      </c>
      <c r="I4" s="111"/>
      <c r="J4" s="109" t="str">
        <f>IF(OR(ISBLANK(G4),ISBLANK(I4)),"",IF(G4&gt;I4,1,IF(G4&lt;I4,2,"X")))</f>
        <v/>
      </c>
      <c r="K4" s="149">
        <f>IF(OR('Resultat &amp; Tabell'!G4="",'Resultat &amp; Tabell'!I4="",G4="",I4=""),0,IF(G4='Resultat &amp; Tabell'!G4,2,0)+IF(I4='Resultat &amp; Tabell'!I4,2,0)+IF(J4='Resultat &amp; Tabell'!J4,3,0))</f>
        <v>0</v>
      </c>
      <c r="L4" s="108">
        <f>IF(VLOOKUP(D4,BT3:CC7,10,FALSE)=VLOOKUP(F4,BT3:CC7,10,FALSE),VLOOKUP(D4,BT3:CC7,10,FALSE),"-")</f>
        <v>1</v>
      </c>
      <c r="M4" s="108">
        <v>1</v>
      </c>
      <c r="N4" s="95" t="str">
        <f>VLOOKUP(M4,FI4:FJ7,2,FALSE)</f>
        <v>Tyskland</v>
      </c>
      <c r="O4" s="96">
        <f>VLOOKUP(N4,BT4:CA7,2,FALSE)</f>
        <v>0</v>
      </c>
      <c r="P4" s="96">
        <f>VLOOKUP(N4,BT4:CA7,3,FALSE)</f>
        <v>0</v>
      </c>
      <c r="Q4" s="96">
        <f>VLOOKUP(N4,BT4:CA7,4,FALSE)</f>
        <v>0</v>
      </c>
      <c r="R4" s="96">
        <f>VLOOKUP(N4,BT4:CA7,5,FALSE)</f>
        <v>0</v>
      </c>
      <c r="S4" s="96">
        <f>VLOOKUP(N4,BT4:CA7,6,FALSE)</f>
        <v>0</v>
      </c>
      <c r="T4" s="96">
        <f>VLOOKUP(N4,BT4:CA7,7,FALSE)</f>
        <v>0</v>
      </c>
      <c r="U4" s="97">
        <f>VLOOKUP(N4,BT4:CA7,8,FALSE)</f>
        <v>0</v>
      </c>
      <c r="X4" s="15" t="s">
        <v>133</v>
      </c>
      <c r="Y4" s="180"/>
      <c r="Z4" s="181"/>
      <c r="AA4" s="181"/>
      <c r="AB4" s="182"/>
      <c r="AC4" s="104">
        <f>IF(AND('Resultat &amp; Tabell'!W4:W4&lt;&gt;"",Y4='Resultat &amp; Tabell'!W4:W4),20,0)</f>
        <v>0</v>
      </c>
      <c r="AE4" s="49">
        <f t="shared" ref="AE4:AH9" si="0">C4</f>
        <v>45457</v>
      </c>
      <c r="AF4" s="1" t="str">
        <f t="shared" si="0"/>
        <v>Tyskland</v>
      </c>
      <c r="AG4" s="50" t="str">
        <f t="shared" si="0"/>
        <v>-</v>
      </c>
      <c r="AH4" s="3" t="str">
        <f t="shared" si="0"/>
        <v>Skottland</v>
      </c>
      <c r="AI4" s="51" t="str">
        <f t="shared" ref="AI4:AI9" si="1">IF(G4="","",G4)</f>
        <v/>
      </c>
      <c r="AJ4" s="52" t="s">
        <v>27</v>
      </c>
      <c r="AK4" s="51" t="str">
        <f t="shared" ref="AK4:AK9" si="2">IF(I4="","",I4)</f>
        <v/>
      </c>
      <c r="AL4" s="53" t="str">
        <f t="shared" ref="AL4:AL9" si="3">J4</f>
        <v/>
      </c>
      <c r="AM4" s="54"/>
      <c r="AN4" s="34">
        <f>IF(AI4&gt;AK4,1,0)</f>
        <v>0</v>
      </c>
      <c r="AO4" s="34">
        <f>IF(AK4&gt;AI4,1,0)</f>
        <v>0</v>
      </c>
      <c r="AP4" s="34">
        <f>IF(AND(AI4=AK4,AI4&lt;&gt;""),1,0)</f>
        <v>0</v>
      </c>
      <c r="AQ4" s="34">
        <f>IF(AND(AI4=AK4,AI4&lt;&gt;""),1,0)</f>
        <v>0</v>
      </c>
      <c r="AR4" s="34">
        <f>IF(AI4&lt;AK4,1,0)</f>
        <v>0</v>
      </c>
      <c r="AS4" s="34">
        <f>IF(AK4&lt;AI4,1,)</f>
        <v>0</v>
      </c>
      <c r="AT4" s="34">
        <f t="shared" ref="AT4:AT9" si="4">IF(ISERROR(VLOOKUP(AF4,CF:CF,1,FALSE)),0,1)*IF(ISERROR(VLOOKUP(AH4,CF:CF,1,FALSE)),0,1)*AN4</f>
        <v>0</v>
      </c>
      <c r="AU4" s="34">
        <f t="shared" ref="AU4:AU9" si="5">IF(ISERROR(VLOOKUP(AF4,CF:CF,1,FALSE)),0,1)*IF(ISERROR(VLOOKUP(AH4,CF:CF,1,FALSE)),0,1)*AO4</f>
        <v>0</v>
      </c>
      <c r="AV4" s="34">
        <f t="shared" ref="AV4:AV9" si="6">IF(ISERROR(VLOOKUP(AF4,CF:CF,1,FALSE)),0,1)*IF(ISERROR(VLOOKUP(AH4,CF:CF,1,FALSE)),0,1)*AP4</f>
        <v>0</v>
      </c>
      <c r="AW4" s="34">
        <f t="shared" ref="AW4:AW9" si="7">IF(ISERROR(VLOOKUP(AF4,CF:CF,1,FALSE)),0,1)*IF(ISERROR(VLOOKUP(AH4,CF:CF,1,FALSE)),0,1)*AQ4</f>
        <v>0</v>
      </c>
      <c r="AX4" s="34">
        <f t="shared" ref="AX4:AX9" si="8">IF(ISERROR(VLOOKUP(AF4,CF:CF,1,FALSE)),0,1)*IF(ISERROR(VLOOKUP(AH4,CF:CF,1,FALSE)),0,1)*AR4</f>
        <v>0</v>
      </c>
      <c r="AY4" s="34">
        <f t="shared" ref="AY4:AY9" si="9">IF(ISERROR(VLOOKUP(AF4,CF:CF,1,FALSE)),0,1)*IF(ISERROR(VLOOKUP(AH4,CF:CF,1,FALSE)),0,1)*AS4</f>
        <v>0</v>
      </c>
      <c r="AZ4" s="34">
        <f t="shared" ref="AZ4:AZ9" si="10">IF(ISERROR(VLOOKUP(AF4,CZ:CZ,1,FALSE)),0,1)*IF(ISERROR(VLOOKUP(AH4,CZ:CZ,1,FALSE)),0,1)*AN4</f>
        <v>0</v>
      </c>
      <c r="BA4" s="34">
        <f t="shared" ref="BA4:BA9" si="11">IF(ISERROR(VLOOKUP(AF4,CZ:CZ,1,FALSE)),0,1)*IF(ISERROR(VLOOKUP(AH4,CZ:CZ,1,FALSE)),0,1)*AO4</f>
        <v>0</v>
      </c>
      <c r="BB4" s="34">
        <f t="shared" ref="BB4:BB9" si="12">IF(ISERROR(VLOOKUP(AF4,CZ:CZ,1,FALSE)),0,1)*IF(ISERROR(VLOOKUP(AH4,CZ:CZ,1,FALSE)),0,1)*AP4</f>
        <v>0</v>
      </c>
      <c r="BC4" s="34">
        <f t="shared" ref="BC4:BC9" si="13">IF(ISERROR(VLOOKUP(AF4,CZ:CZ,1,FALSE)),0,1)*IF(ISERROR(VLOOKUP(AH4,CZ:CZ,1,FALSE)),0,1)*AQ4</f>
        <v>0</v>
      </c>
      <c r="BD4" s="34">
        <f t="shared" ref="BD4:BD9" si="14">IF(ISERROR(VLOOKUP(AF4,CZ:CZ,1,FALSE)),0,1)*IF(ISERROR(VLOOKUP(AH4,CZ:CZ,1,FALSE)),0,1)*AR4</f>
        <v>0</v>
      </c>
      <c r="BE4" s="34">
        <f t="shared" ref="BE4:BE9" si="15">IF(ISERROR(VLOOKUP(AF4,CZ:CZ,1,FALSE)),0,1)*IF(ISERROR(VLOOKUP(AH4,CZ:CZ,1,FALSE)),0,1)*AS4</f>
        <v>0</v>
      </c>
      <c r="BF4" s="34">
        <f t="shared" ref="BF4:BF9" si="16">IF(ISERROR(VLOOKUP(AF4,DT:DT,1,FALSE)),0,1)*IF(ISERROR(VLOOKUP(AH4,DT:DT,1,FALSE)),0,1)*AN4</f>
        <v>0</v>
      </c>
      <c r="BG4" s="34">
        <f t="shared" ref="BG4:BG9" si="17">IF(ISERROR(VLOOKUP(AF4,DT:DT,1,FALSE)),0,1)*IF(ISERROR(VLOOKUP(AH4,DT:DT,1,FALSE)),0,1)*AO4</f>
        <v>0</v>
      </c>
      <c r="BH4" s="34">
        <f t="shared" ref="BH4:BH9" si="18">IF(ISERROR(VLOOKUP(AF4,DT:DT,1,FALSE)),0,1)*IF(ISERROR(VLOOKUP(AH4,DT:DT,1,FALSE)),0,1)*AP4</f>
        <v>0</v>
      </c>
      <c r="BI4" s="34">
        <f t="shared" ref="BI4:BI9" si="19">IF(ISERROR(VLOOKUP(AF4,DT:DT,1,FALSE)),0,1)*IF(ISERROR(VLOOKUP(AH4,DT:DT,1,FALSE)),0,1)*AQ4</f>
        <v>0</v>
      </c>
      <c r="BJ4" s="34">
        <f t="shared" ref="BJ4:BJ9" si="20">IF(ISERROR(VLOOKUP(AF4,DT:DT,1,FALSE)),0,1)*IF(ISERROR(VLOOKUP(AH4,DT:DT,1,FALSE)),0,1)*AR4</f>
        <v>0</v>
      </c>
      <c r="BK4" s="34">
        <f t="shared" ref="BK4:BK9" si="21">IF(ISERROR(VLOOKUP(AF4,DT:DT,1,FALSE)),0,1)*IF(ISERROR(VLOOKUP(AH4,DT:DT,1,FALSE)),0,1)*AS4</f>
        <v>0</v>
      </c>
      <c r="BL4" s="34">
        <f t="shared" ref="BL4:BL9" si="22">IF(ISERROR(VLOOKUP(AF4,EN:EN,1,FALSE)),0,1)*IF(ISERROR(VLOOKUP(AH4,EN:EN,1,FALSE)),0,1)*AN4</f>
        <v>0</v>
      </c>
      <c r="BM4" s="34">
        <f t="shared" ref="BM4:BM9" si="23">IF(ISERROR(VLOOKUP(AF4,EN:EN,1,FALSE)),0,1)*IF(ISERROR(VLOOKUP(AH4,EN:EN,1,FALSE)),0,1)*AO4</f>
        <v>0</v>
      </c>
      <c r="BN4" s="34">
        <f t="shared" ref="BN4:BN9" si="24">IF(ISERROR(VLOOKUP(AF4,EN:EN,1,FALSE)),0,1)*IF(ISERROR(VLOOKUP(AH4,EN:EN,1,FALSE)),0,1)*AP4</f>
        <v>0</v>
      </c>
      <c r="BO4" s="34">
        <f t="shared" ref="BO4:BO9" si="25">IF(ISERROR(VLOOKUP(AF4,EN:EN,1,FALSE)),0,1)*IF(ISERROR(VLOOKUP(AH4,EN:EN,1,FALSE)),0,1)*AQ4</f>
        <v>0</v>
      </c>
      <c r="BP4" s="34">
        <f t="shared" ref="BP4:BP9" si="26">IF(ISERROR(VLOOKUP(AF4,EN:EN,1,FALSE)),0,1)*IF(ISERROR(VLOOKUP(AH4,EN:EN,1,FALSE)),0,1)*AR4</f>
        <v>0</v>
      </c>
      <c r="BQ4" s="34">
        <f t="shared" ref="BQ4:BQ9" si="27">IF(ISERROR(VLOOKUP(AF4,EN:EN,1,FALSE)),0,1)*IF(ISERROR(VLOOKUP(AH4,EN:EN,1,FALSE)),0,1)*AS4</f>
        <v>0</v>
      </c>
      <c r="BT4" s="34" t="s">
        <v>10</v>
      </c>
      <c r="BU4" s="55">
        <f>(SUMIF(AF4:AF54,BT4,AN4:AN54)+SUMIF(AH4:AH54,BT4,AO4:AO54))</f>
        <v>0</v>
      </c>
      <c r="BV4" s="55">
        <f>(SUMIF(AF4:AF54,BT4,AP4:AP54)+SUMIF(AH4:AH54,BT4,AQ4:AQ54))</f>
        <v>0</v>
      </c>
      <c r="BW4" s="55">
        <f>(SUMIF(AF4:AF54,BT4,AR4:AR54)+SUMIF(AH4:AH54,BT4,AS4:AS54))</f>
        <v>0</v>
      </c>
      <c r="BX4" s="55">
        <f>SUMIF(AF4:AF54,BT4,AI4:AI54)+SUMIF(AH4:AH54,BT4,AK4:AK54)</f>
        <v>0</v>
      </c>
      <c r="BY4" s="55">
        <f>SUMIF(AF4:AF54,BT4,AK4:AK54)+SUMIF(AH4:AH54,BT4,AI4:AI54)</f>
        <v>0</v>
      </c>
      <c r="BZ4" s="55">
        <f>BX4-BY4</f>
        <v>0</v>
      </c>
      <c r="CA4" s="55">
        <f>IFERROR(BU4*3+BV4*1,0)</f>
        <v>0</v>
      </c>
      <c r="CB4" s="55" t="s">
        <v>50</v>
      </c>
      <c r="CC4" s="56">
        <f>RANK(CA4,CA4:CA7)</f>
        <v>1</v>
      </c>
      <c r="CD4" s="34">
        <f>SUMPRODUCT((CA4:CA7=CA4)*(BZ4:BZ7&gt;BZ4))</f>
        <v>0</v>
      </c>
      <c r="CF4" s="34" t="str">
        <f>IF(CC4=1,BT4,)</f>
        <v>Tyskland</v>
      </c>
      <c r="CG4" s="34">
        <f>(SUMIF(AF4:AF54,BT4,AT4:AT54)+SUMIF(AH4:AH54,BT4,AU4:AU54))</f>
        <v>0</v>
      </c>
      <c r="CH4" s="34">
        <f>(SUMIF(AF4:AF54,BT4,AV4:AV54)+SUMIF(AH4:AH54,BT4,AW4:AW54))</f>
        <v>0</v>
      </c>
      <c r="CI4" s="34">
        <f>(SUMIF(AF4:AF54,BT4,AX4:AX54)+SUMIF(AH4:AH54,BT4,AY4:AY54))</f>
        <v>0</v>
      </c>
      <c r="CJ4" s="55">
        <f>IFERROR(CG4*3+CH4*1,0)</f>
        <v>0</v>
      </c>
      <c r="CK4" s="34" t="str">
        <f>CB4</f>
        <v>A</v>
      </c>
      <c r="CL4" s="34">
        <f>IF(CF4&gt;0,RANK(CJ4,CJ4:CJ7),)</f>
        <v>1</v>
      </c>
      <c r="CM4" s="34">
        <f>IF(AND(CF4&gt;0,COUNTIF(CL4:CL7,CL4)&gt;1),SUMIFS($AI$4:$AI$54,$AF$4:$AF$54,$BT4,$L$4:$L$54,1)+SUMIFS($AK$4:$AK$54,$AH$4:$AH$54,$BT4,$L$4:$L$54,1)-SUMIFS($AK$4:$AK$54,$AF$4:$AF$54,$BT4,$L$4:$L$54,1)-SUMIFS($AI$4:$AI$54,$AH$4:$AH$54,$BT4,$L$4:$L$54,1),)</f>
        <v>0</v>
      </c>
      <c r="CN4" s="34">
        <f>IF(AND(CF4&gt;0,COUNTIF(CL4:CL7,CL4)&gt;1),CL4+RANK(CM4,CM4:CM7)-1,CL4)</f>
        <v>1</v>
      </c>
      <c r="CO4" s="34">
        <f>IF(AND(CF4&gt;0,COUNTIF(CN4:CN7,CN4)&gt;1),SUMIFS($AI$4:$AI$54,$AF$4:$AF$54,$BT4,$L$4:$L$54,1)+SUMIFS($AK$4:$AK$54,$AH$4:$AH$54,$BT4,$L$4:$L$54,1),)</f>
        <v>0</v>
      </c>
      <c r="CP4" s="34">
        <f>IF(AND(CF4&gt;0,COUNTIF(CN4:CN7,CN4)&gt;1),CN4+RANK(CO4,CO4:CO7)-1,CN4)</f>
        <v>1</v>
      </c>
      <c r="CQ4" s="34">
        <f>IF(CP4=0,"",CP4)</f>
        <v>1</v>
      </c>
      <c r="CR4" s="34">
        <f>IF(OR(CQ4="",COUNTIF(CQ4:CQ7,CQ4)=1),"",$BZ4)</f>
        <v>0</v>
      </c>
      <c r="CS4" s="34">
        <f>IF(CQ4="","",IF(COUNTIF(CQ4:CQ7,CQ4)=1,CQ4,CQ4+RANK(CR4,CR4:CR7,0)-1))</f>
        <v>1</v>
      </c>
      <c r="CT4" s="34">
        <f>IF(OR(CS4="",COUNTIF(CS4:CS7,CS4)=1),"",$BX4)</f>
        <v>0</v>
      </c>
      <c r="CU4" s="34">
        <f>IF(CQ4="","",IF(COUNTIF(CS4:CS7,CS4)=1,CS4,CS4+RANK(CT4,CT4:CT7,0)-1))</f>
        <v>1</v>
      </c>
      <c r="CV4" s="34">
        <f>IF(OR(CU4="",COUNTIF(CU4:CU7,CU4)=1),"",$BU4)</f>
        <v>0</v>
      </c>
      <c r="CW4" s="34">
        <f>IF(CQ4="","",IF(COUNTIF(CU4:CU7,CU4)=1,CU4,CU4+RANK(CV4,CV4:CV7,0)-1))</f>
        <v>1</v>
      </c>
      <c r="CX4" s="34">
        <f>IF(CF4&gt;0,BM2+RANK(CW4,CW4:CW7,1),)</f>
        <v>1</v>
      </c>
      <c r="CZ4" s="34">
        <f>IF(CC4=2,BT4,)</f>
        <v>0</v>
      </c>
      <c r="DA4" s="34">
        <f>(SUMIF(AF4:AF54,BT4,AZ4:AZ54)+SUMIF(AH4:AH54,BT4,BA4:BA54))</f>
        <v>0</v>
      </c>
      <c r="DB4" s="34">
        <f>(SUMIF(AF4:AF54,BT4,BB4:BB54)+SUMIF(AH4:AH54,BT4,BC4:BC54))</f>
        <v>0</v>
      </c>
      <c r="DC4" s="34">
        <f>(SUMIF(AF4:AF54,BT4,BD4:BD54)+SUMIF(AH4:AH54,BT4,BE4:BE54))</f>
        <v>0</v>
      </c>
      <c r="DD4" s="55">
        <f>IFERROR(DA4*3+DB4*1,0)</f>
        <v>0</v>
      </c>
      <c r="DE4" s="34" t="str">
        <f>CB4</f>
        <v>A</v>
      </c>
      <c r="DF4" s="34">
        <f>IF(CZ4&gt;0,RANK(DD4,DD4:DD7)+CG2,)</f>
        <v>0</v>
      </c>
      <c r="DG4" s="34">
        <f>IF(AND(CZ4&gt;0,COUNTIF(DF4:DF7,DF4)&gt;1),SUMIFS($AI$4:$AI$54,$AF$4:$AF$54,$BT4,$L$4:$L$54,2)+SUMIFS($AK$4:$AK$54,$AH$4:$AH$54,$BT4,$L$4:$L$54,2)-SUMIFS($AK$4:$AK$54,$AF$4:$AF$54,$BT4,$L$4:$L$54,2)-SUMIFS($AI$4:$AI$54,$AH$4:$AH$54,$BT4,$L$4:$L$54,2),)</f>
        <v>0</v>
      </c>
      <c r="DH4" s="34">
        <f>IF(AND(CZ4&gt;0,COUNTIF(DF4:DF7,DF4)&gt;1),DF4+RANK(DG4,DG4:DG7)-1,DF4)</f>
        <v>0</v>
      </c>
      <c r="DI4" s="34">
        <f>IF(AND(CZ4&gt;0,COUNTIF(DH4:DH7,DH4)&gt;1),SUMIFS($AI$4:$AI$54,$AF$4:$AF$54,$BT4,$L$4:$L$54,2)+SUMIFS($AK$4:$AK$54,$AH$4:$AH$54,$BT4,$L$4:$L$54,2),)</f>
        <v>0</v>
      </c>
      <c r="DJ4" s="34">
        <f>IF(AND(CZ4&gt;0,COUNTIF(DH4:DH7,DH4)&gt;1),DH4+RANK(DI4,DI4:DI7)-1,DH4)</f>
        <v>0</v>
      </c>
      <c r="DK4" s="34" t="str">
        <f>IF(DJ4=0,"",DJ4)</f>
        <v/>
      </c>
      <c r="DL4" s="34" t="str">
        <f>IF(OR(DK4="",COUNTIF(DK4:DK7,DK4)=1),"",$BZ4)</f>
        <v/>
      </c>
      <c r="DM4" s="34" t="str">
        <f>IF(DK4="","",IF(COUNTIF(DK4:DK7,DK4)=1,DK4,DK4+RANK(DL4,DL4:DL7,0)-1))</f>
        <v/>
      </c>
      <c r="DN4" s="34" t="str">
        <f>IF(OR(DM4="",COUNTIF(DM4:DM7,DM4)=1),"",$BX4)</f>
        <v/>
      </c>
      <c r="DO4" s="34" t="str">
        <f>IF(DK4="","",IF(COUNTIF(DM4:DM7,DM4)=1,DM4,DM4+RANK(DN4,DN4:DN7,0)-1))</f>
        <v/>
      </c>
      <c r="DP4" s="34" t="str">
        <f>IF(OR(DO4="",COUNTIF(DO4:DO7,DO4)=1),"",$BU4)</f>
        <v/>
      </c>
      <c r="DQ4" s="34" t="str">
        <f>IF(DK4="","",IF(COUNTIF(DO4:DO7,DO4)=1,DO4,DO4+RANK(DP4,DP4:DP7,0)-1))</f>
        <v/>
      </c>
      <c r="DR4" s="34">
        <f>IF(CZ4&gt;0,CG2+RANK(DQ4,DQ4:DQ7,1),)</f>
        <v>0</v>
      </c>
      <c r="DT4" s="34">
        <f>IF(CC4=3,BT4,)</f>
        <v>0</v>
      </c>
      <c r="DU4" s="34">
        <f>(SUMIF(AF4:AF54,BT4,BF4:BF54)+SUMIF(AH4:AH54,BT4,BG4:BG54))</f>
        <v>0</v>
      </c>
      <c r="DV4" s="34">
        <f>(SUMIF(AF4:AF54,BT4,BH4:BH54)+SUMIF(AH4:AH54,BT4,BI4:BI54))</f>
        <v>0</v>
      </c>
      <c r="DW4" s="34">
        <f>(SUMIF(AF4:AF54,BT4,BJ4:BJ54)+SUMIF(AH4:AH54,BT4,BK4:BK54))</f>
        <v>0</v>
      </c>
      <c r="DX4" s="55">
        <f>IFERROR(DU4*3+DV4*1,0)</f>
        <v>0</v>
      </c>
      <c r="DY4" s="34" t="str">
        <f>CB4</f>
        <v>A</v>
      </c>
      <c r="DZ4" s="34">
        <f>IF(DT4&gt;0,RANK(DX4,DX4:DX7)+CG2+DA2,)</f>
        <v>0</v>
      </c>
      <c r="EA4" s="34">
        <f>IF(AND(DT4&gt;0,COUNTIF(DZ4:DZ7,DZ4)&gt;1),SUMIFS($AI$4:$AI$54,$AF$4:$AF$54,$BT4,$L$4:$L$54,3)+SUMIFS($AK$4:$AK$54,$AH$4:$AH$54,$BT4,$L$4:$L$54,3)-SUMIFS($AK$4:$AK$54,$AF$4:$AF$54,$BT4,$L$4:$L$54,3)-SUMIFS($AI$4:$AI$54,$AH$4:$AH$54,$BT4,$L$4:$L$54,3),)</f>
        <v>0</v>
      </c>
      <c r="EB4" s="34">
        <f>IF(AND(DT4&gt;0,COUNTIF(DZ4:DZ7,DZ4)&gt;1),DZ4+RANK(EA4,EA4:EA7)-1,DZ4)</f>
        <v>0</v>
      </c>
      <c r="EC4" s="34">
        <f>IF(AND(DT4&gt;0,COUNTIF(EB4:EB7,EB4)&gt;1),SUMIFS($AI$4:$AI$54,$AF$4:$AF$54,$BT4,$L$4:$L$54,3)+SUMIFS($AK$4:$AK$54,$AH$4:$AH$54,$BT4,$L$4:$L$54,3),)</f>
        <v>0</v>
      </c>
      <c r="ED4" s="34">
        <f>IF(AND(DT4&gt;0,COUNTIF(EB4:EB7,EB4)&gt;1),EB4+RANK(EC4,EC4:EC7)-1,EB4)</f>
        <v>0</v>
      </c>
      <c r="EE4" s="34" t="str">
        <f>IF(ED4=0,"",ED4)</f>
        <v/>
      </c>
      <c r="EF4" s="34" t="str">
        <f>IF(OR(EE4="",COUNTIF(EE4:EE7,EE4)=1),"",$BZ4)</f>
        <v/>
      </c>
      <c r="EG4" s="34" t="str">
        <f>IF(EE4="","",IF(COUNTIF(EE4:EE7,EE4)=1,EE4,EE4+RANK(EF4,EF4:EF7,0)-1))</f>
        <v/>
      </c>
      <c r="EH4" s="34" t="str">
        <f>IF(OR(EG4="",COUNTIF(EG4:EG7,EG4)=1),"",$BX4)</f>
        <v/>
      </c>
      <c r="EI4" s="34" t="str">
        <f>IF(EE4="","",IF(COUNTIF(EG4:EG7,EG4)=1,EG4,EG4+RANK(EH4,EH4:EH7,0)-1))</f>
        <v/>
      </c>
      <c r="EJ4" s="34" t="str">
        <f>IF(OR(EI4="",COUNTIF(EI4:EI7,EI4)=1),"",$BU4)</f>
        <v/>
      </c>
      <c r="EK4" s="34" t="str">
        <f>IF(EE4="","",IF(COUNTIF(EI4:EI7,EI4)=1,EI4,EI4+RANK(EJ4,EJ4:EJ7,0)-1))</f>
        <v/>
      </c>
      <c r="EL4" s="34">
        <f>IF(DT4&gt;0,CG2+DA2+RANK(EK4,EK4:EK7,1),)</f>
        <v>0</v>
      </c>
      <c r="EN4" s="34">
        <f>IF(CC4=4,BT4,)</f>
        <v>0</v>
      </c>
      <c r="EO4" s="34">
        <f>(SUMIF(AF4:AF54,BT4,BL4:BL54)+SUMIF(AH4:AH54,BT4,BM4:BM54))</f>
        <v>0</v>
      </c>
      <c r="EP4" s="34">
        <f>(SUMIF(AF4:AF54,BT4,BN4:BN54)+SUMIF(AH4:AH54,BT4,BO4:BO54))</f>
        <v>0</v>
      </c>
      <c r="EQ4" s="34">
        <f>(SUMIF(AF4:AF54,BT4,BP4:BP54)+SUMIF(AH4:AH54,BT4,BQ4:BQ54))</f>
        <v>0</v>
      </c>
      <c r="ER4" s="55">
        <f>IFERROR(EO4*3+EP4*1,0)</f>
        <v>0</v>
      </c>
      <c r="ES4" s="34" t="str">
        <f>CB4</f>
        <v>A</v>
      </c>
      <c r="ET4" s="34">
        <f>IF(EN4&gt;0,RANK(ER4,ER4:ER7)+CG2+DA2+DU2,)</f>
        <v>0</v>
      </c>
      <c r="EU4" s="34">
        <f>IF(AND(EN4&gt;0,COUNTIF(ET4:ET7,ET4)&gt;1),SUMIFS($AI$4:$AI$54,$AF$4:$AF$54,$BT4,$L$4:$L$54,4)+SUMIFS($AK$4:$AK$54,$AH$4:$AH$54,$BT4,$L$4:$L$54,4)-SUMIFS($AK$4:$AK$54,$AF$4:$AF$54,$BT4,$L$4:$L$54,4)-SUMIFS($AI$4:$AI$54,$AH$4:$AH$54,$BT4,$L$4:$L$54,4),)</f>
        <v>0</v>
      </c>
      <c r="EV4" s="34">
        <f>IF(AND(EN4&gt;0,COUNTIF(ET4:ET7,ET4)&gt;1),ET4+RANK(EU4,EU4:EU7)-1,ET4)</f>
        <v>0</v>
      </c>
      <c r="EW4" s="34">
        <f>IF(AND(EN4&gt;0,COUNTIF(EV4:EV7,EV4)&gt;1),SUMIFS($AI$4:$AI$54,$AF$4:$AF$54,$BT4,$L$4:$L$54,4)+SUMIFS($AK$4:$AK$54,$AH$4:$AH$54,$BT4,$L$4:$L$54,4),)</f>
        <v>0</v>
      </c>
      <c r="EX4" s="34">
        <f>IF(AND(EN4&gt;0,COUNTIF(EV4:EV7,EV4)&gt;1),EV4+RANK(EW4,EW4:EW7)-1,EV4)</f>
        <v>0</v>
      </c>
      <c r="EY4" s="34" t="str">
        <f>IF(EX4=0,"",EX4)</f>
        <v/>
      </c>
      <c r="EZ4" s="34" t="str">
        <f>IF(OR(EY4="",COUNTIF(EY4:EY7,EY4)=1),"",$BZ4)</f>
        <v/>
      </c>
      <c r="FA4" s="34" t="str">
        <f>IF(EY4="","",IF(COUNTIF(EY4:EY7,EY4)=1,EY4,EY4+RANK(EZ4,EZ4:EZ7,0)-1))</f>
        <v/>
      </c>
      <c r="FB4" s="34" t="str">
        <f>IF(OR(FA4="",COUNTIF(FA4:FA7,FA4)=1),"",$BX4)</f>
        <v/>
      </c>
      <c r="FC4" s="34" t="str">
        <f>IF(EY4="","",IF(COUNTIF(FA4:FA7,FA4)=1,FA4,FA4+RANK(FB4,FB4:FB7,0)-1))</f>
        <v/>
      </c>
      <c r="FD4" s="34" t="str">
        <f>IF(OR(FC4="",COUNTIF(FC4:FC7,FC4)=1),"",$BU4)</f>
        <v/>
      </c>
      <c r="FE4" s="34" t="str">
        <f>IF(EY4="","",IF(COUNTIF(FC4:FC7,FC4)=1,FC4,FC4+RANK(FD4,FD4:FD7,0)-1))</f>
        <v/>
      </c>
      <c r="FF4" s="34">
        <f>IF(EN4&gt;0,CG2+DA2+DU2+RANK(FE4,FE4:FE7,1),)</f>
        <v>0</v>
      </c>
      <c r="FH4" s="34">
        <f>IFERROR(VLOOKUP(FJ4,CF3:CX7,19,FALSE),IFERROR(VLOOKUP(FJ4,CZ3:DR7,19,FALSE),IFERROR(VLOOKUP(FJ4,DT3:EL7,19,FALSE),VLOOKUP(FJ4,EN3:FF7,19,FALSE))))</f>
        <v>1</v>
      </c>
      <c r="FI4" s="34">
        <f>RANK(FH4,FH4:FH7,1)+COUNTIF(FH4:FH4,FH4)-1</f>
        <v>1</v>
      </c>
      <c r="FJ4" s="34" t="str">
        <f>BT4</f>
        <v>Tyskland</v>
      </c>
      <c r="FL4" s="48" t="s">
        <v>50</v>
      </c>
      <c r="FM4" s="57" t="str">
        <f>N6</f>
        <v>Ungern</v>
      </c>
      <c r="FN4" s="58">
        <f>RANK(FO4,FO4:FO9,1)+COUNTIF(FO4:FO4,FO4)-1</f>
        <v>1</v>
      </c>
      <c r="FO4" s="58">
        <f>FR4+FQ4+FP4</f>
        <v>1</v>
      </c>
      <c r="FP4" s="58" cm="1">
        <f t="array" ref="FP4">SUMPRODUCT((FS4:FS9=FS4)*(FT4:FT9=FT4)*(FU4:FU9&gt;FU4))</f>
        <v>0</v>
      </c>
      <c r="FQ4" s="58" cm="1">
        <f t="array" ref="FQ4">SUMPRODUCT((FS4:FS9=FS4)*(FT4:FT9&gt;FT4))</f>
        <v>0</v>
      </c>
      <c r="FR4" s="58">
        <f>RANK(FS4,FS4:FS9)</f>
        <v>1</v>
      </c>
      <c r="FS4" s="58">
        <f>U6</f>
        <v>0</v>
      </c>
      <c r="FT4" s="58">
        <f>T6</f>
        <v>0</v>
      </c>
      <c r="FU4" s="58">
        <f>R6</f>
        <v>0</v>
      </c>
      <c r="FV4" s="48" t="s">
        <v>50</v>
      </c>
      <c r="FW4" s="48" t="str">
        <f>IF(FN4&lt;5,FV4,)</f>
        <v>A</v>
      </c>
      <c r="FY4" s="34">
        <v>3</v>
      </c>
      <c r="FZ4" s="34" t="s">
        <v>73</v>
      </c>
      <c r="GA4" s="34" t="s">
        <v>50</v>
      </c>
      <c r="GB4" s="34" t="s">
        <v>51</v>
      </c>
      <c r="GC4" s="34" t="s">
        <v>52</v>
      </c>
      <c r="GD4" s="34" t="s">
        <v>54</v>
      </c>
      <c r="GE4" s="34" t="str">
        <f>VLOOKUP("A",FL3:FM9,2,FALSE)</f>
        <v>Ungern</v>
      </c>
      <c r="GF4" s="34" t="str">
        <f>VLOOKUP("E",FL3:FM9,2,FALSE)</f>
        <v>Belgien</v>
      </c>
      <c r="GG4" s="34" t="str">
        <f>VLOOKUP("B",FL3:FM9,2,FALSE)</f>
        <v>Italien</v>
      </c>
      <c r="GH4" s="34" t="str">
        <f>VLOOKUP("C",FL3:FM9,2,FALSE)</f>
        <v>Serbien</v>
      </c>
      <c r="GI4" s="34" t="str">
        <f>IFERROR(IF(AND(VLOOKUP(GA4,FW4:FW9,1,FALSE)=GA4,VLOOKUP(GB4,FW4:FW9,1,FALSE)=GB4,VLOOKUP(GC4,FW4:FW9,1,FALSE)=GC4,VLOOKUP(GD4,FW4:FW9,1,FALSE)=GD4),FY4,""),"")</f>
        <v/>
      </c>
    </row>
    <row r="5" spans="3:191" x14ac:dyDescent="0.35">
      <c r="C5" s="49">
        <v>45458</v>
      </c>
      <c r="D5" s="120" t="s">
        <v>21</v>
      </c>
      <c r="E5" s="59" t="s">
        <v>27</v>
      </c>
      <c r="F5" s="122" t="s">
        <v>7</v>
      </c>
      <c r="G5" s="112"/>
      <c r="H5" s="158" t="s">
        <v>27</v>
      </c>
      <c r="I5" s="112"/>
      <c r="J5" s="109" t="str">
        <f t="shared" ref="J5:J9" si="28">IF(OR(ISBLANK(G5),ISBLANK(I5)),"",IF(G5&gt;I5,1,IF(G5&lt;I5,2,"X")))</f>
        <v/>
      </c>
      <c r="K5" s="149">
        <f>IF(OR('Resultat &amp; Tabell'!G5="",'Resultat &amp; Tabell'!I5="",G5="",I5=""),0,IF(G5='Resultat &amp; Tabell'!G5,2,0)+IF(I5='Resultat &amp; Tabell'!I5,2,0)+IF(J5='Resultat &amp; Tabell'!J5,3,0))</f>
        <v>0</v>
      </c>
      <c r="L5" s="108">
        <f>IF(VLOOKUP(D5,BT3:CC7,10,FALSE)=VLOOKUP(F5,BT3:CC7,10,FALSE),VLOOKUP(D5,BT3:CC7,10,FALSE),"-")</f>
        <v>1</v>
      </c>
      <c r="M5" s="108">
        <v>2</v>
      </c>
      <c r="N5" s="98" t="str">
        <f>VLOOKUP(M5,FI4:FJ7,2,FALSE)</f>
        <v>Skottland</v>
      </c>
      <c r="O5" s="91">
        <f>VLOOKUP(N5,BT4:CA7,2,FALSE)</f>
        <v>0</v>
      </c>
      <c r="P5" s="91">
        <f>VLOOKUP(N5,BT4:CA7,3,FALSE)</f>
        <v>0</v>
      </c>
      <c r="Q5" s="91">
        <f>VLOOKUP(N5,BT4:CA7,4,FALSE)</f>
        <v>0</v>
      </c>
      <c r="R5" s="91">
        <f>VLOOKUP(N5,BT4:CA7,5,FALSE)</f>
        <v>0</v>
      </c>
      <c r="S5" s="91">
        <f>VLOOKUP(N5,BT4:CA7,6,FALSE)</f>
        <v>0</v>
      </c>
      <c r="T5" s="91">
        <f>VLOOKUP(N5,BT4:CA7,7,FALSE)</f>
        <v>0</v>
      </c>
      <c r="U5" s="99">
        <f>VLOOKUP(N5,BT4:CA7,8,FALSE)</f>
        <v>0</v>
      </c>
      <c r="X5" s="15" t="s">
        <v>110</v>
      </c>
      <c r="Y5" s="170"/>
      <c r="Z5" s="171"/>
      <c r="AA5" s="171"/>
      <c r="AB5" s="172"/>
      <c r="AC5" s="104">
        <f>IF(AND('Resultat &amp; Tabell'!W5:W5&lt;&gt;"",Y5='Resultat &amp; Tabell'!W5:W5),20,0)</f>
        <v>0</v>
      </c>
      <c r="AE5" s="49">
        <f t="shared" si="0"/>
        <v>45458</v>
      </c>
      <c r="AF5" s="2" t="str">
        <f t="shared" si="0"/>
        <v>Ungern</v>
      </c>
      <c r="AG5" s="59" t="str">
        <f t="shared" si="0"/>
        <v>-</v>
      </c>
      <c r="AH5" s="4" t="str">
        <f t="shared" si="0"/>
        <v>Schweiz</v>
      </c>
      <c r="AI5" s="51" t="str">
        <f t="shared" si="1"/>
        <v/>
      </c>
      <c r="AJ5" s="60" t="s">
        <v>27</v>
      </c>
      <c r="AK5" s="51" t="str">
        <f t="shared" si="2"/>
        <v/>
      </c>
      <c r="AL5" s="53" t="str">
        <f t="shared" si="3"/>
        <v/>
      </c>
      <c r="AM5" s="61"/>
      <c r="AN5" s="34">
        <f t="shared" ref="AN5:AN9" si="29">IF(AI5&gt;AK5,1,0)</f>
        <v>0</v>
      </c>
      <c r="AO5" s="34">
        <f t="shared" ref="AO5:AO9" si="30">IF(AK5&gt;AI5,1,0)</f>
        <v>0</v>
      </c>
      <c r="AP5" s="34">
        <f t="shared" ref="AP5:AP9" si="31">IF(AND(AI5=AK5,AI5&lt;&gt;""),1,0)</f>
        <v>0</v>
      </c>
      <c r="AQ5" s="34">
        <f t="shared" ref="AQ5:AQ9" si="32">IF(AND(AI5=AK5,AI5&lt;&gt;""),1,0)</f>
        <v>0</v>
      </c>
      <c r="AR5" s="34">
        <f t="shared" ref="AR5:AR9" si="33">IF(AI5&lt;AK5,1,0)</f>
        <v>0</v>
      </c>
      <c r="AS5" s="34">
        <f t="shared" ref="AS5:AS9" si="34">IF(AK5&lt;AI5,1,)</f>
        <v>0</v>
      </c>
      <c r="AT5" s="34">
        <f t="shared" si="4"/>
        <v>0</v>
      </c>
      <c r="AU5" s="34">
        <f t="shared" si="5"/>
        <v>0</v>
      </c>
      <c r="AV5" s="34">
        <f t="shared" si="6"/>
        <v>0</v>
      </c>
      <c r="AW5" s="34">
        <f t="shared" si="7"/>
        <v>0</v>
      </c>
      <c r="AX5" s="34">
        <f t="shared" si="8"/>
        <v>0</v>
      </c>
      <c r="AY5" s="34">
        <f t="shared" si="9"/>
        <v>0</v>
      </c>
      <c r="AZ5" s="34">
        <f t="shared" si="10"/>
        <v>0</v>
      </c>
      <c r="BA5" s="34">
        <f t="shared" si="11"/>
        <v>0</v>
      </c>
      <c r="BB5" s="34">
        <f t="shared" si="12"/>
        <v>0</v>
      </c>
      <c r="BC5" s="34">
        <f t="shared" si="13"/>
        <v>0</v>
      </c>
      <c r="BD5" s="34">
        <f t="shared" si="14"/>
        <v>0</v>
      </c>
      <c r="BE5" s="34">
        <f t="shared" si="15"/>
        <v>0</v>
      </c>
      <c r="BF5" s="34">
        <f t="shared" si="16"/>
        <v>0</v>
      </c>
      <c r="BG5" s="34">
        <f t="shared" si="17"/>
        <v>0</v>
      </c>
      <c r="BH5" s="34">
        <f t="shared" si="18"/>
        <v>0</v>
      </c>
      <c r="BI5" s="34">
        <f t="shared" si="19"/>
        <v>0</v>
      </c>
      <c r="BJ5" s="34">
        <f t="shared" si="20"/>
        <v>0</v>
      </c>
      <c r="BK5" s="34">
        <f t="shared" si="21"/>
        <v>0</v>
      </c>
      <c r="BL5" s="34">
        <f t="shared" si="22"/>
        <v>0</v>
      </c>
      <c r="BM5" s="34">
        <f t="shared" si="23"/>
        <v>0</v>
      </c>
      <c r="BN5" s="34">
        <f t="shared" si="24"/>
        <v>0</v>
      </c>
      <c r="BO5" s="34">
        <f t="shared" si="25"/>
        <v>0</v>
      </c>
      <c r="BP5" s="34">
        <f t="shared" si="26"/>
        <v>0</v>
      </c>
      <c r="BQ5" s="34">
        <f t="shared" si="27"/>
        <v>0</v>
      </c>
      <c r="BT5" s="34" t="s">
        <v>138</v>
      </c>
      <c r="BU5" s="55">
        <f>(SUMIF(AF4:AF54,BT5,AN4:AN54)+SUMIF(AH4:AH54,BT5,AO4:AO54))</f>
        <v>0</v>
      </c>
      <c r="BV5" s="55">
        <f>(SUMIF(AF4:AF54,BT5,AP4:AP54)+SUMIF(AH4:AH54,BT5,AQ4:AQ54))</f>
        <v>0</v>
      </c>
      <c r="BW5" s="55">
        <f>(SUMIF(AF4:AF54,BT5,AR4:AR54)+SUMIF(AH4:AH54,BT5,AS4:AS54))</f>
        <v>0</v>
      </c>
      <c r="BX5" s="55">
        <f>SUMIF(AF4:AF54,BT5,AI4:AI54)+SUMIF(AH4:AH54,BT5,AK4:AK54)</f>
        <v>0</v>
      </c>
      <c r="BY5" s="55">
        <f>SUMIF(AF4:AF54,BT5,AK4:AK54)+SUMIF(AH4:AH54,BT5,AI4:AI54)</f>
        <v>0</v>
      </c>
      <c r="BZ5" s="55">
        <f t="shared" ref="BZ5:BZ7" si="35">BX5-BY5</f>
        <v>0</v>
      </c>
      <c r="CA5" s="55">
        <f t="shared" ref="CA5:CA7" si="36">IFERROR(BU5*3+BV5*1,0)</f>
        <v>0</v>
      </c>
      <c r="CB5" s="55" t="s">
        <v>50</v>
      </c>
      <c r="CC5" s="56">
        <f>RANK(CA5,CA4:CA7)</f>
        <v>1</v>
      </c>
      <c r="CD5" s="34">
        <f>SUMPRODUCT((CA4:CA7=CA5)*(BZ4:BZ7&gt;BZ5))</f>
        <v>0</v>
      </c>
      <c r="CF5" s="34" t="str">
        <f>IF(CC5=1,BT5,)</f>
        <v>Skottland</v>
      </c>
      <c r="CG5" s="34">
        <f>(SUMIF(AF4:AF54,BT5,AT4:AT54)+SUMIF(AH4:AH54,BT5,AU4:AU54))</f>
        <v>0</v>
      </c>
      <c r="CH5" s="34">
        <f>(SUMIF(AF4:AF54,BT5,AV4:AV54)+SUMIF(AH4:AH54,BT5,AW4:AW54))</f>
        <v>0</v>
      </c>
      <c r="CI5" s="34">
        <f>(SUMIF(AF4:AF54,BT5,AX4:AX54)+SUMIF(AH4:AH54,BT5,AY4:AY54))</f>
        <v>0</v>
      </c>
      <c r="CJ5" s="55">
        <f t="shared" ref="CJ5:CJ7" si="37">IFERROR(CG5*3+CH5*1,0)</f>
        <v>0</v>
      </c>
      <c r="CK5" s="34" t="str">
        <f>CB5</f>
        <v>A</v>
      </c>
      <c r="CL5" s="34">
        <f>IF(CF5&gt;0,RANK(CJ5,CJ4:CJ7),)</f>
        <v>1</v>
      </c>
      <c r="CM5" s="34">
        <f>IF(AND(CF5&gt;0,COUNTIF(CL4:CL7,CL5)&gt;1),SUMIFS($AI$4:$AI$54,$AF$4:$AF$54,BT5,$L$4:$L$54,1)+SUMIFS($AK$4:$AK$54,$AH$4:$AH$54,BT5,$L$4:$L$54,1)-SUMIFS($AK$4:$AK$54,$AF$4:$AF$54,BT5,$L$4:$L$54,1)-SUMIFS($AI$4:$AI$54,$AH$4:$AH$54,BT5,$L$4:$L$54,1),)</f>
        <v>0</v>
      </c>
      <c r="CN5" s="34">
        <f>IF(AND(CF5&gt;0,COUNTIF(CL4:CL7,CL5)&gt;1),CL5+RANK(CM5,CM4:CM7)-1,CL5)</f>
        <v>1</v>
      </c>
      <c r="CO5" s="34">
        <f>IF(AND(CF5&gt;0,COUNTIF(CN4:CN7,CN5)&gt;1),SUMIFS($AI$4:$AI$54,$AF$4:$AF$54,BT5,$L$4:$L$54,1)+SUMIFS($AK$4:$AK$54,$AH$4:$AH$54,BT5,$L$4:$L$54,1),)</f>
        <v>0</v>
      </c>
      <c r="CP5" s="34">
        <f>IF(AND(CF5&gt;0,COUNTIF(CN4:CN7,CN5)&gt;1),CN5+RANK(CO5,CO4:CO7)-1,CN5)</f>
        <v>1</v>
      </c>
      <c r="CQ5" s="34">
        <f t="shared" ref="CQ5:CQ7" si="38">IF(CP5=0,"",CP5)</f>
        <v>1</v>
      </c>
      <c r="CR5" s="34">
        <f>IF(OR(CQ5="",COUNTIF(CQ4:CQ7,CQ5)=1),"",$BZ5)</f>
        <v>0</v>
      </c>
      <c r="CS5" s="34">
        <f>IF(CQ5="","",IF(COUNTIF(CQ4:CQ7,CQ5)=1,CQ5,CQ5+RANK(CR5,CR4:CR7,0)-1))</f>
        <v>1</v>
      </c>
      <c r="CT5" s="34">
        <f>IF(OR(CS5="",COUNTIF(CS4:CS7,CS5)=1),"",$BX5)</f>
        <v>0</v>
      </c>
      <c r="CU5" s="34">
        <f>IF(CQ5="","",IF(COUNTIF(CS4:CS7,CS5)=1,CS5,CS5+RANK(CT5,CT4:CT7,0)-1))</f>
        <v>1</v>
      </c>
      <c r="CV5" s="34">
        <f>IF(OR(CU5="",COUNTIF(CU4:CU7,CU5)=1),"",$BU5)</f>
        <v>0</v>
      </c>
      <c r="CW5" s="34">
        <f>IF(CQ5="","",IF(COUNTIF(CU4:CU7,CU5)=1,CU5,CU5+RANK(CV5,CV4:CV7,0)-1))</f>
        <v>1</v>
      </c>
      <c r="CX5" s="34">
        <f>IF(CF5&gt;0,BM2+RANK(CW5,CW4:CW7,1),)</f>
        <v>1</v>
      </c>
      <c r="CZ5" s="34">
        <f>IF(CC5=2,BT5,)</f>
        <v>0</v>
      </c>
      <c r="DA5" s="34">
        <f>(SUMIF(AF4:AF54,BT5,AZ4:AZ54)+SUMIF(AH4:AH54,BT5,BA4:BA54))</f>
        <v>0</v>
      </c>
      <c r="DB5" s="34">
        <f>(SUMIF(AF4:AF54,BT5,BB4:BB54)+SUMIF(AH4:AH54,BT5,BC4:BC54))</f>
        <v>0</v>
      </c>
      <c r="DC5" s="34">
        <f>(SUMIF(AF4:AF54,BT5,BD4:BD54)+SUMIF(AH4:AH54,BT5,BE4:BE54))</f>
        <v>0</v>
      </c>
      <c r="DD5" s="55">
        <f t="shared" ref="DD5:DD7" si="39">IFERROR(DA5*3+DB5*1,0)</f>
        <v>0</v>
      </c>
      <c r="DE5" s="34" t="str">
        <f>CB5</f>
        <v>A</v>
      </c>
      <c r="DF5" s="34">
        <f>IF(CZ5&gt;0,RANK(DD5,DD4:DD7)+CG2,)</f>
        <v>0</v>
      </c>
      <c r="DG5" s="34">
        <f>IF(AND(CZ5&gt;0,COUNTIF(DF4:DF7,DF5)&gt;1),SUMIFS($AI$4:$AI$54,$AF$4:$AF$54,BT5,$L$4:$L$54,2)+SUMIFS($AK$4:$AK$54,$AH$4:$AH$54,BT5,$L$4:$L$54,2)-SUMIFS($AK$4:$AK$54,$AF$4:$AF$54,BT5,$L$4:$L$54,2)-SUMIFS($AI$4:$AI$54,$AH$4:$AH$54,BT5,$L$4:$L$54,2),)</f>
        <v>0</v>
      </c>
      <c r="DH5" s="34">
        <f>IF(AND(CZ5&gt;0,COUNTIF(DF4:DF7,DF5)&gt;1),DF5+RANK(DG5,DG4:DG7)-1,DF5)</f>
        <v>0</v>
      </c>
      <c r="DI5" s="34">
        <f>IF(AND(CZ5&gt;0,COUNTIF(DH4:DH7,DH5)&gt;1),SUMIFS($AI$4:$AI$54,$AF$4:$AF$54,BT5,$L$4:$L$54,2)+SUMIFS($AK$4:$AK$54,$AH$4:$AH$54,BT5,$L$4:$L$54,2),)</f>
        <v>0</v>
      </c>
      <c r="DJ5" s="34">
        <f>IF(AND(CZ5&gt;0,COUNTIF(DH4:DH7,DH5)&gt;1),DH5+RANK(DI5,DI4:DI7)-1,DH5)</f>
        <v>0</v>
      </c>
      <c r="DK5" s="34" t="str">
        <f t="shared" ref="DK5:DK7" si="40">IF(DJ5=0,"",DJ5)</f>
        <v/>
      </c>
      <c r="DL5" s="34" t="str">
        <f>IF(OR(DK5="",COUNTIF(DK4:DK7,DK5)=1),"",$BZ5)</f>
        <v/>
      </c>
      <c r="DM5" s="34" t="str">
        <f>IF(DK5="","",IF(COUNTIF(DK4:DK7,DK5)=1,DK5,DK5+RANK(DL5,DL4:DL7,0)-1))</f>
        <v/>
      </c>
      <c r="DN5" s="34" t="str">
        <f>IF(OR(DM5="",COUNTIF(DM4:DM7,DM5)=1),"",$BX5)</f>
        <v/>
      </c>
      <c r="DO5" s="34" t="str">
        <f>IF(DK5="","",IF(COUNTIF(DM4:DM7,DM5)=1,DM5,DM5+RANK(DN5,DN4:DN7,0)-1))</f>
        <v/>
      </c>
      <c r="DP5" s="34" t="str">
        <f>IF(OR(DO5="",COUNTIF(DO4:DO7,DO5)=1),"",$BU5)</f>
        <v/>
      </c>
      <c r="DQ5" s="34" t="str">
        <f>IF(DK5="","",IF(COUNTIF(DO4:DO7,DO5)=1,DO5,DO5+RANK(DP5,DP4:DP7,0)-1))</f>
        <v/>
      </c>
      <c r="DR5" s="34">
        <f>IF(CZ5&gt;0,CG2+RANK(DQ5,DQ4:DQ7,1),)</f>
        <v>0</v>
      </c>
      <c r="DT5" s="34">
        <f>IF(CC5=3,BT5,)</f>
        <v>0</v>
      </c>
      <c r="DU5" s="34">
        <f>(SUMIF(AF4:AF54,BT5,BF4:BF54)+SUMIF(AH4:AH54,BT5,BG4:BG54))</f>
        <v>0</v>
      </c>
      <c r="DV5" s="34">
        <f>(SUMIF(AF4:AF54,BT5,BH4:BH54)+SUMIF(AH4:AH54,BT5,BI4:BI54))</f>
        <v>0</v>
      </c>
      <c r="DW5" s="34">
        <f>(SUMIF(AF4:AF54,BT5,BJ4:BJ54)+SUMIF(AH4:AH54,BT5,BK4:BK54))</f>
        <v>0</v>
      </c>
      <c r="DX5" s="55">
        <f t="shared" ref="DX5:DX7" si="41">IFERROR(DU5*3+DV5*1,0)</f>
        <v>0</v>
      </c>
      <c r="DY5" s="34" t="str">
        <f>CB5</f>
        <v>A</v>
      </c>
      <c r="DZ5" s="34">
        <f>IF(DT5&gt;0,RANK(DX5,DX4:DX7)+CG2+DA2,)</f>
        <v>0</v>
      </c>
      <c r="EA5" s="34">
        <f>IF(AND(DT5&gt;0,COUNTIF(DZ4:DZ7,DZ5)&gt;1),SUMIFS($AI$4:$AI$54,$AF$4:$AF$54,BT5,$L$4:$L$54,3)+SUMIFS($AK$4:$AK$54,$AH$4:$AH$54,BT5,$L$4:$L$54,3)-SUMIFS($AK$4:$AK$54,$AF$4:$AF$54,BT5,$L$4:$L$54,3)-SUMIFS($AI$4:$AI$54,$AH$4:$AH$54,BT5,$L$4:$L$54,3),)</f>
        <v>0</v>
      </c>
      <c r="EB5" s="34">
        <f>IF(AND(DT5&gt;0,COUNTIF(DZ4:DZ7,DZ5)&gt;1),DZ5+RANK(EA5,EA4:EA7)-1,DZ5)</f>
        <v>0</v>
      </c>
      <c r="EC5" s="34">
        <f>IF(AND(DT5&gt;0,COUNTIF(EB4:EB7,EB5)&gt;1),SUMIFS($AI$4:$AI$54,$AF$4:$AF$54,BT5,$L$4:$L$54,3)+SUMIFS($AK$4:$AK$54,$AH$4:$AH$54,BT5,$L$4:$L$54,3),)</f>
        <v>0</v>
      </c>
      <c r="ED5" s="34">
        <f>IF(AND(DT5&gt;0,COUNTIF(EB4:EB7,EB5)&gt;1),EB5+RANK(EC5,EC4:EC7)-1,EB5)</f>
        <v>0</v>
      </c>
      <c r="EE5" s="34" t="str">
        <f t="shared" ref="EE5:EE7" si="42">IF(ED5=0,"",ED5)</f>
        <v/>
      </c>
      <c r="EF5" s="34" t="str">
        <f>IF(OR(EE5="",COUNTIF(EE4:EE7,EE5)=1),"",$BZ5)</f>
        <v/>
      </c>
      <c r="EG5" s="34" t="str">
        <f>IF(EE5="","",IF(COUNTIF(EE4:EE7,EE5)=1,EE5,EE5+RANK(EF5,EF4:EF7,0)-1))</f>
        <v/>
      </c>
      <c r="EH5" s="34" t="str">
        <f>IF(OR(EG5="",COUNTIF(EG4:EG7,EG5)=1),"",$BX5)</f>
        <v/>
      </c>
      <c r="EI5" s="34" t="str">
        <f>IF(EE5="","",IF(COUNTIF(EG4:EG7,EG5)=1,EG5,EG5+RANK(EH5,EH4:EH7,0)-1))</f>
        <v/>
      </c>
      <c r="EJ5" s="34" t="str">
        <f>IF(OR(EI5="",COUNTIF(EI4:EI7,EI5)=1),"",$BU5)</f>
        <v/>
      </c>
      <c r="EK5" s="34" t="str">
        <f>IF(EE5="","",IF(COUNTIF(EI4:EI7,EI5)=1,EI5,EI5+RANK(EJ5,EJ4:EJ7,0)-1))</f>
        <v/>
      </c>
      <c r="EL5" s="34">
        <f>IF(DT5&gt;0,CG2+DA2+RANK(EK5,EK4:EK7,1),)</f>
        <v>0</v>
      </c>
      <c r="EN5" s="34">
        <f>IF(CC5=4,BT5,)</f>
        <v>0</v>
      </c>
      <c r="EO5" s="34">
        <f>(SUMIF(AF4:AF54,BT5,BL4:BL54)+SUMIF(AH4:AH54,BT5,BM4:BM54))</f>
        <v>0</v>
      </c>
      <c r="EP5" s="34">
        <f>(SUMIF(AF4:AF54,BT5,BN4:BN54)+SUMIF(AH4:AH54,BT5,BO4:BO54))</f>
        <v>0</v>
      </c>
      <c r="EQ5" s="34">
        <f>(SUMIF(AF4:AF54,BT5,BP4:BP54)+SUMIF(AH4:AH54,BT5,BQ4:BQ54))</f>
        <v>0</v>
      </c>
      <c r="ER5" s="55">
        <f t="shared" ref="ER5:ER7" si="43">IFERROR(EO5*3+EP5*1,0)</f>
        <v>0</v>
      </c>
      <c r="ES5" s="34" t="str">
        <f>CB5</f>
        <v>A</v>
      </c>
      <c r="ET5" s="34">
        <f>IF(EN5&gt;0,RANK(ER5,ER4:ER7)+CG2+DA2+DU2,)</f>
        <v>0</v>
      </c>
      <c r="EU5" s="34">
        <f>IF(AND(EN5&gt;0,COUNTIF(ET4:ET7,ET5)&gt;1),SUMIFS($AI$4:$AI$54,$AF$4:$AF$54,BT5,$L$4:$L$54,4)+SUMIFS($AK$4:$AK$54,$AH$4:$AH$54,BT5,$L$4:$L$54,4)-SUMIFS($AK$4:$AK$54,$AF$4:$AF$54,BT5,$L$4:$L$54,4)-SUMIFS($AI$4:$AI$54,$AH$4:$AH$54,BT5,$L$4:$L$54,4),)</f>
        <v>0</v>
      </c>
      <c r="EV5" s="34">
        <f>IF(AND(EN5&gt;0,COUNTIF(ET4:ET7,ET5)&gt;1),ET5+RANK(EU5,EU4:EU7)-1,ET5)</f>
        <v>0</v>
      </c>
      <c r="EW5" s="34">
        <f>IF(AND(EN5&gt;0,COUNTIF(EV4:EV7,EV5)&gt;1),SUMIFS($AI$4:$AI$54,$AF$4:$AF$54,BT5,$L$4:$L$54,4)+SUMIFS($AK$4:$AK$54,$AH$4:$AH$54,BT5,$L$4:$L$54,4),)</f>
        <v>0</v>
      </c>
      <c r="EX5" s="34">
        <f>IF(AND(EN5&gt;0,COUNTIF(EV4:EV7,EV5)&gt;1),EV5+RANK(EW5,EW4:EW7)-1,EV5)</f>
        <v>0</v>
      </c>
      <c r="EY5" s="34" t="str">
        <f t="shared" ref="EY5:EY7" si="44">IF(EX5=0,"",EX5)</f>
        <v/>
      </c>
      <c r="EZ5" s="34" t="str">
        <f>IF(OR(EY5="",COUNTIF(EY4:EY7,EY5)=1),"",$BZ5)</f>
        <v/>
      </c>
      <c r="FA5" s="34" t="str">
        <f>IF(EY5="","",IF(COUNTIF(EY4:EY7,EY5)=1,EY5,EY5+RANK(EZ5,EZ4:EZ7,0)-1))</f>
        <v/>
      </c>
      <c r="FB5" s="34" t="str">
        <f>IF(OR(FA5="",COUNTIF(FA4:FA7,FA5)=1),"",$BX5)</f>
        <v/>
      </c>
      <c r="FC5" s="34" t="str">
        <f>IF(EY5="","",IF(COUNTIF(FA4:FA7,FA5)=1,FA5,FA5+RANK(FB5,FB4:FB7,0)-1))</f>
        <v/>
      </c>
      <c r="FD5" s="34" t="str">
        <f>IF(OR(FC5="",COUNTIF(FC4:FC7,FC5)=1),"",$BU5)</f>
        <v/>
      </c>
      <c r="FE5" s="34" t="str">
        <f>IF(EY5="","",IF(COUNTIF(FC4:FC7,FC5)=1,FC5,FC5+RANK(FD5,FD4:FD7,0)-1))</f>
        <v/>
      </c>
      <c r="FF5" s="34">
        <f>IF(EN5&gt;0,CG2+DA2+DU2+RANK(FE5,FE4:FE7,1),)</f>
        <v>0</v>
      </c>
      <c r="FH5" s="34">
        <f>IFERROR(VLOOKUP(FJ5,CF3:CX7,19,FALSE),IFERROR(VLOOKUP(FJ5,CZ3:DR7,19,FALSE),IFERROR(VLOOKUP(FJ5,DT3:EL7,19,FALSE),VLOOKUP(FJ5,EN3:FF7,19,FALSE))))</f>
        <v>1</v>
      </c>
      <c r="FI5" s="34">
        <f>RANK(FH5,FH4:FH7,1)+COUNTIF(FH4:FH5,FH5)-1</f>
        <v>2</v>
      </c>
      <c r="FJ5" s="34" t="str">
        <f>BT5</f>
        <v>Skottland</v>
      </c>
      <c r="FL5" s="48" t="s">
        <v>51</v>
      </c>
      <c r="FM5" s="57" t="str">
        <f>N15</f>
        <v>Italien</v>
      </c>
      <c r="FN5" s="58">
        <f>RANK(FO5,FO4:FO9,1)+COUNTIF(FO4:FO5,FO5)-1</f>
        <v>2</v>
      </c>
      <c r="FO5" s="58">
        <f t="shared" ref="FO5:FO9" si="45">FR5+FQ5+FP5</f>
        <v>1</v>
      </c>
      <c r="FP5" s="58" cm="1">
        <f t="array" ref="FP5">SUMPRODUCT((FS4:FS9=FS5)*(FT4:FT9=FT5)*(FU4:FU9&gt;FU5))</f>
        <v>0</v>
      </c>
      <c r="FQ5" s="58" cm="1">
        <f t="array" ref="FQ5">SUMPRODUCT((FS4:FS9=FS5)*(FT4:FT9&gt;FT5))</f>
        <v>0</v>
      </c>
      <c r="FR5" s="58">
        <f>RANK(FS5,FS4:FS9)</f>
        <v>1</v>
      </c>
      <c r="FS5" s="58">
        <f>U15</f>
        <v>0</v>
      </c>
      <c r="FT5" s="58">
        <f>T15</f>
        <v>0</v>
      </c>
      <c r="FU5" s="58">
        <f>R15</f>
        <v>0</v>
      </c>
      <c r="FV5" s="48" t="s">
        <v>51</v>
      </c>
      <c r="FW5" s="48" t="str">
        <f t="shared" ref="FW5:FW9" si="46">IF(FN5&lt;5,FV5,)</f>
        <v>B</v>
      </c>
      <c r="FY5" s="34">
        <v>4</v>
      </c>
      <c r="FZ5" s="34" t="s">
        <v>74</v>
      </c>
      <c r="GA5" s="34" t="s">
        <v>50</v>
      </c>
      <c r="GB5" s="34" t="s">
        <v>51</v>
      </c>
      <c r="GC5" s="34" t="s">
        <v>52</v>
      </c>
      <c r="GD5" s="34" t="s">
        <v>34</v>
      </c>
      <c r="GE5" s="34" t="str">
        <f>VLOOKUP("A",FL3:FM9,2,FALSE)</f>
        <v>Ungern</v>
      </c>
      <c r="GF5" s="34" t="str">
        <f>VLOOKUP("F",FL3:FM9,2,FALSE)</f>
        <v>Georgien</v>
      </c>
      <c r="GG5" s="34" t="str">
        <f>VLOOKUP("B",FL3:FM9,2,FALSE)</f>
        <v>Italien</v>
      </c>
      <c r="GH5" s="34" t="str">
        <f>VLOOKUP("C",FL3:FM9,2,FALSE)</f>
        <v>Serbien</v>
      </c>
      <c r="GI5" s="34" t="str">
        <f>IFERROR(IF(AND(VLOOKUP(GA5,FW4:FW9,1,FALSE)=GA5,VLOOKUP(GB5,FW4:FW9,1,FALSE)=GB5,VLOOKUP(GC5,FW4:FW9,1,FALSE)=GC5,VLOOKUP(GD5,FW4:FW9,1,FALSE)=GD5),FY5,""),"")</f>
        <v/>
      </c>
    </row>
    <row r="6" spans="3:191" x14ac:dyDescent="0.35">
      <c r="C6" s="49">
        <v>45462</v>
      </c>
      <c r="D6" s="120" t="s">
        <v>10</v>
      </c>
      <c r="E6" s="59" t="s">
        <v>27</v>
      </c>
      <c r="F6" s="122" t="s">
        <v>21</v>
      </c>
      <c r="G6" s="112"/>
      <c r="H6" s="158" t="s">
        <v>27</v>
      </c>
      <c r="I6" s="112"/>
      <c r="J6" s="109" t="str">
        <f t="shared" si="28"/>
        <v/>
      </c>
      <c r="K6" s="149">
        <f>IF(OR('Resultat &amp; Tabell'!G6="",'Resultat &amp; Tabell'!I6="",G6="",I6=""),0,IF(G6='Resultat &amp; Tabell'!G6,2,0)+IF(I6='Resultat &amp; Tabell'!I6,2,0)+IF(J6='Resultat &amp; Tabell'!J6,3,0))</f>
        <v>0</v>
      </c>
      <c r="L6" s="108">
        <f>IF(VLOOKUP(D6,BT3:CC7,10,FALSE)=VLOOKUP(F6,BT3:CC7,10,FALSE),VLOOKUP(D6,BT3:CC7,10,FALSE),"-")</f>
        <v>1</v>
      </c>
      <c r="M6" s="108">
        <v>3</v>
      </c>
      <c r="N6" s="98" t="str">
        <f>VLOOKUP(M6,FI4:FJ7,2,FALSE)</f>
        <v>Ungern</v>
      </c>
      <c r="O6" s="91">
        <f>VLOOKUP(N6,BT4:CA7,2,FALSE)</f>
        <v>0</v>
      </c>
      <c r="P6" s="91">
        <f>VLOOKUP(N6,BT4:CA7,3,FALSE)</f>
        <v>0</v>
      </c>
      <c r="Q6" s="91">
        <f>VLOOKUP(N6,BT4:CA7,4,FALSE)</f>
        <v>0</v>
      </c>
      <c r="R6" s="91">
        <f>VLOOKUP(N6,BT4:CA7,5,FALSE)</f>
        <v>0</v>
      </c>
      <c r="S6" s="91">
        <f>VLOOKUP(N6,BT4:CA7,6,FALSE)</f>
        <v>0</v>
      </c>
      <c r="T6" s="91">
        <f>VLOOKUP(N6,BT4:CA7,7,FALSE)</f>
        <v>0</v>
      </c>
      <c r="U6" s="99">
        <f>VLOOKUP(N6,BT4:CA7,8,FALSE)</f>
        <v>0</v>
      </c>
      <c r="X6" s="15" t="str">
        <f>'Resultat &amp; Tabell'!V6</f>
        <v>Lag som gör flest mål i gruppspelet</v>
      </c>
      <c r="Y6" s="170"/>
      <c r="Z6" s="171"/>
      <c r="AA6" s="171"/>
      <c r="AB6" s="172"/>
      <c r="AC6" s="104">
        <f>IF(AND('Resultat &amp; Tabell'!W6:W6&lt;&gt;"",Y6='Resultat &amp; Tabell'!W6:W6),10,0)</f>
        <v>0</v>
      </c>
      <c r="AE6" s="62">
        <f t="shared" si="0"/>
        <v>45462</v>
      </c>
      <c r="AF6" s="2" t="str">
        <f t="shared" si="0"/>
        <v>Tyskland</v>
      </c>
      <c r="AG6" s="59" t="str">
        <f t="shared" si="0"/>
        <v>-</v>
      </c>
      <c r="AH6" s="4" t="str">
        <f t="shared" si="0"/>
        <v>Ungern</v>
      </c>
      <c r="AI6" s="51" t="str">
        <f t="shared" si="1"/>
        <v/>
      </c>
      <c r="AJ6" s="60" t="s">
        <v>27</v>
      </c>
      <c r="AK6" s="51" t="str">
        <f t="shared" si="2"/>
        <v/>
      </c>
      <c r="AL6" s="53" t="str">
        <f t="shared" si="3"/>
        <v/>
      </c>
      <c r="AM6" s="61"/>
      <c r="AN6" s="34">
        <f t="shared" si="29"/>
        <v>0</v>
      </c>
      <c r="AO6" s="34">
        <f t="shared" si="30"/>
        <v>0</v>
      </c>
      <c r="AP6" s="34">
        <f t="shared" si="31"/>
        <v>0</v>
      </c>
      <c r="AQ6" s="34">
        <f t="shared" si="32"/>
        <v>0</v>
      </c>
      <c r="AR6" s="34">
        <f t="shared" si="33"/>
        <v>0</v>
      </c>
      <c r="AS6" s="34">
        <f t="shared" si="34"/>
        <v>0</v>
      </c>
      <c r="AT6" s="34">
        <f t="shared" si="4"/>
        <v>0</v>
      </c>
      <c r="AU6" s="34">
        <f t="shared" si="5"/>
        <v>0</v>
      </c>
      <c r="AV6" s="34">
        <f t="shared" si="6"/>
        <v>0</v>
      </c>
      <c r="AW6" s="34">
        <f t="shared" si="7"/>
        <v>0</v>
      </c>
      <c r="AX6" s="34">
        <f t="shared" si="8"/>
        <v>0</v>
      </c>
      <c r="AY6" s="34">
        <f t="shared" si="9"/>
        <v>0</v>
      </c>
      <c r="AZ6" s="34">
        <f t="shared" si="10"/>
        <v>0</v>
      </c>
      <c r="BA6" s="34">
        <f t="shared" si="11"/>
        <v>0</v>
      </c>
      <c r="BB6" s="34">
        <f t="shared" si="12"/>
        <v>0</v>
      </c>
      <c r="BC6" s="34">
        <f t="shared" si="13"/>
        <v>0</v>
      </c>
      <c r="BD6" s="34">
        <f t="shared" si="14"/>
        <v>0</v>
      </c>
      <c r="BE6" s="34">
        <f t="shared" si="15"/>
        <v>0</v>
      </c>
      <c r="BF6" s="34">
        <f t="shared" si="16"/>
        <v>0</v>
      </c>
      <c r="BG6" s="34">
        <f t="shared" si="17"/>
        <v>0</v>
      </c>
      <c r="BH6" s="34">
        <f t="shared" si="18"/>
        <v>0</v>
      </c>
      <c r="BI6" s="34">
        <f t="shared" si="19"/>
        <v>0</v>
      </c>
      <c r="BJ6" s="34">
        <f t="shared" si="20"/>
        <v>0</v>
      </c>
      <c r="BK6" s="34">
        <f t="shared" si="21"/>
        <v>0</v>
      </c>
      <c r="BL6" s="34">
        <f t="shared" si="22"/>
        <v>0</v>
      </c>
      <c r="BM6" s="34">
        <f t="shared" si="23"/>
        <v>0</v>
      </c>
      <c r="BN6" s="34">
        <f t="shared" si="24"/>
        <v>0</v>
      </c>
      <c r="BO6" s="34">
        <f t="shared" si="25"/>
        <v>0</v>
      </c>
      <c r="BP6" s="34">
        <f t="shared" si="26"/>
        <v>0</v>
      </c>
      <c r="BQ6" s="34">
        <f t="shared" si="27"/>
        <v>0</v>
      </c>
      <c r="BT6" s="34" t="s">
        <v>21</v>
      </c>
      <c r="BU6" s="55">
        <f>(SUMIF(AF4:AF54,BT6,AN4:AN54)+SUMIF(AH4:AH54,BT6,AO4:AO54))</f>
        <v>0</v>
      </c>
      <c r="BV6" s="55">
        <f>(SUMIF(AF4:AF54,BT6,AP4:AP54)+SUMIF(AH4:AH54,BT6,AQ4:AQ54))</f>
        <v>0</v>
      </c>
      <c r="BW6" s="55">
        <f>(SUMIF(AF4:AF54,BT6,AR4:AR54)+SUMIF(AH4:AH54,BT6,AS4:AS54))</f>
        <v>0</v>
      </c>
      <c r="BX6" s="55">
        <f>SUMIF(AF4:AF54,BT6,AI4:AI54)+SUMIF(AH4:AH54,BT6,AK4:AK54)</f>
        <v>0</v>
      </c>
      <c r="BY6" s="55">
        <f>SUMIF(AF4:AF54,BT6,AK4:AK54)+SUMIF(AH4:AH54,BT6,AI4:AI54)</f>
        <v>0</v>
      </c>
      <c r="BZ6" s="55">
        <f t="shared" si="35"/>
        <v>0</v>
      </c>
      <c r="CA6" s="55">
        <f t="shared" si="36"/>
        <v>0</v>
      </c>
      <c r="CB6" s="55" t="s">
        <v>50</v>
      </c>
      <c r="CC6" s="56">
        <f>RANK(CA6,CA4:CA7)</f>
        <v>1</v>
      </c>
      <c r="CD6" s="34">
        <f>SUMPRODUCT((CA4:CA7=CA6)*(BZ4:BZ7&gt;BZ6))</f>
        <v>0</v>
      </c>
      <c r="CF6" s="34" t="str">
        <f>IF(CC6=1,BT6,)</f>
        <v>Ungern</v>
      </c>
      <c r="CG6" s="34">
        <f>(SUMIF(AF4:AF54,BT6,AT4:AT54)+SUMIF(AH4:AH54,BT6,AU4:AU54))</f>
        <v>0</v>
      </c>
      <c r="CH6" s="34">
        <f>(SUMIF(AF4:AF54,BT6,AV4:AV54)+SUMIF(AH4:AH54,BT6,AW4:AW54))</f>
        <v>0</v>
      </c>
      <c r="CI6" s="34">
        <f>(SUMIF(AF4:AF54,BT6,AX4:AX54)+SUMIF(AH4:AH54,BT6,AY4:AY54))</f>
        <v>0</v>
      </c>
      <c r="CJ6" s="55">
        <f t="shared" si="37"/>
        <v>0</v>
      </c>
      <c r="CK6" s="34" t="str">
        <f>CB6</f>
        <v>A</v>
      </c>
      <c r="CL6" s="34">
        <f>IF(CF6&gt;0,RANK(CJ6,CJ4:CJ7),)</f>
        <v>1</v>
      </c>
      <c r="CM6" s="34">
        <f>IF(AND(CF6&gt;0,COUNTIF(CL4:CL7,CL6)&gt;1),SUMIFS($AI$4:$AI$54,$AF$4:$AF$54,BT6,$L$4:$L$54,1)+SUMIFS($AK$4:$AK$54,$AH$4:$AH$54,BT6,$L$4:$L$54,1)-SUMIFS($AK$4:$AK$54,$AF$4:$AF$54,BT6,$L$4:$L$54,1)-SUMIFS($AI$4:$AI$54,$AH$4:$AH$54,BT6,$L$4:$L$54,1),)</f>
        <v>0</v>
      </c>
      <c r="CN6" s="34">
        <f>IF(AND(CF6&gt;0,COUNTIF(CL4:CL7,CL6)&gt;1),CL6+RANK(CM6,CM4:CM7)-1,CL6)</f>
        <v>1</v>
      </c>
      <c r="CO6" s="34">
        <f>IF(AND(CF6&gt;0,COUNTIF(CN4:CN7,CN6)&gt;1),SUMIFS($AI$4:$AI$54,$AF$4:$AF$54,BT6,$L$4:$L$54,1)+SUMIFS($AK$4:$AK$54,$AH$4:$AH$54,BT6,$L$4:$L$54,1),)</f>
        <v>0</v>
      </c>
      <c r="CP6" s="34">
        <f>IF(AND(CF6&gt;0,COUNTIF(CN4:CN7,CN6)&gt;1),CN6+RANK(CO6,CO4:CO7)-1,CN6)</f>
        <v>1</v>
      </c>
      <c r="CQ6" s="34">
        <f t="shared" si="38"/>
        <v>1</v>
      </c>
      <c r="CR6" s="34">
        <f>IF(OR(CQ6="",COUNTIF(CQ4:CQ7,CQ6)=1),"",$BZ6)</f>
        <v>0</v>
      </c>
      <c r="CS6" s="34">
        <f>IF(CQ6="","",IF(COUNTIF(CQ4:CQ7,CQ6)=1,CQ6,CQ6+RANK(CR6,CR4:CR7,0)-1))</f>
        <v>1</v>
      </c>
      <c r="CT6" s="34">
        <f>IF(OR(CS6="",COUNTIF(CS4:CS7,CS6)=1),"",$BX6)</f>
        <v>0</v>
      </c>
      <c r="CU6" s="34">
        <f>IF(CQ6="","",IF(COUNTIF(CS4:CS7,CS6)=1,CS6,CS6+RANK(CT6,CT4:CT7,0)-1))</f>
        <v>1</v>
      </c>
      <c r="CV6" s="34">
        <f>IF(OR(CU6="",COUNTIF(CU4:CU7,CU6)=1),"",$BU6)</f>
        <v>0</v>
      </c>
      <c r="CW6" s="34">
        <f>IF(CQ6="","",IF(COUNTIF(CU4:CU7,CU6)=1,CU6,CU6+RANK(CV6,CV4:CV7,0)-1))</f>
        <v>1</v>
      </c>
      <c r="CX6" s="34">
        <f>IF(CF6&gt;0,BM2+RANK(CW6,CW4:CW7,1),)</f>
        <v>1</v>
      </c>
      <c r="CZ6" s="34">
        <f>IF(CC6=2,BT6,)</f>
        <v>0</v>
      </c>
      <c r="DA6" s="34">
        <f>(SUMIF(AF4:AF54,BT6,AZ4:AZ54)+SUMIF(AH4:AH54,BT6,BA4:BA54))</f>
        <v>0</v>
      </c>
      <c r="DB6" s="34">
        <f>(SUMIF(AF4:AF54,BT6,BB4:BB54)+SUMIF(AH4:AH54,BT6,BC4:BC54))</f>
        <v>0</v>
      </c>
      <c r="DC6" s="34">
        <f>(SUMIF(AF4:AF54,BT6,BD4:BD54)+SUMIF(AH4:AH54,BT6,BE4:BE54))</f>
        <v>0</v>
      </c>
      <c r="DD6" s="55">
        <f t="shared" si="39"/>
        <v>0</v>
      </c>
      <c r="DE6" s="34" t="str">
        <f>CB6</f>
        <v>A</v>
      </c>
      <c r="DF6" s="34">
        <f>IF(CZ6&gt;0,RANK(DD6,DD4:DD7)+CG2,)</f>
        <v>0</v>
      </c>
      <c r="DG6" s="34">
        <f>IF(AND(CZ6&gt;0,COUNTIF(DF4:DF7,DF6)&gt;1),SUMIFS($AI$4:$AI$54,$AF$4:$AF$54,BT6,$L$4:$L$54,2)+SUMIFS($AK$4:$AK$54,$AH$4:$AH$54,BT6,$L$4:$L$54,2)-SUMIFS($AK$4:$AK$54,$AF$4:$AF$54,BT6,$L$4:$L$54,2)-SUMIFS($AI$4:$AI$54,$AH$4:$AH$54,BT6,$L$4:$L$54,2),)</f>
        <v>0</v>
      </c>
      <c r="DH6" s="34">
        <f>IF(AND(CZ6&gt;0,COUNTIF(DF4:DF7,DF6)&gt;1),DF6+RANK(DG6,DG4:DG7)-1,DF6)</f>
        <v>0</v>
      </c>
      <c r="DI6" s="34">
        <f>IF(AND(CZ6&gt;0,COUNTIF(DH4:DH7,DH6)&gt;1),SUMIFS($AI$4:$AI$54,$AF$4:$AF$54,BT6,$L$4:$L$54,2)+SUMIFS($AK$4:$AK$54,$AH$4:$AH$54,BT6,$L$4:$L$54,2),)</f>
        <v>0</v>
      </c>
      <c r="DJ6" s="34">
        <f>IF(AND(CZ6&gt;0,COUNTIF(DH4:DH7,DH6)&gt;1),DH6+RANK(DI6,DI4:DI7)-1,DH6)</f>
        <v>0</v>
      </c>
      <c r="DK6" s="34" t="str">
        <f t="shared" si="40"/>
        <v/>
      </c>
      <c r="DL6" s="34" t="str">
        <f>IF(OR(DK6="",COUNTIF(DK4:DK7,DK6)=1),"",$BZ6)</f>
        <v/>
      </c>
      <c r="DM6" s="34" t="str">
        <f>IF(DK6="","",IF(COUNTIF(DK4:DK7,DK6)=1,DK6,DK6+RANK(DL6,DL4:DL7,0)-1))</f>
        <v/>
      </c>
      <c r="DN6" s="34" t="str">
        <f>IF(OR(DM6="",COUNTIF(DM4:DM7,DM6)=1),"",$BX6)</f>
        <v/>
      </c>
      <c r="DO6" s="34" t="str">
        <f>IF(DK6="","",IF(COUNTIF(DM4:DM7,DM6)=1,DM6,DM6+RANK(DN6,DN4:DN7,0)-1))</f>
        <v/>
      </c>
      <c r="DP6" s="34" t="str">
        <f>IF(OR(DO6="",COUNTIF(DO4:DO7,DO6)=1),"",$BU6)</f>
        <v/>
      </c>
      <c r="DQ6" s="34" t="str">
        <f>IF(DK6="","",IF(COUNTIF(DO4:DO7,DO6)=1,DO6,DO6+RANK(DP6,DP4:DP7,0)-1))</f>
        <v/>
      </c>
      <c r="DR6" s="34">
        <f>IF(CZ6&gt;0,CG2+RANK(DQ6,DQ4:DQ7,1),)</f>
        <v>0</v>
      </c>
      <c r="DT6" s="34">
        <f>IF(CC6=3,BT6,)</f>
        <v>0</v>
      </c>
      <c r="DU6" s="34">
        <f>(SUMIF(AF4:AF54,BT6,BF4:BF54)+SUMIF(AH4:AH54,BT6,BG4:BG54))</f>
        <v>0</v>
      </c>
      <c r="DV6" s="34">
        <f>(SUMIF(AF4:AF54,BT6,BH4:BH54)+SUMIF(AH4:AH54,BT6,BI4:BI54))</f>
        <v>0</v>
      </c>
      <c r="DW6" s="34">
        <f>(SUMIF(AF4:AF54,BT6,BJ4:BJ54)+SUMIF(AH4:AH54,BT6,BK4:BK54))</f>
        <v>0</v>
      </c>
      <c r="DX6" s="55">
        <f t="shared" si="41"/>
        <v>0</v>
      </c>
      <c r="DY6" s="34" t="str">
        <f>CB6</f>
        <v>A</v>
      </c>
      <c r="DZ6" s="34">
        <f>IF(DT6&gt;0,RANK(DX6,DX4:DX7)+CG2+DA2,)</f>
        <v>0</v>
      </c>
      <c r="EA6" s="34">
        <f>IF(AND(DT6&gt;0,COUNTIF(DZ4:DZ7,DZ6)&gt;1),SUMIFS($AI$4:$AI$54,$AF$4:$AF$54,BT6,$L$4:$L$54,3)+SUMIFS($AK$4:$AK$54,$AH$4:$AH$54,BT6,$L$4:$L$54,3)-SUMIFS($AK$4:$AK$54,$AF$4:$AF$54,BT6,$L$4:$L$54,3)-SUMIFS($AI$4:$AI$54,$AH$4:$AH$54,BT6,$L$4:$L$54,3),)</f>
        <v>0</v>
      </c>
      <c r="EB6" s="34">
        <f>IF(AND(DT6&gt;0,COUNTIF(DZ4:DZ7,DZ6)&gt;1),DZ6+RANK(EA6,EA4:EA7)-1,DZ6)</f>
        <v>0</v>
      </c>
      <c r="EC6" s="34">
        <f>IF(AND(DT6&gt;0,COUNTIF(EB4:EB7,EB6)&gt;1),SUMIFS($AI$4:$AI$54,$AF$4:$AF$54,BT6,$L$4:$L$54,3)+SUMIFS($AK$4:$AK$54,$AH$4:$AH$54,BT6,$L$4:$L$54,3),)</f>
        <v>0</v>
      </c>
      <c r="ED6" s="34">
        <f>IF(AND(DT6&gt;0,COUNTIF(EB4:EB7,EB6)&gt;1),EB6+RANK(EC6,EC4:EC7)-1,EB6)</f>
        <v>0</v>
      </c>
      <c r="EE6" s="34" t="str">
        <f t="shared" si="42"/>
        <v/>
      </c>
      <c r="EF6" s="34" t="str">
        <f>IF(OR(EE6="",COUNTIF(EE4:EE7,EE6)=1),"",$BZ6)</f>
        <v/>
      </c>
      <c r="EG6" s="34" t="str">
        <f>IF(EE6="","",IF(COUNTIF(EE4:EE7,EE6)=1,EE6,EE6+RANK(EF6,EF4:EF7,0)-1))</f>
        <v/>
      </c>
      <c r="EH6" s="34" t="str">
        <f>IF(OR(EG6="",COUNTIF(EG4:EG7,EG6)=1),"",$BX6)</f>
        <v/>
      </c>
      <c r="EI6" s="34" t="str">
        <f>IF(EE6="","",IF(COUNTIF(EG4:EG7,EG6)=1,EG6,EG6+RANK(EH6,EH4:EH7,0)-1))</f>
        <v/>
      </c>
      <c r="EJ6" s="34" t="str">
        <f>IF(OR(EI6="",COUNTIF(EI4:EI7,EI6)=1),"",$BU6)</f>
        <v/>
      </c>
      <c r="EK6" s="34" t="str">
        <f>IF(EE6="","",IF(COUNTIF(EI4:EI7,EI6)=1,EI6,EI6+RANK(EJ6,EJ4:EJ7,0)-1))</f>
        <v/>
      </c>
      <c r="EL6" s="34">
        <f>IF(DT6&gt;0,CG2+DA2+RANK(EK6,EK4:EK7,1),)</f>
        <v>0</v>
      </c>
      <c r="EN6" s="34">
        <f>IF(CC6=4,BT6,)</f>
        <v>0</v>
      </c>
      <c r="EO6" s="34">
        <f>(SUMIF(AF4:AF54,BT6,BL4:BL54)+SUMIF(AH4:AH54,BT6,BM4:BM54))</f>
        <v>0</v>
      </c>
      <c r="EP6" s="34">
        <f>(SUMIF(AF4:AF54,BT6,BN4:BN54)+SUMIF(AH4:AH54,BT6,BO4:BO54))</f>
        <v>0</v>
      </c>
      <c r="EQ6" s="34">
        <f>(SUMIF(AF4:AF54,BT6,BP4:BP54)+SUMIF(AH4:AH54,BT6,BQ4:BQ54))</f>
        <v>0</v>
      </c>
      <c r="ER6" s="55">
        <f t="shared" si="43"/>
        <v>0</v>
      </c>
      <c r="ES6" s="34" t="str">
        <f>CB6</f>
        <v>A</v>
      </c>
      <c r="ET6" s="34">
        <f>IF(EN6&gt;0,RANK(ER6,ER4:ER7)+CG2+DA2+DU2,)</f>
        <v>0</v>
      </c>
      <c r="EU6" s="34">
        <f>IF(AND(EN6&gt;0,COUNTIF(ET4:ET7,ET6)&gt;1),SUMIFS($AI$4:$AI$54,$AF$4:$AF$54,BT6,$L$4:$L$54,4)+SUMIFS($AK$4:$AK$54,$AH$4:$AH$54,BT6,$L$4:$L$54,4)-SUMIFS($AK$4:$AK$54,$AF$4:$AF$54,BT6,$L$4:$L$54,4)-SUMIFS($AI$4:$AI$54,$AH$4:$AH$54,BT6,$L$4:$L$54,4),)</f>
        <v>0</v>
      </c>
      <c r="EV6" s="34">
        <f>IF(AND(EN6&gt;0,COUNTIF(ET4:ET7,ET6)&gt;1),ET6+RANK(EU6,EU4:EU7)-1,ET6)</f>
        <v>0</v>
      </c>
      <c r="EW6" s="34">
        <f>IF(AND(EN6&gt;0,COUNTIF(EV4:EV7,EV6)&gt;1),SUMIFS($AI$4:$AI$54,$AF$4:$AF$54,BT6,$L$4:$L$54,4)+SUMIFS($AK$4:$AK$54,$AH$4:$AH$54,BT6,$L$4:$L$54,4),)</f>
        <v>0</v>
      </c>
      <c r="EX6" s="34">
        <f>IF(AND(EN6&gt;0,COUNTIF(EV4:EV7,EV6)&gt;1),EV6+RANK(EW6,EW4:EW7)-1,EV6)</f>
        <v>0</v>
      </c>
      <c r="EY6" s="34" t="str">
        <f t="shared" si="44"/>
        <v/>
      </c>
      <c r="EZ6" s="34" t="str">
        <f>IF(OR(EY6="",COUNTIF(EY4:EY7,EY6)=1),"",$BZ6)</f>
        <v/>
      </c>
      <c r="FA6" s="34" t="str">
        <f>IF(EY6="","",IF(COUNTIF(EY4:EY7,EY6)=1,EY6,EY6+RANK(EZ6,EZ4:EZ7,0)-1))</f>
        <v/>
      </c>
      <c r="FB6" s="34" t="str">
        <f>IF(OR(FA6="",COUNTIF(FA4:FA7,FA6)=1),"",$BX6)</f>
        <v/>
      </c>
      <c r="FC6" s="34" t="str">
        <f>IF(EY6="","",IF(COUNTIF(FA4:FA7,FA6)=1,FA6,FA6+RANK(FB6,FB4:FB7,0)-1))</f>
        <v/>
      </c>
      <c r="FD6" s="34" t="str">
        <f>IF(OR(FC6="",COUNTIF(FC4:FC7,FC6)=1),"",$BU6)</f>
        <v/>
      </c>
      <c r="FE6" s="34" t="str">
        <f>IF(EY6="","",IF(COUNTIF(FC4:FC7,FC6)=1,FC6,FC6+RANK(FD6,FD4:FD7,0)-1))</f>
        <v/>
      </c>
      <c r="FF6" s="34">
        <f>IF(EN6&gt;0,CG2+DA2+DU2+RANK(FE6,FE4:FE7,1),)</f>
        <v>0</v>
      </c>
      <c r="FH6" s="34">
        <f>IFERROR(VLOOKUP(FJ6,CF3:CX7,19,FALSE),IFERROR(VLOOKUP(FJ6,CZ3:DR7,19,FALSE),IFERROR(VLOOKUP(FJ6,DT3:EL7,19,FALSE),VLOOKUP(FJ6,EN3:FF7,19,FALSE))))</f>
        <v>1</v>
      </c>
      <c r="FI6" s="34">
        <f>RANK(FH6,FH4:FH7,1)+COUNTIF(FH4:FH6,FH6)-1</f>
        <v>3</v>
      </c>
      <c r="FJ6" s="34" t="str">
        <f>BT6</f>
        <v>Ungern</v>
      </c>
      <c r="FL6" s="48" t="s">
        <v>52</v>
      </c>
      <c r="FM6" s="57" t="str">
        <f>N24</f>
        <v>Serbien</v>
      </c>
      <c r="FN6" s="58">
        <f>RANK(FO6,FO4:FO9,1)+COUNTIF(FO4:FO6,FO6)-1</f>
        <v>3</v>
      </c>
      <c r="FO6" s="58">
        <f t="shared" si="45"/>
        <v>1</v>
      </c>
      <c r="FP6" s="58" cm="1">
        <f t="array" ref="FP6">SUMPRODUCT((FS4:FS9=FS6)*(FT4:FT9=FT6)*(FU4:FU9&gt;FU6))</f>
        <v>0</v>
      </c>
      <c r="FQ6" s="58" cm="1">
        <f t="array" ref="FQ6">SUMPRODUCT((FS4:FS9=FS6)*(FT4:FT9&gt;FT6))</f>
        <v>0</v>
      </c>
      <c r="FR6" s="58">
        <f>RANK(FS6,FS4:FS9)</f>
        <v>1</v>
      </c>
      <c r="FS6" s="58">
        <f>U24</f>
        <v>0</v>
      </c>
      <c r="FT6" s="58">
        <f>T24</f>
        <v>0</v>
      </c>
      <c r="FU6" s="58">
        <f>R24</f>
        <v>0</v>
      </c>
      <c r="FV6" s="48" t="s">
        <v>52</v>
      </c>
      <c r="FW6" s="48" t="str">
        <f t="shared" si="46"/>
        <v>C</v>
      </c>
      <c r="FY6" s="34">
        <v>5</v>
      </c>
      <c r="FZ6" s="34" t="s">
        <v>75</v>
      </c>
      <c r="GA6" s="34" t="s">
        <v>50</v>
      </c>
      <c r="GB6" s="34" t="s">
        <v>51</v>
      </c>
      <c r="GC6" s="34" t="s">
        <v>53</v>
      </c>
      <c r="GD6" s="34" t="s">
        <v>54</v>
      </c>
      <c r="GE6" s="34" t="str">
        <f>VLOOKUP("D",FL3:FM9,2,FALSE)</f>
        <v>Polen</v>
      </c>
      <c r="GF6" s="34" t="str">
        <f>VLOOKUP("E",FL3:FM9,2,FALSE)</f>
        <v>Belgien</v>
      </c>
      <c r="GG6" s="34" t="str">
        <f>VLOOKUP("A",FL3:FM9,2,FALSE)</f>
        <v>Ungern</v>
      </c>
      <c r="GH6" s="34" t="str">
        <f>VLOOKUP("B",FL3:FM9,2,FALSE)</f>
        <v>Italien</v>
      </c>
      <c r="GI6" s="34" t="str">
        <f>IFERROR(IF(AND(VLOOKUP(GA6,FW4:FW9,1,FALSE)=GA6,VLOOKUP(GB6,FW4:FW9,1,FALSE)=GB6,VLOOKUP(GC6,FW4:FW9,1,FALSE)=GC6,VLOOKUP(GD6,FW4:FW9,1,FALSE)=GD6),FY6,""),"")</f>
        <v/>
      </c>
    </row>
    <row r="7" spans="3:191" x14ac:dyDescent="0.35">
      <c r="C7" s="49">
        <v>45462</v>
      </c>
      <c r="D7" s="120" t="s">
        <v>138</v>
      </c>
      <c r="E7" s="59" t="s">
        <v>27</v>
      </c>
      <c r="F7" s="122" t="s">
        <v>7</v>
      </c>
      <c r="G7" s="112"/>
      <c r="H7" s="158" t="s">
        <v>27</v>
      </c>
      <c r="I7" s="112"/>
      <c r="J7" s="109" t="str">
        <f t="shared" si="28"/>
        <v/>
      </c>
      <c r="K7" s="149">
        <f>IF(OR('Resultat &amp; Tabell'!G7="",'Resultat &amp; Tabell'!I7="",G7="",I7=""),0,IF(G7='Resultat &amp; Tabell'!G7,2,0)+IF(I7='Resultat &amp; Tabell'!I7,2,0)+IF(J7='Resultat &amp; Tabell'!J7,3,0))</f>
        <v>0</v>
      </c>
      <c r="L7" s="108">
        <f>IF(VLOOKUP(D7,BT3:CC7,10,FALSE)=VLOOKUP(F7,BT3:CC7,10,FALSE),VLOOKUP(D7,BT3:CC7,10,FALSE),"-")</f>
        <v>1</v>
      </c>
      <c r="M7" s="108">
        <v>4</v>
      </c>
      <c r="N7" s="92" t="str">
        <f>VLOOKUP(M7,FI4:FJ7,2,FALSE)</f>
        <v>Schweiz</v>
      </c>
      <c r="O7" s="93">
        <f>VLOOKUP(N7,BT4:CA7,2,FALSE)</f>
        <v>0</v>
      </c>
      <c r="P7" s="93">
        <f>VLOOKUP(N7,BT4:CA7,3,FALSE)</f>
        <v>0</v>
      </c>
      <c r="Q7" s="93">
        <f>VLOOKUP(N7,BT4:CA7,4,FALSE)</f>
        <v>0</v>
      </c>
      <c r="R7" s="93">
        <f>VLOOKUP(N7,BT4:CA7,5,FALSE)</f>
        <v>0</v>
      </c>
      <c r="S7" s="93">
        <f>VLOOKUP(N7,BT4:CA7,6,FALSE)</f>
        <v>0</v>
      </c>
      <c r="T7" s="93">
        <f>VLOOKUP(N7,BT4:CA7,7,FALSE)</f>
        <v>0</v>
      </c>
      <c r="U7" s="94">
        <f>VLOOKUP(N7,BT4:CA7,8,FALSE)</f>
        <v>0</v>
      </c>
      <c r="X7" s="15" t="str">
        <f>'Resultat &amp; Tabell'!V7</f>
        <v>Lag som släpper in flest mål i gruppspelet</v>
      </c>
      <c r="Y7" s="170"/>
      <c r="Z7" s="171"/>
      <c r="AA7" s="171"/>
      <c r="AB7" s="172"/>
      <c r="AC7" s="104">
        <f>IF(AND('Resultat &amp; Tabell'!W7:W7&lt;&gt;"",Y7='Resultat &amp; Tabell'!W7:W7),10,0)</f>
        <v>0</v>
      </c>
      <c r="AE7" s="62">
        <f t="shared" si="0"/>
        <v>45462</v>
      </c>
      <c r="AF7" s="2" t="str">
        <f t="shared" si="0"/>
        <v>Skottland</v>
      </c>
      <c r="AG7" s="59" t="str">
        <f t="shared" si="0"/>
        <v>-</v>
      </c>
      <c r="AH7" s="4" t="str">
        <f t="shared" si="0"/>
        <v>Schweiz</v>
      </c>
      <c r="AI7" s="51" t="str">
        <f t="shared" si="1"/>
        <v/>
      </c>
      <c r="AJ7" s="60" t="s">
        <v>27</v>
      </c>
      <c r="AK7" s="51" t="str">
        <f t="shared" si="2"/>
        <v/>
      </c>
      <c r="AL7" s="53" t="str">
        <f t="shared" si="3"/>
        <v/>
      </c>
      <c r="AM7" s="61"/>
      <c r="AN7" s="34">
        <f t="shared" si="29"/>
        <v>0</v>
      </c>
      <c r="AO7" s="34">
        <f t="shared" si="30"/>
        <v>0</v>
      </c>
      <c r="AP7" s="34">
        <f t="shared" si="31"/>
        <v>0</v>
      </c>
      <c r="AQ7" s="34">
        <f t="shared" si="32"/>
        <v>0</v>
      </c>
      <c r="AR7" s="34">
        <f t="shared" si="33"/>
        <v>0</v>
      </c>
      <c r="AS7" s="34">
        <f t="shared" si="34"/>
        <v>0</v>
      </c>
      <c r="AT7" s="34">
        <f t="shared" si="4"/>
        <v>0</v>
      </c>
      <c r="AU7" s="34">
        <f t="shared" si="5"/>
        <v>0</v>
      </c>
      <c r="AV7" s="34">
        <f t="shared" si="6"/>
        <v>0</v>
      </c>
      <c r="AW7" s="34">
        <f t="shared" si="7"/>
        <v>0</v>
      </c>
      <c r="AX7" s="34">
        <f t="shared" si="8"/>
        <v>0</v>
      </c>
      <c r="AY7" s="34">
        <f t="shared" si="9"/>
        <v>0</v>
      </c>
      <c r="AZ7" s="34">
        <f t="shared" si="10"/>
        <v>0</v>
      </c>
      <c r="BA7" s="34">
        <f t="shared" si="11"/>
        <v>0</v>
      </c>
      <c r="BB7" s="34">
        <f t="shared" si="12"/>
        <v>0</v>
      </c>
      <c r="BC7" s="34">
        <f t="shared" si="13"/>
        <v>0</v>
      </c>
      <c r="BD7" s="34">
        <f t="shared" si="14"/>
        <v>0</v>
      </c>
      <c r="BE7" s="34">
        <f t="shared" si="15"/>
        <v>0</v>
      </c>
      <c r="BF7" s="34">
        <f t="shared" si="16"/>
        <v>0</v>
      </c>
      <c r="BG7" s="34">
        <f t="shared" si="17"/>
        <v>0</v>
      </c>
      <c r="BH7" s="34">
        <f t="shared" si="18"/>
        <v>0</v>
      </c>
      <c r="BI7" s="34">
        <f t="shared" si="19"/>
        <v>0</v>
      </c>
      <c r="BJ7" s="34">
        <f t="shared" si="20"/>
        <v>0</v>
      </c>
      <c r="BK7" s="34">
        <f t="shared" si="21"/>
        <v>0</v>
      </c>
      <c r="BL7" s="34">
        <f t="shared" si="22"/>
        <v>0</v>
      </c>
      <c r="BM7" s="34">
        <f t="shared" si="23"/>
        <v>0</v>
      </c>
      <c r="BN7" s="34">
        <f t="shared" si="24"/>
        <v>0</v>
      </c>
      <c r="BO7" s="34">
        <f t="shared" si="25"/>
        <v>0</v>
      </c>
      <c r="BP7" s="34">
        <f t="shared" si="26"/>
        <v>0</v>
      </c>
      <c r="BQ7" s="34">
        <f t="shared" si="27"/>
        <v>0</v>
      </c>
      <c r="BT7" s="63" t="s">
        <v>7</v>
      </c>
      <c r="BU7" s="64">
        <f>(SUMIF(AF4:AF54,BT7,AN4:AN54)+SUMIF(AH4:AH54,BT7,AO4:AO54))</f>
        <v>0</v>
      </c>
      <c r="BV7" s="64">
        <f>(SUMIF(AF4:AF54,BT7,AP4:AP54)+SUMIF(AH4:AH54,BT7,AQ4:AQ54))</f>
        <v>0</v>
      </c>
      <c r="BW7" s="64">
        <f>(SUMIF(AF4:AF54,BT7,AR4:AR54)+SUMIF(AH4:AH54,BT7,AS4:AS54))</f>
        <v>0</v>
      </c>
      <c r="BX7" s="64">
        <f>SUMIF(AF4:AF54,BT7,AI4:AI54)+SUMIF(AH4:AH54,BT7,AK4:AK54)</f>
        <v>0</v>
      </c>
      <c r="BY7" s="64">
        <f>SUMIF(AF4:AF54,BT7,AK4:AK54)+SUMIF(AH4:AH54,BT7,AI4:AI54)</f>
        <v>0</v>
      </c>
      <c r="BZ7" s="64">
        <f t="shared" si="35"/>
        <v>0</v>
      </c>
      <c r="CA7" s="64">
        <f t="shared" si="36"/>
        <v>0</v>
      </c>
      <c r="CB7" s="64" t="s">
        <v>50</v>
      </c>
      <c r="CC7" s="56">
        <f>RANK(CA7,CA4:CA7)</f>
        <v>1</v>
      </c>
      <c r="CD7" s="34">
        <f>SUMPRODUCT((CA4:CA7=CA7)*(BZ4:BZ7&gt;BZ7))</f>
        <v>0</v>
      </c>
      <c r="CF7" s="63" t="str">
        <f>IF(CC7=1,BT7,)</f>
        <v>Schweiz</v>
      </c>
      <c r="CG7" s="34">
        <f>(SUMIF(AF4:AF54,BT7,AT4:AT54)+SUMIF(AH4:AH54,BT7,AU4:AU54))</f>
        <v>0</v>
      </c>
      <c r="CH7" s="34">
        <f>(SUMIF(AF4:AF54,BT7,AV4:AV54)+SUMIF(AH4:AH54,BT7,AW4:AW54))</f>
        <v>0</v>
      </c>
      <c r="CI7" s="34">
        <f>(SUMIF(AF4:AF54,BT7,AX4:AX54)+SUMIF(AH4:AH54,BT7,AY4:AY54))</f>
        <v>0</v>
      </c>
      <c r="CJ7" s="55">
        <f t="shared" si="37"/>
        <v>0</v>
      </c>
      <c r="CK7" s="34" t="str">
        <f>CB7</f>
        <v>A</v>
      </c>
      <c r="CL7" s="34">
        <f>IF(CF7&gt;0,RANK(CJ7,CJ4:CJ7),)</f>
        <v>1</v>
      </c>
      <c r="CM7" s="34">
        <f>IF(AND(CF7&gt;0,COUNTIF(CL4:CL7,CL7)&gt;1),SUMIFS($AI$4:$AI$54,$AF$4:$AF$54,BT7,$L$4:$L$54,1)+SUMIFS($AK$4:$AK$54,$AH$4:$AH$54,BT7,$L$4:$L$54,1)-SUMIFS($AK$4:$AK$54,$AF$4:$AF$54,BT7,$L$4:$L$54,1)-SUMIFS($AI$4:$AI$54,$AH$4:$AH$54,BT7,$L$4:$L$54,1),)</f>
        <v>0</v>
      </c>
      <c r="CN7" s="34">
        <f>IF(AND(CF7&gt;0,COUNTIF(CL4:CL7,CL7)&gt;1),CL7+RANK(CM7,CM4:CM7)-1,CL7)</f>
        <v>1</v>
      </c>
      <c r="CO7" s="34">
        <f>IF(AND(CF7&gt;0,COUNTIF(CN4:CN7,CN7)&gt;1),SUMIFS($AI$4:$AI$54,$AF$4:$AF$54,BT7,$L$4:$L$54,1)+SUMIFS($AK$4:$AK$54,$AH$4:$AH$54,BT7,$L$4:$L$54,1),)</f>
        <v>0</v>
      </c>
      <c r="CP7" s="34">
        <f>IF(AND(CF7&gt;0,COUNTIF(CN4:CN7,CN7)&gt;1),CN7+RANK(CO7,CO4:CO7)-1,CN7)</f>
        <v>1</v>
      </c>
      <c r="CQ7" s="34">
        <f t="shared" si="38"/>
        <v>1</v>
      </c>
      <c r="CR7" s="34">
        <f>IF(OR(CQ7="",COUNTIF(CQ4:CQ7,CQ7)=1),"",$BZ7)</f>
        <v>0</v>
      </c>
      <c r="CS7" s="34">
        <f>IF(CQ7="","",IF(COUNTIF(CQ4:CQ7,CQ7)=1,CQ7,CQ7+RANK(CR7,CR4:CR7,0)-1))</f>
        <v>1</v>
      </c>
      <c r="CT7" s="34">
        <f>IF(OR(CS7="",COUNTIF(CS4:CS7,CS7)=1),"",$BX7)</f>
        <v>0</v>
      </c>
      <c r="CU7" s="34">
        <f>IF(CQ7="","",IF(COUNTIF(CS4:CS7,CS7)=1,CS7,CS7+RANK(CT7,CT4:CT7,0)-1))</f>
        <v>1</v>
      </c>
      <c r="CV7" s="34">
        <f>IF(OR(CU7="",COUNTIF(CU4:CU7,CU7)=1),"",$BU7)</f>
        <v>0</v>
      </c>
      <c r="CW7" s="34">
        <f>IF(CQ7="","",IF(COUNTIF(CU4:CU7,CU7)=1,CU7,CU7+RANK(CV7,CV4:CV7,0)-1))</f>
        <v>1</v>
      </c>
      <c r="CX7" s="34">
        <f>IF(CF7&gt;0,BM2+RANK(CW7,CW4:CW7,1),)</f>
        <v>1</v>
      </c>
      <c r="CZ7" s="63">
        <f>IF(CC7=2,BT7,)</f>
        <v>0</v>
      </c>
      <c r="DA7" s="34">
        <f>(SUMIF(AF4:AF54,BT7,AZ4:AZ54)+SUMIF(AH4:AH54,BT7,BA4:BA54))</f>
        <v>0</v>
      </c>
      <c r="DB7" s="34">
        <f>(SUMIF(AF4:AF54,BT7,BB4:BB54)+SUMIF(AH4:AH54,BT7,BC4:BC54))</f>
        <v>0</v>
      </c>
      <c r="DC7" s="34">
        <f>(SUMIF(AF4:AF54,BT7,BD4:BD54)+SUMIF(AH4:AH54,BT7,BE4:BE54))</f>
        <v>0</v>
      </c>
      <c r="DD7" s="55">
        <f t="shared" si="39"/>
        <v>0</v>
      </c>
      <c r="DE7" s="34" t="str">
        <f>CB7</f>
        <v>A</v>
      </c>
      <c r="DF7" s="34">
        <f>IF(CZ7&gt;0,RANK(DD7,DD4:DD7)+CG2,)</f>
        <v>0</v>
      </c>
      <c r="DG7" s="34">
        <f>IF(AND(CZ7&gt;0,COUNTIF(DF4:DF7,DF7)&gt;1),SUMIFS($AI$4:$AI$54,$AF$4:$AF$54,BT7,$L$4:$L$54,2)+SUMIFS($AK$4:$AK$54,$AH$4:$AH$54,BT7,$L$4:$L$54,2)-SUMIFS($AK$4:$AK$54,$AF$4:$AF$54,BT7,$L$4:$L$54,2)-SUMIFS($AI$4:$AI$54,$AH$4:$AH$54,BT7,$L$4:$L$54,2),)</f>
        <v>0</v>
      </c>
      <c r="DH7" s="34">
        <f>IF(AND(CZ7&gt;0,COUNTIF(DF4:DF7,DF7)&gt;1),DF7+RANK(DG7,DG4:DG7)-1,DF7)</f>
        <v>0</v>
      </c>
      <c r="DI7" s="34">
        <f>IF(AND(CZ7&gt;0,COUNTIF(DH4:DH7,DH7)&gt;1),SUMIFS($AI$4:$AI$54,$AF$4:$AF$54,BT7,$L$4:$L$54,2)+SUMIFS($AK$4:$AK$54,$AH$4:$AH$54,BT7,$L$4:$L$54,2),)</f>
        <v>0</v>
      </c>
      <c r="DJ7" s="34">
        <f>IF(AND(CZ7&gt;0,COUNTIF(DH4:DH7,DH7)&gt;1),DH7+RANK(DI7,DI4:DI7)-1,DH7)</f>
        <v>0</v>
      </c>
      <c r="DK7" s="34" t="str">
        <f t="shared" si="40"/>
        <v/>
      </c>
      <c r="DL7" s="34" t="str">
        <f>IF(OR(DK7="",COUNTIF(DK4:DK7,DK7)=1),"",$BZ7)</f>
        <v/>
      </c>
      <c r="DM7" s="34" t="str">
        <f>IF(DK7="","",IF(COUNTIF(DK4:DK7,DK7)=1,DK7,DK7+RANK(DL7,DL4:DL7,0)-1))</f>
        <v/>
      </c>
      <c r="DN7" s="34" t="str">
        <f>IF(OR(DM7="",COUNTIF(DM4:DM7,DM7)=1),"",$BX7)</f>
        <v/>
      </c>
      <c r="DO7" s="34" t="str">
        <f>IF(DK7="","",IF(COUNTIF(DM4:DM7,DM7)=1,DM7,DM7+RANK(DN7,DN4:DN7,0)-1))</f>
        <v/>
      </c>
      <c r="DP7" s="34" t="str">
        <f>IF(OR(DO7="",COUNTIF(DO4:DO7,DO7)=1),"",$BU7)</f>
        <v/>
      </c>
      <c r="DQ7" s="34" t="str">
        <f>IF(DK7="","",IF(COUNTIF(DO4:DO7,DO7)=1,DO7,DO7+RANK(DP7,DP4:DP7,0)-1))</f>
        <v/>
      </c>
      <c r="DR7" s="34">
        <f>IF(CZ7&gt;0,CG2+RANK(DQ7,DQ4:DQ7,1),)</f>
        <v>0</v>
      </c>
      <c r="DT7" s="63">
        <f>IF(CC7=3,BT7,)</f>
        <v>0</v>
      </c>
      <c r="DU7" s="34">
        <f>(SUMIF(AF4:AF54,BT7,BF4:BF54)+SUMIF(AH4:AH54,BT7,BG4:BG54))</f>
        <v>0</v>
      </c>
      <c r="DV7" s="34">
        <f>(SUMIF(AF4:AF54,BT7,BH4:BH54)+SUMIF(AH4:AH54,BT7,BI4:BI54))</f>
        <v>0</v>
      </c>
      <c r="DW7" s="34">
        <f>(SUMIF(AF4:AF54,BT7,BJ4:BJ54)+SUMIF(AH4:AH54,BT7,BK4:BK54))</f>
        <v>0</v>
      </c>
      <c r="DX7" s="55">
        <f t="shared" si="41"/>
        <v>0</v>
      </c>
      <c r="DY7" s="34" t="str">
        <f>CB7</f>
        <v>A</v>
      </c>
      <c r="DZ7" s="34">
        <f>IF(DT7&gt;0,RANK(DX7,DX4:DX7)+CG2+DA2,)</f>
        <v>0</v>
      </c>
      <c r="EA7" s="34">
        <f>IF(AND(DT7&gt;0,COUNTIF(DZ4:DZ7,DZ7)&gt;1),SUMIFS($AI$4:$AI$54,$AF$4:$AF$54,BT7,$L$4:$L$54,3)+SUMIFS($AK$4:$AK$54,$AH$4:$AH$54,BT7,$L$4:$L$54,3)-SUMIFS($AK$4:$AK$54,$AF$4:$AF$54,BT7,$L$4:$L$54,3)-SUMIFS($AI$4:$AI$54,$AH$4:$AH$54,BT7,$L$4:$L$54,3),)</f>
        <v>0</v>
      </c>
      <c r="EB7" s="34">
        <f>IF(AND(DT7&gt;0,COUNTIF(DZ4:DZ7,DZ7)&gt;1),DZ7+RANK(EA7,EA4:EA7)-1,DZ7)</f>
        <v>0</v>
      </c>
      <c r="EC7" s="34">
        <f>IF(AND(DT7&gt;0,COUNTIF(EB4:EB7,EB7)&gt;1),SUMIFS($AI$4:$AI$54,$AF$4:$AF$54,BT7,$L$4:$L$54,3)+SUMIFS($AK$4:$AK$54,$AH$4:$AH$54,BT7,$L$4:$L$54,3),)</f>
        <v>0</v>
      </c>
      <c r="ED7" s="34">
        <f>IF(AND(DT7&gt;0,COUNTIF(EB4:EB7,EB7)&gt;1),EB7+RANK(EC7,EC4:EC7)-1,EB7)</f>
        <v>0</v>
      </c>
      <c r="EE7" s="34" t="str">
        <f t="shared" si="42"/>
        <v/>
      </c>
      <c r="EF7" s="34" t="str">
        <f>IF(OR(EE7="",COUNTIF(EE4:EE7,EE7)=1),"",$BZ7)</f>
        <v/>
      </c>
      <c r="EG7" s="34" t="str">
        <f>IF(EE7="","",IF(COUNTIF(EE4:EE7,EE7)=1,EE7,EE7+RANK(EF7,EF4:EF7,0)-1))</f>
        <v/>
      </c>
      <c r="EH7" s="34" t="str">
        <f>IF(OR(EG7="",COUNTIF(EG4:EG7,EG7)=1),"",$BX7)</f>
        <v/>
      </c>
      <c r="EI7" s="34" t="str">
        <f>IF(EE7="","",IF(COUNTIF(EG4:EG7,EG7)=1,EG7,EG7+RANK(EH7,EH4:EH7,0)-1))</f>
        <v/>
      </c>
      <c r="EJ7" s="34" t="str">
        <f>IF(OR(EI7="",COUNTIF(EI4:EI7,EI7)=1),"",$BU7)</f>
        <v/>
      </c>
      <c r="EK7" s="34" t="str">
        <f>IF(EE7="","",IF(COUNTIF(EI4:EI7,EI7)=1,EI7,EI7+RANK(EJ7,EJ4:EJ7,0)-1))</f>
        <v/>
      </c>
      <c r="EL7" s="34">
        <f>IF(DT7&gt;0,CG2+DA2+RANK(EK7,EK4:EK7,1),)</f>
        <v>0</v>
      </c>
      <c r="EN7" s="34">
        <f>IF(CC7=4,BT7,)</f>
        <v>0</v>
      </c>
      <c r="EO7" s="34">
        <f>(SUMIF(AF4:AF54,BT7,BL4:BL54)+SUMIF(AH4:AH54,BT7,BM4:BM54))</f>
        <v>0</v>
      </c>
      <c r="EP7" s="34">
        <f>(SUMIF(AF4:AF54,BT7,BN4:BN54)+SUMIF(AH4:AH54,BT7,BO4:BO54))</f>
        <v>0</v>
      </c>
      <c r="EQ7" s="34">
        <f>(SUMIF(AF4:AF54,BT7,BP4:BP54)+SUMIF(AH4:AH54,BT7,BQ4:BQ54))</f>
        <v>0</v>
      </c>
      <c r="ER7" s="55">
        <f t="shared" si="43"/>
        <v>0</v>
      </c>
      <c r="ES7" s="34" t="str">
        <f>CB7</f>
        <v>A</v>
      </c>
      <c r="ET7" s="34">
        <f>IF(EN7&gt;0,RANK(ER7,ER4:ER7)+CG2+DA2+DU2,)</f>
        <v>0</v>
      </c>
      <c r="EU7" s="34">
        <f>IF(AND(EN7&gt;0,COUNTIF(ET4:ET7,ET7)&gt;1),SUMIFS($AI$4:$AI$54,$AF$4:$AF$54,BT7,$L$4:$L$54,4)+SUMIFS($AK$4:$AK$54,$AH$4:$AH$54,BT7,$L$4:$L$54,4)-SUMIFS($AK$4:$AK$54,$AF$4:$AF$54,BT7,$L$4:$L$54,4)-SUMIFS($AI$4:$AI$54,$AH$4:$AH$54,BT7,$L$4:$L$54,4),)</f>
        <v>0</v>
      </c>
      <c r="EV7" s="34">
        <f>IF(AND(EN7&gt;0,COUNTIF(ET4:ET7,ET7)&gt;1),ET7+RANK(EU7,EU4:EU7)-1,ET7)</f>
        <v>0</v>
      </c>
      <c r="EW7" s="34">
        <f>IF(AND(EN7&gt;0,COUNTIF(EV4:EV7,EV7)&gt;1),SUMIFS($AI$4:$AI$54,$AF$4:$AF$54,BT7,$L$4:$L$54,4)+SUMIFS($AK$4:$AK$54,$AH$4:$AH$54,BT7,$L$4:$L$54,4),)</f>
        <v>0</v>
      </c>
      <c r="EX7" s="34">
        <f>IF(AND(EN7&gt;0,COUNTIF(EV4:EV7,EV7)&gt;1),EV7+RANK(EW7,EW4:EW7)-1,EV7)</f>
        <v>0</v>
      </c>
      <c r="EY7" s="34" t="str">
        <f t="shared" si="44"/>
        <v/>
      </c>
      <c r="EZ7" s="34" t="str">
        <f>IF(OR(EY7="",COUNTIF(EY4:EY7,EY7)=1),"",$BZ7)</f>
        <v/>
      </c>
      <c r="FA7" s="34" t="str">
        <f>IF(EY7="","",IF(COUNTIF(EY4:EY7,EY7)=1,EY7,EY7+RANK(EZ7,EZ4:EZ7,0)-1))</f>
        <v/>
      </c>
      <c r="FB7" s="34" t="str">
        <f>IF(OR(FA7="",COUNTIF(FA4:FA7,FA7)=1),"",$BX7)</f>
        <v/>
      </c>
      <c r="FC7" s="34" t="str">
        <f>IF(EY7="","",IF(COUNTIF(FA4:FA7,FA7)=1,FA7,FA7+RANK(FB7,FB4:FB7,0)-1))</f>
        <v/>
      </c>
      <c r="FD7" s="34" t="str">
        <f>IF(OR(FC7="",COUNTIF(FC4:FC7,FC7)=1),"",$BU7)</f>
        <v/>
      </c>
      <c r="FE7" s="34" t="str">
        <f>IF(EY7="","",IF(COUNTIF(FC4:FC7,FC7)=1,FC7,FC7+RANK(FD7,FD4:FD7,0)-1))</f>
        <v/>
      </c>
      <c r="FF7" s="34">
        <f>IF(EN7&gt;0,CG2+DA2+DU2+RANK(FE7,FE4:FE7,1),)</f>
        <v>0</v>
      </c>
      <c r="FH7" s="34">
        <f>IFERROR(VLOOKUP(FJ7,CF3:CX7,19,FALSE),IFERROR(VLOOKUP(FJ7,CZ3:DR7,19,FALSE),IFERROR(VLOOKUP(FJ7,DT3:EL7,19,FALSE),VLOOKUP(FJ7,EN3:FF7,19,FALSE))))</f>
        <v>1</v>
      </c>
      <c r="FI7" s="34">
        <f>RANK(FH7,FH4:FH7,1)+COUNTIF(FH4:FH7,FH7)-1</f>
        <v>4</v>
      </c>
      <c r="FJ7" s="34" t="str">
        <f>BT7</f>
        <v>Schweiz</v>
      </c>
      <c r="FL7" s="48" t="s">
        <v>53</v>
      </c>
      <c r="FM7" s="57" t="str">
        <f>N33</f>
        <v>Polen</v>
      </c>
      <c r="FN7" s="58">
        <f>RANK(FO7,FO4:FO9,1)+COUNTIF(FO4:FO7,FO7)-1</f>
        <v>4</v>
      </c>
      <c r="FO7" s="58">
        <f t="shared" si="45"/>
        <v>1</v>
      </c>
      <c r="FP7" s="58" cm="1">
        <f t="array" ref="FP7">SUMPRODUCT((FS4:FS9=FS7)*(FT4:FT9=FT7)*(FU4:FU9&gt;FU7))</f>
        <v>0</v>
      </c>
      <c r="FQ7" s="58" cm="1">
        <f t="array" ref="FQ7">SUMPRODUCT((FS4:FS9=FS7)*(FT4:FT9&gt;FT7))</f>
        <v>0</v>
      </c>
      <c r="FR7" s="58">
        <f>RANK(FS7,FS4:FS9)</f>
        <v>1</v>
      </c>
      <c r="FS7" s="58">
        <f>U33</f>
        <v>0</v>
      </c>
      <c r="FT7" s="58">
        <f>T33</f>
        <v>0</v>
      </c>
      <c r="FU7" s="58">
        <f>R33</f>
        <v>0</v>
      </c>
      <c r="FV7" s="48" t="s">
        <v>53</v>
      </c>
      <c r="FW7" s="48" t="str">
        <f t="shared" si="46"/>
        <v>D</v>
      </c>
      <c r="FY7" s="34">
        <v>6</v>
      </c>
      <c r="FZ7" s="34" t="s">
        <v>76</v>
      </c>
      <c r="GA7" s="34" t="s">
        <v>50</v>
      </c>
      <c r="GB7" s="34" t="s">
        <v>51</v>
      </c>
      <c r="GC7" s="34" t="s">
        <v>53</v>
      </c>
      <c r="GD7" s="34" t="s">
        <v>34</v>
      </c>
      <c r="GE7" s="34" t="str">
        <f>VLOOKUP("D",FL3:FM9,2,FALSE)</f>
        <v>Polen</v>
      </c>
      <c r="GF7" s="34" t="str">
        <f>VLOOKUP("F",FL3:FM9,2,FALSE)</f>
        <v>Georgien</v>
      </c>
      <c r="GG7" s="34" t="str">
        <f>VLOOKUP("A",FL3:FM9,2,FALSE)</f>
        <v>Ungern</v>
      </c>
      <c r="GH7" s="34" t="str">
        <f>VLOOKUP("B",FL3:FM9,2,FALSE)</f>
        <v>Italien</v>
      </c>
      <c r="GI7" s="34" t="str">
        <f>IFERROR(IF(AND(VLOOKUP(GA7,FW4:FW9,1,FALSE)=GA7,VLOOKUP(GB7,FW4:FW9,1,FALSE)=GB7,VLOOKUP(GC7,FW4:FW9,1,FALSE)=GC7,VLOOKUP(GD7,FW4:FW9,1,FALSE)=GD7),FY7,""),"")</f>
        <v/>
      </c>
    </row>
    <row r="8" spans="3:191" x14ac:dyDescent="0.35">
      <c r="C8" s="49">
        <v>45466</v>
      </c>
      <c r="D8" s="120" t="s">
        <v>7</v>
      </c>
      <c r="E8" s="59" t="s">
        <v>27</v>
      </c>
      <c r="F8" s="122" t="s">
        <v>10</v>
      </c>
      <c r="G8" s="112"/>
      <c r="H8" s="158" t="s">
        <v>27</v>
      </c>
      <c r="I8" s="112"/>
      <c r="J8" s="109" t="str">
        <f t="shared" si="28"/>
        <v/>
      </c>
      <c r="K8" s="149">
        <f>IF(OR('Resultat &amp; Tabell'!G8="",'Resultat &amp; Tabell'!I8="",G8="",I8=""),0,IF(G8='Resultat &amp; Tabell'!G8,2,0)+IF(I8='Resultat &amp; Tabell'!I8,2,0)+IF(J8='Resultat &amp; Tabell'!J8,3,0))</f>
        <v>0</v>
      </c>
      <c r="L8" s="108">
        <f>IF(VLOOKUP(D8,BT3:CC7,10,FALSE)=VLOOKUP(F8,BT3:CC7,10,FALSE),VLOOKUP(D8,BT3:CC7,10,FALSE),"-")</f>
        <v>1</v>
      </c>
      <c r="N8" s="108" t="str">
        <f>IF(COUNTBLANK(G4:G9)+COUNTBLANK(I4:I9)=0,"Resultat OK","Fyll i resultat")</f>
        <v>Fyll i resultat</v>
      </c>
      <c r="O8" s="34"/>
      <c r="X8" s="152"/>
      <c r="Y8" s="170"/>
      <c r="Z8" s="171"/>
      <c r="AA8" s="171"/>
      <c r="AB8" s="172"/>
      <c r="AC8" s="104">
        <f>IF(AND('Resultat &amp; Tabell'!W8:W8&lt;&gt;"",Y8='Resultat &amp; Tabell'!W8:W8),15,0)</f>
        <v>0</v>
      </c>
      <c r="AE8" s="65">
        <f t="shared" si="0"/>
        <v>45466</v>
      </c>
      <c r="AF8" s="2" t="str">
        <f t="shared" si="0"/>
        <v>Schweiz</v>
      </c>
      <c r="AG8" s="59" t="str">
        <f t="shared" si="0"/>
        <v>-</v>
      </c>
      <c r="AH8" s="4" t="str">
        <f t="shared" si="0"/>
        <v>Tyskland</v>
      </c>
      <c r="AI8" s="51" t="str">
        <f t="shared" si="1"/>
        <v/>
      </c>
      <c r="AJ8" s="60" t="s">
        <v>27</v>
      </c>
      <c r="AK8" s="51" t="str">
        <f t="shared" si="2"/>
        <v/>
      </c>
      <c r="AL8" s="53" t="str">
        <f t="shared" si="3"/>
        <v/>
      </c>
      <c r="AM8" s="61"/>
      <c r="AN8" s="34">
        <f t="shared" si="29"/>
        <v>0</v>
      </c>
      <c r="AO8" s="34">
        <f t="shared" si="30"/>
        <v>0</v>
      </c>
      <c r="AP8" s="34">
        <f t="shared" si="31"/>
        <v>0</v>
      </c>
      <c r="AQ8" s="34">
        <f t="shared" si="32"/>
        <v>0</v>
      </c>
      <c r="AR8" s="34">
        <f t="shared" si="33"/>
        <v>0</v>
      </c>
      <c r="AS8" s="34">
        <f t="shared" si="34"/>
        <v>0</v>
      </c>
      <c r="AT8" s="34">
        <f t="shared" si="4"/>
        <v>0</v>
      </c>
      <c r="AU8" s="34">
        <f t="shared" si="5"/>
        <v>0</v>
      </c>
      <c r="AV8" s="34">
        <f t="shared" si="6"/>
        <v>0</v>
      </c>
      <c r="AW8" s="34">
        <f t="shared" si="7"/>
        <v>0</v>
      </c>
      <c r="AX8" s="34">
        <f t="shared" si="8"/>
        <v>0</v>
      </c>
      <c r="AY8" s="34">
        <f t="shared" si="9"/>
        <v>0</v>
      </c>
      <c r="AZ8" s="34">
        <f t="shared" si="10"/>
        <v>0</v>
      </c>
      <c r="BA8" s="34">
        <f t="shared" si="11"/>
        <v>0</v>
      </c>
      <c r="BB8" s="34">
        <f t="shared" si="12"/>
        <v>0</v>
      </c>
      <c r="BC8" s="34">
        <f t="shared" si="13"/>
        <v>0</v>
      </c>
      <c r="BD8" s="34">
        <f t="shared" si="14"/>
        <v>0</v>
      </c>
      <c r="BE8" s="34">
        <f t="shared" si="15"/>
        <v>0</v>
      </c>
      <c r="BF8" s="34">
        <f t="shared" si="16"/>
        <v>0</v>
      </c>
      <c r="BG8" s="34">
        <f t="shared" si="17"/>
        <v>0</v>
      </c>
      <c r="BH8" s="34">
        <f t="shared" si="18"/>
        <v>0</v>
      </c>
      <c r="BI8" s="34">
        <f t="shared" si="19"/>
        <v>0</v>
      </c>
      <c r="BJ8" s="34">
        <f t="shared" si="20"/>
        <v>0</v>
      </c>
      <c r="BK8" s="34">
        <f t="shared" si="21"/>
        <v>0</v>
      </c>
      <c r="BL8" s="34">
        <f t="shared" si="22"/>
        <v>0</v>
      </c>
      <c r="BM8" s="34">
        <f t="shared" si="23"/>
        <v>0</v>
      </c>
      <c r="BN8" s="34">
        <f t="shared" si="24"/>
        <v>0</v>
      </c>
      <c r="BO8" s="34">
        <f t="shared" si="25"/>
        <v>0</v>
      </c>
      <c r="BP8" s="34">
        <f t="shared" si="26"/>
        <v>0</v>
      </c>
      <c r="BQ8" s="34">
        <f t="shared" si="27"/>
        <v>0</v>
      </c>
      <c r="FL8" s="48" t="s">
        <v>54</v>
      </c>
      <c r="FM8" s="57" t="str">
        <f>N42</f>
        <v>Belgien</v>
      </c>
      <c r="FN8" s="58">
        <f>RANK(FO8,FO4:FO9,1)+COUNTIF(FO4:FO8,FO8)-1</f>
        <v>5</v>
      </c>
      <c r="FO8" s="58">
        <f t="shared" si="45"/>
        <v>1</v>
      </c>
      <c r="FP8" s="58" cm="1">
        <f t="array" ref="FP8">SUMPRODUCT((FS4:FS9=FS8)*(FT4:FT9=FT8)*(FU4:FU9&gt;FU8))</f>
        <v>0</v>
      </c>
      <c r="FQ8" s="58" cm="1">
        <f t="array" ref="FQ8">SUMPRODUCT((FS4:FS9=FS8)*(FT4:FT9&gt;FT8))</f>
        <v>0</v>
      </c>
      <c r="FR8" s="58">
        <f>RANK(FS8,FS4:FS9)</f>
        <v>1</v>
      </c>
      <c r="FS8" s="58">
        <f>U42</f>
        <v>0</v>
      </c>
      <c r="FT8" s="58">
        <f>T42</f>
        <v>0</v>
      </c>
      <c r="FU8" s="58">
        <f>R42</f>
        <v>0</v>
      </c>
      <c r="FV8" s="48" t="s">
        <v>54</v>
      </c>
      <c r="FW8" s="48">
        <f t="shared" si="46"/>
        <v>0</v>
      </c>
      <c r="FY8" s="34">
        <v>7</v>
      </c>
      <c r="FZ8" s="34" t="s">
        <v>77</v>
      </c>
      <c r="GA8" s="34" t="s">
        <v>50</v>
      </c>
      <c r="GB8" s="34" t="s">
        <v>51</v>
      </c>
      <c r="GC8" s="34" t="s">
        <v>54</v>
      </c>
      <c r="GD8" s="34" t="s">
        <v>34</v>
      </c>
      <c r="GE8" s="34" t="str">
        <f>VLOOKUP("E",FL3:FM9,2,FALSE)</f>
        <v>Belgien</v>
      </c>
      <c r="GF8" s="34" t="str">
        <f>VLOOKUP("F",FL3:FM9,2,FALSE)</f>
        <v>Georgien</v>
      </c>
      <c r="GG8" s="34" t="str">
        <f>VLOOKUP("B",FL3:FM9,2,FALSE)</f>
        <v>Italien</v>
      </c>
      <c r="GH8" s="34" t="str">
        <f>VLOOKUP("A",FL3:FM9,2,FALSE)</f>
        <v>Ungern</v>
      </c>
      <c r="GI8" s="34" t="str">
        <f>IFERROR(IF(AND(VLOOKUP(GA8,FW4:FW9,1,FALSE)=GA8,VLOOKUP(GB8,FW4:FW9,1,FALSE)=GB8,VLOOKUP(GC8,FW4:FW9,1,FALSE)=GC8,VLOOKUP(GD8,FW4:FW9,1,FALSE)=GD8),FY8,""),"")</f>
        <v/>
      </c>
    </row>
    <row r="9" spans="3:191" x14ac:dyDescent="0.35">
      <c r="C9" s="49">
        <v>45466</v>
      </c>
      <c r="D9" s="120" t="s">
        <v>138</v>
      </c>
      <c r="E9" s="59" t="s">
        <v>27</v>
      </c>
      <c r="F9" s="122" t="s">
        <v>21</v>
      </c>
      <c r="G9" s="112"/>
      <c r="H9" s="158" t="s">
        <v>27</v>
      </c>
      <c r="I9" s="112"/>
      <c r="J9" s="109" t="str">
        <f t="shared" si="28"/>
        <v/>
      </c>
      <c r="K9" s="149">
        <f>IF(OR('Resultat &amp; Tabell'!G9="",'Resultat &amp; Tabell'!I9="",G9="",I9=""),0,IF(G9='Resultat &amp; Tabell'!G9,2,0)+IF(I9='Resultat &amp; Tabell'!I9,2,0)+IF(J9='Resultat &amp; Tabell'!J9,3,0))</f>
        <v>0</v>
      </c>
      <c r="L9" s="108">
        <f>IF(VLOOKUP(D9,BT3:CC7,10,FALSE)=VLOOKUP(F9,BT3:CC7,10,FALSE),VLOOKUP(D9,BT3:CC7,10,FALSE),"-")</f>
        <v>1</v>
      </c>
      <c r="O9" s="34"/>
      <c r="X9" s="152"/>
      <c r="Y9" s="170"/>
      <c r="Z9" s="171"/>
      <c r="AA9" s="171"/>
      <c r="AB9" s="172"/>
      <c r="AC9" s="104">
        <f>IF(AND('Resultat &amp; Tabell'!W9:W9&lt;&gt;"",Y9='Resultat &amp; Tabell'!W9:W9),15,0)</f>
        <v>0</v>
      </c>
      <c r="AE9" s="65">
        <f t="shared" si="0"/>
        <v>45466</v>
      </c>
      <c r="AF9" s="2" t="str">
        <f t="shared" si="0"/>
        <v>Skottland</v>
      </c>
      <c r="AG9" s="59" t="str">
        <f t="shared" si="0"/>
        <v>-</v>
      </c>
      <c r="AH9" s="4" t="str">
        <f t="shared" si="0"/>
        <v>Ungern</v>
      </c>
      <c r="AI9" s="51" t="str">
        <f t="shared" si="1"/>
        <v/>
      </c>
      <c r="AJ9" s="60" t="s">
        <v>27</v>
      </c>
      <c r="AK9" s="51" t="str">
        <f t="shared" si="2"/>
        <v/>
      </c>
      <c r="AL9" s="53" t="str">
        <f t="shared" si="3"/>
        <v/>
      </c>
      <c r="AM9" s="61"/>
      <c r="AN9" s="34">
        <f t="shared" si="29"/>
        <v>0</v>
      </c>
      <c r="AO9" s="34">
        <f t="shared" si="30"/>
        <v>0</v>
      </c>
      <c r="AP9" s="34">
        <f t="shared" si="31"/>
        <v>0</v>
      </c>
      <c r="AQ9" s="34">
        <f t="shared" si="32"/>
        <v>0</v>
      </c>
      <c r="AR9" s="34">
        <f t="shared" si="33"/>
        <v>0</v>
      </c>
      <c r="AS9" s="34">
        <f t="shared" si="34"/>
        <v>0</v>
      </c>
      <c r="AT9" s="34">
        <f t="shared" si="4"/>
        <v>0</v>
      </c>
      <c r="AU9" s="34">
        <f t="shared" si="5"/>
        <v>0</v>
      </c>
      <c r="AV9" s="34">
        <f t="shared" si="6"/>
        <v>0</v>
      </c>
      <c r="AW9" s="34">
        <f t="shared" si="7"/>
        <v>0</v>
      </c>
      <c r="AX9" s="34">
        <f t="shared" si="8"/>
        <v>0</v>
      </c>
      <c r="AY9" s="34">
        <f t="shared" si="9"/>
        <v>0</v>
      </c>
      <c r="AZ9" s="34">
        <f t="shared" si="10"/>
        <v>0</v>
      </c>
      <c r="BA9" s="34">
        <f t="shared" si="11"/>
        <v>0</v>
      </c>
      <c r="BB9" s="34">
        <f t="shared" si="12"/>
        <v>0</v>
      </c>
      <c r="BC9" s="34">
        <f t="shared" si="13"/>
        <v>0</v>
      </c>
      <c r="BD9" s="34">
        <f t="shared" si="14"/>
        <v>0</v>
      </c>
      <c r="BE9" s="34">
        <f t="shared" si="15"/>
        <v>0</v>
      </c>
      <c r="BF9" s="34">
        <f t="shared" si="16"/>
        <v>0</v>
      </c>
      <c r="BG9" s="34">
        <f t="shared" si="17"/>
        <v>0</v>
      </c>
      <c r="BH9" s="34">
        <f t="shared" si="18"/>
        <v>0</v>
      </c>
      <c r="BI9" s="34">
        <f t="shared" si="19"/>
        <v>0</v>
      </c>
      <c r="BJ9" s="34">
        <f t="shared" si="20"/>
        <v>0</v>
      </c>
      <c r="BK9" s="34">
        <f t="shared" si="21"/>
        <v>0</v>
      </c>
      <c r="BL9" s="34">
        <f t="shared" si="22"/>
        <v>0</v>
      </c>
      <c r="BM9" s="34">
        <f t="shared" si="23"/>
        <v>0</v>
      </c>
      <c r="BN9" s="34">
        <f t="shared" si="24"/>
        <v>0</v>
      </c>
      <c r="BO9" s="34">
        <f t="shared" si="25"/>
        <v>0</v>
      </c>
      <c r="BP9" s="34">
        <f t="shared" si="26"/>
        <v>0</v>
      </c>
      <c r="BQ9" s="34">
        <f t="shared" si="27"/>
        <v>0</v>
      </c>
      <c r="FL9" s="48" t="s">
        <v>34</v>
      </c>
      <c r="FM9" s="57" t="str">
        <f>N51</f>
        <v>Georgien</v>
      </c>
      <c r="FN9" s="58">
        <f>RANK(FO9,FO4:FO9,1)+COUNTIF(FO4:FO9,FO9)-1</f>
        <v>6</v>
      </c>
      <c r="FO9" s="58">
        <f t="shared" si="45"/>
        <v>1</v>
      </c>
      <c r="FP9" s="58" cm="1">
        <f t="array" ref="FP9">SUMPRODUCT((FS4:FS9=FS9)*(FT4:FT9=FT9)*(FU4:FU9&gt;FU9))</f>
        <v>0</v>
      </c>
      <c r="FQ9" s="58" cm="1">
        <f t="array" ref="FQ9">SUMPRODUCT((FS4:FS9=FS9)*(FT4:FT9&gt;FT9))</f>
        <v>0</v>
      </c>
      <c r="FR9" s="58">
        <f>RANK(FS9,FS4:FS9)</f>
        <v>1</v>
      </c>
      <c r="FS9" s="58">
        <f>U51</f>
        <v>0</v>
      </c>
      <c r="FT9" s="58">
        <f>T51</f>
        <v>0</v>
      </c>
      <c r="FU9" s="58">
        <f>R51</f>
        <v>0</v>
      </c>
      <c r="FV9" s="48" t="s">
        <v>34</v>
      </c>
      <c r="FW9" s="48">
        <f t="shared" si="46"/>
        <v>0</v>
      </c>
      <c r="FY9" s="34">
        <v>8</v>
      </c>
      <c r="FZ9" s="34" t="s">
        <v>78</v>
      </c>
      <c r="GA9" s="34" t="s">
        <v>50</v>
      </c>
      <c r="GB9" s="34" t="s">
        <v>52</v>
      </c>
      <c r="GC9" s="34" t="s">
        <v>53</v>
      </c>
      <c r="GD9" s="34" t="s">
        <v>54</v>
      </c>
      <c r="GE9" s="34" t="str">
        <f>VLOOKUP("E",FL3:FM9,2,FALSE)</f>
        <v>Belgien</v>
      </c>
      <c r="GF9" s="34" t="str">
        <f>VLOOKUP("D",FL3:FM9,2,FALSE)</f>
        <v>Polen</v>
      </c>
      <c r="GG9" s="34" t="str">
        <f>VLOOKUP("C",FL3:FM9,2,FALSE)</f>
        <v>Serbien</v>
      </c>
      <c r="GH9" s="34" t="str">
        <f>VLOOKUP("A",FL3:FM9,2,FALSE)</f>
        <v>Ungern</v>
      </c>
      <c r="GI9" s="34" t="str">
        <f>IFERROR(IF(AND(VLOOKUP(GA9,FW4:FW9,1,FALSE)=GA9,VLOOKUP(GB9,FW4:FW9,1,FALSE)=GB9,VLOOKUP(GC9,FW4:FW9,1,FALSE)=GC9,VLOOKUP(GD9,FW4:FW9,1,FALSE)=GD9),FY9,""),"")</f>
        <v/>
      </c>
    </row>
    <row r="10" spans="3:191" x14ac:dyDescent="0.35">
      <c r="D10"/>
      <c r="G10" s="155"/>
      <c r="H10" s="155"/>
      <c r="I10" s="155"/>
      <c r="O10" s="34"/>
      <c r="FY10" s="34">
        <v>9</v>
      </c>
      <c r="FZ10" s="34" t="s">
        <v>79</v>
      </c>
      <c r="GA10" s="34" t="s">
        <v>50</v>
      </c>
      <c r="GB10" s="34" t="s">
        <v>52</v>
      </c>
      <c r="GC10" s="34" t="s">
        <v>53</v>
      </c>
      <c r="GD10" s="34" t="s">
        <v>34</v>
      </c>
      <c r="GE10" s="34" t="str">
        <f>VLOOKUP("F",FL3:FM9,2,FALSE)</f>
        <v>Georgien</v>
      </c>
      <c r="GF10" s="34" t="str">
        <f>VLOOKUP("D",FL3:FM9,2,FALSE)</f>
        <v>Polen</v>
      </c>
      <c r="GG10" s="34" t="str">
        <f>VLOOKUP("C",FL3:FM9,2,FALSE)</f>
        <v>Serbien</v>
      </c>
      <c r="GH10" s="34" t="str">
        <f>VLOOKUP("A",FL3:FM9,2,FALSE)</f>
        <v>Ungern</v>
      </c>
      <c r="GI10" s="34" t="str">
        <f>IFERROR(IF(AND(VLOOKUP(GA10,FW4:FW9,1,FALSE)=GA10,VLOOKUP(GB10,FW4:FW9,1,FALSE)=GB10,VLOOKUP(GC10,FW4:FW9,1,FALSE)=GC10,VLOOKUP(GD10,FW4:FW9,1,FALSE)=GD10),FY10,""),"")</f>
        <v/>
      </c>
    </row>
    <row r="11" spans="3:191" x14ac:dyDescent="0.35">
      <c r="C11" s="30" t="s">
        <v>1</v>
      </c>
      <c r="D11"/>
      <c r="E11" s="31"/>
      <c r="F11" s="123"/>
      <c r="G11" s="156"/>
      <c r="H11" s="156"/>
      <c r="I11" s="155"/>
      <c r="J11" s="32"/>
      <c r="K11" s="33"/>
      <c r="O11" s="34"/>
      <c r="X11" s="16" t="s">
        <v>113</v>
      </c>
      <c r="Y11" s="16"/>
      <c r="Z11" s="16"/>
      <c r="AA11" s="16"/>
      <c r="AE11" s="30" t="s">
        <v>1</v>
      </c>
      <c r="AF11" s="31"/>
      <c r="AG11" s="31"/>
      <c r="AH11" s="31"/>
      <c r="AI11" s="32"/>
      <c r="AJ11" s="32"/>
      <c r="AK11" s="32"/>
      <c r="AL11" s="32"/>
      <c r="AM11" s="32"/>
      <c r="BT11" s="37" t="s">
        <v>63</v>
      </c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F11" s="38" t="s">
        <v>59</v>
      </c>
      <c r="CG11" s="38">
        <f>COUNTIF(CC13:CC16,1)</f>
        <v>4</v>
      </c>
      <c r="CH11" s="38"/>
      <c r="CI11" s="38"/>
      <c r="CJ11" s="38"/>
      <c r="CK11" s="38"/>
      <c r="CL11" s="38"/>
      <c r="CM11" s="38"/>
      <c r="CN11" s="38"/>
      <c r="CO11" s="38"/>
      <c r="CP11" s="38"/>
      <c r="CZ11" s="39" t="s">
        <v>62</v>
      </c>
      <c r="DA11" s="39">
        <f>COUNTIF(CC13:CC16,2)</f>
        <v>0</v>
      </c>
      <c r="DB11" s="39"/>
      <c r="DC11" s="39"/>
      <c r="DD11" s="39"/>
      <c r="DE11" s="39"/>
      <c r="DF11" s="39"/>
      <c r="DG11" s="39"/>
      <c r="DH11" s="39"/>
      <c r="DI11" s="39"/>
      <c r="DJ11" s="39"/>
      <c r="DT11" s="40" t="s">
        <v>61</v>
      </c>
      <c r="DU11" s="40">
        <f>COUNTIF(CC13:CC16,3)</f>
        <v>0</v>
      </c>
      <c r="DV11" s="40"/>
      <c r="DW11" s="40"/>
      <c r="DX11" s="40"/>
      <c r="DY11" s="40"/>
      <c r="DZ11" s="40"/>
      <c r="EA11" s="40"/>
      <c r="EB11" s="40"/>
      <c r="EC11" s="40"/>
      <c r="ED11" s="40"/>
      <c r="EN11" s="41" t="s">
        <v>60</v>
      </c>
      <c r="EO11" s="41">
        <f>COUNTIF(CC13:CC16,4)</f>
        <v>0</v>
      </c>
      <c r="EP11" s="41"/>
      <c r="EQ11" s="41"/>
      <c r="ER11" s="41"/>
      <c r="ES11" s="41"/>
      <c r="ET11" s="41"/>
      <c r="EU11" s="41"/>
      <c r="EV11" s="41"/>
      <c r="EW11" s="41"/>
      <c r="EX11" s="41"/>
      <c r="FN11" s="58"/>
      <c r="FY11" s="34">
        <v>10</v>
      </c>
      <c r="FZ11" s="34" t="s">
        <v>80</v>
      </c>
      <c r="GA11" s="34" t="s">
        <v>50</v>
      </c>
      <c r="GB11" s="34" t="s">
        <v>52</v>
      </c>
      <c r="GC11" s="34" t="s">
        <v>54</v>
      </c>
      <c r="GD11" s="34" t="s">
        <v>34</v>
      </c>
      <c r="GE11" s="34" t="str">
        <f>VLOOKUP("E",FL3:FM9,2,FALSE)</f>
        <v>Belgien</v>
      </c>
      <c r="GF11" s="34" t="str">
        <f>VLOOKUP("F",FL3:FM9,2,FALSE)</f>
        <v>Georgien</v>
      </c>
      <c r="GG11" s="34" t="str">
        <f>VLOOKUP("C",FL3:FM9,2,FALSE)</f>
        <v>Serbien</v>
      </c>
      <c r="GH11" s="34" t="str">
        <f>VLOOKUP("A",FL3:FM9,2,FALSE)</f>
        <v>Ungern</v>
      </c>
      <c r="GI11" s="34" t="str">
        <f>IFERROR(IF(AND(VLOOKUP(GA11,FW4:FW9,1,FALSE)=GA11,VLOOKUP(GB11,FW4:FW9,1,FALSE)=GB11,VLOOKUP(GC11,FW4:FW9,1,FALSE)=GC11,VLOOKUP(GD11,FW4:FW9,1,FALSE)=GD11),FY11,""),"")</f>
        <v/>
      </c>
    </row>
    <row r="12" spans="3:191" x14ac:dyDescent="0.35">
      <c r="C12" s="44" t="s">
        <v>22</v>
      </c>
      <c r="D12" s="168" t="s">
        <v>23</v>
      </c>
      <c r="E12" s="168"/>
      <c r="F12" s="168"/>
      <c r="G12" s="185" t="s">
        <v>24</v>
      </c>
      <c r="H12" s="185"/>
      <c r="I12" s="185"/>
      <c r="J12" s="13" t="s">
        <v>25</v>
      </c>
      <c r="K12" s="14" t="s">
        <v>26</v>
      </c>
      <c r="N12" s="44" t="s">
        <v>32</v>
      </c>
      <c r="O12" s="13" t="s">
        <v>33</v>
      </c>
      <c r="P12" s="13" t="s">
        <v>35</v>
      </c>
      <c r="Q12" s="13" t="s">
        <v>34</v>
      </c>
      <c r="R12" s="13" t="s">
        <v>36</v>
      </c>
      <c r="S12" s="13" t="s">
        <v>37</v>
      </c>
      <c r="T12" s="13" t="s">
        <v>39</v>
      </c>
      <c r="U12" s="14" t="s">
        <v>38</v>
      </c>
      <c r="X12" s="17" t="s">
        <v>127</v>
      </c>
      <c r="Y12" s="66" t="s">
        <v>26</v>
      </c>
      <c r="Z12" s="66" t="s">
        <v>128</v>
      </c>
      <c r="AA12" s="46" t="s">
        <v>121</v>
      </c>
      <c r="AE12" s="44" t="s">
        <v>22</v>
      </c>
      <c r="AF12" s="168" t="s">
        <v>23</v>
      </c>
      <c r="AG12" s="168"/>
      <c r="AH12" s="168"/>
      <c r="AI12" s="169" t="s">
        <v>24</v>
      </c>
      <c r="AJ12" s="169"/>
      <c r="AK12" s="169"/>
      <c r="AL12" s="13" t="s">
        <v>25</v>
      </c>
      <c r="AM12" s="14" t="s">
        <v>26</v>
      </c>
      <c r="AN12" s="37" t="s">
        <v>40</v>
      </c>
      <c r="AO12" s="37" t="s">
        <v>41</v>
      </c>
      <c r="AP12" s="37" t="s">
        <v>42</v>
      </c>
      <c r="AQ12" s="37" t="s">
        <v>43</v>
      </c>
      <c r="AR12" s="37" t="s">
        <v>44</v>
      </c>
      <c r="AS12" s="37" t="s">
        <v>45</v>
      </c>
      <c r="AT12" s="38" t="s">
        <v>40</v>
      </c>
      <c r="AU12" s="38" t="s">
        <v>41</v>
      </c>
      <c r="AV12" s="38" t="s">
        <v>42</v>
      </c>
      <c r="AW12" s="38" t="s">
        <v>43</v>
      </c>
      <c r="AX12" s="38" t="s">
        <v>44</v>
      </c>
      <c r="AY12" s="38" t="s">
        <v>45</v>
      </c>
      <c r="AZ12" s="39" t="s">
        <v>40</v>
      </c>
      <c r="BA12" s="39" t="s">
        <v>41</v>
      </c>
      <c r="BB12" s="39" t="s">
        <v>42</v>
      </c>
      <c r="BC12" s="39" t="s">
        <v>43</v>
      </c>
      <c r="BD12" s="39" t="s">
        <v>44</v>
      </c>
      <c r="BE12" s="39" t="s">
        <v>45</v>
      </c>
      <c r="BF12" s="40" t="s">
        <v>40</v>
      </c>
      <c r="BG12" s="40" t="s">
        <v>41</v>
      </c>
      <c r="BH12" s="40" t="s">
        <v>42</v>
      </c>
      <c r="BI12" s="40" t="s">
        <v>43</v>
      </c>
      <c r="BJ12" s="40" t="s">
        <v>44</v>
      </c>
      <c r="BK12" s="40" t="s">
        <v>45</v>
      </c>
      <c r="BL12" s="41" t="s">
        <v>40</v>
      </c>
      <c r="BM12" s="41" t="s">
        <v>41</v>
      </c>
      <c r="BN12" s="41" t="s">
        <v>42</v>
      </c>
      <c r="BO12" s="41" t="s">
        <v>43</v>
      </c>
      <c r="BP12" s="41" t="s">
        <v>44</v>
      </c>
      <c r="BQ12" s="41" t="s">
        <v>45</v>
      </c>
      <c r="BT12" s="37" t="s">
        <v>32</v>
      </c>
      <c r="BU12" s="37" t="s">
        <v>33</v>
      </c>
      <c r="BV12" s="37" t="s">
        <v>35</v>
      </c>
      <c r="BW12" s="37" t="s">
        <v>34</v>
      </c>
      <c r="BX12" s="37" t="s">
        <v>36</v>
      </c>
      <c r="BY12" s="37" t="s">
        <v>37</v>
      </c>
      <c r="BZ12" s="37" t="s">
        <v>39</v>
      </c>
      <c r="CA12" s="37" t="s">
        <v>38</v>
      </c>
      <c r="CB12" s="37" t="s">
        <v>49</v>
      </c>
      <c r="CC12" s="37" t="s">
        <v>58</v>
      </c>
      <c r="CD12" s="37" t="s">
        <v>48</v>
      </c>
      <c r="CF12" s="38" t="s">
        <v>32</v>
      </c>
      <c r="CG12" s="38" t="s">
        <v>33</v>
      </c>
      <c r="CH12" s="38" t="s">
        <v>35</v>
      </c>
      <c r="CI12" s="38" t="s">
        <v>34</v>
      </c>
      <c r="CJ12" s="38" t="s">
        <v>38</v>
      </c>
      <c r="CK12" s="38" t="s">
        <v>49</v>
      </c>
      <c r="CL12" s="38" t="s">
        <v>58</v>
      </c>
      <c r="CM12" s="47" t="s">
        <v>39</v>
      </c>
      <c r="CN12" s="47" t="s">
        <v>65</v>
      </c>
      <c r="CO12" s="47" t="s">
        <v>36</v>
      </c>
      <c r="CP12" s="47" t="s">
        <v>64</v>
      </c>
      <c r="CQ12" s="38" t="s">
        <v>134</v>
      </c>
      <c r="CR12" s="47" t="s">
        <v>144</v>
      </c>
      <c r="CS12" s="47" t="s">
        <v>141</v>
      </c>
      <c r="CT12" s="47" t="s">
        <v>145</v>
      </c>
      <c r="CU12" s="47" t="s">
        <v>142</v>
      </c>
      <c r="CV12" s="47" t="s">
        <v>146</v>
      </c>
      <c r="CW12" s="47" t="s">
        <v>143</v>
      </c>
      <c r="CX12" s="38" t="s">
        <v>135</v>
      </c>
      <c r="CZ12" s="39" t="s">
        <v>32</v>
      </c>
      <c r="DA12" s="39" t="s">
        <v>33</v>
      </c>
      <c r="DB12" s="39" t="s">
        <v>35</v>
      </c>
      <c r="DC12" s="39" t="s">
        <v>34</v>
      </c>
      <c r="DD12" s="39" t="s">
        <v>38</v>
      </c>
      <c r="DE12" s="39" t="s">
        <v>49</v>
      </c>
      <c r="DF12" s="39" t="s">
        <v>58</v>
      </c>
      <c r="DG12" s="39" t="s">
        <v>39</v>
      </c>
      <c r="DH12" s="39" t="s">
        <v>65</v>
      </c>
      <c r="DI12" s="39" t="s">
        <v>36</v>
      </c>
      <c r="DJ12" s="39" t="s">
        <v>64</v>
      </c>
      <c r="DK12" s="39" t="s">
        <v>134</v>
      </c>
      <c r="DL12" s="39" t="s">
        <v>144</v>
      </c>
      <c r="DM12" s="39" t="s">
        <v>141</v>
      </c>
      <c r="DN12" s="39" t="s">
        <v>145</v>
      </c>
      <c r="DO12" s="39" t="s">
        <v>142</v>
      </c>
      <c r="DP12" s="39" t="s">
        <v>146</v>
      </c>
      <c r="DQ12" s="39" t="s">
        <v>143</v>
      </c>
      <c r="DR12" s="39" t="s">
        <v>135</v>
      </c>
      <c r="DT12" s="40" t="s">
        <v>32</v>
      </c>
      <c r="DU12" s="40" t="s">
        <v>33</v>
      </c>
      <c r="DV12" s="40" t="s">
        <v>35</v>
      </c>
      <c r="DW12" s="40" t="s">
        <v>34</v>
      </c>
      <c r="DX12" s="40" t="s">
        <v>38</v>
      </c>
      <c r="DY12" s="40" t="s">
        <v>49</v>
      </c>
      <c r="DZ12" s="40" t="s">
        <v>58</v>
      </c>
      <c r="EA12" s="40" t="s">
        <v>39</v>
      </c>
      <c r="EB12" s="40" t="s">
        <v>65</v>
      </c>
      <c r="EC12" s="40" t="s">
        <v>36</v>
      </c>
      <c r="ED12" s="40" t="s">
        <v>64</v>
      </c>
      <c r="EE12" s="40" t="s">
        <v>134</v>
      </c>
      <c r="EF12" s="40" t="s">
        <v>144</v>
      </c>
      <c r="EG12" s="40" t="s">
        <v>141</v>
      </c>
      <c r="EH12" s="40" t="s">
        <v>145</v>
      </c>
      <c r="EI12" s="40" t="s">
        <v>142</v>
      </c>
      <c r="EJ12" s="40" t="s">
        <v>146</v>
      </c>
      <c r="EK12" s="40" t="s">
        <v>143</v>
      </c>
      <c r="EL12" s="40" t="s">
        <v>135</v>
      </c>
      <c r="EN12" s="41" t="s">
        <v>32</v>
      </c>
      <c r="EO12" s="41" t="s">
        <v>33</v>
      </c>
      <c r="EP12" s="41" t="s">
        <v>35</v>
      </c>
      <c r="EQ12" s="41" t="s">
        <v>34</v>
      </c>
      <c r="ER12" s="41" t="s">
        <v>38</v>
      </c>
      <c r="ES12" s="41" t="s">
        <v>49</v>
      </c>
      <c r="ET12" s="41" t="s">
        <v>58</v>
      </c>
      <c r="EU12" s="41" t="s">
        <v>39</v>
      </c>
      <c r="EV12" s="41" t="s">
        <v>65</v>
      </c>
      <c r="EW12" s="41" t="s">
        <v>36</v>
      </c>
      <c r="EX12" s="41" t="s">
        <v>64</v>
      </c>
      <c r="EY12" s="41" t="s">
        <v>134</v>
      </c>
      <c r="EZ12" s="41" t="s">
        <v>144</v>
      </c>
      <c r="FA12" s="41" t="s">
        <v>141</v>
      </c>
      <c r="FB12" s="41" t="s">
        <v>145</v>
      </c>
      <c r="FC12" s="41" t="s">
        <v>142</v>
      </c>
      <c r="FD12" s="41" t="s">
        <v>146</v>
      </c>
      <c r="FE12" s="41" t="s">
        <v>143</v>
      </c>
      <c r="FF12" s="41" t="s">
        <v>135</v>
      </c>
      <c r="FH12" s="41" t="s">
        <v>46</v>
      </c>
      <c r="FI12" s="41" t="s">
        <v>66</v>
      </c>
      <c r="FM12" s="34" t="str">
        <f>IF(COUNTBLANK(G4:G9)+COUNTBLANK(I4:I9)+COUNTBLANK(G22:G27)+COUNTBLANK(I22:I27)+COUNTBLANK(G31:G36)+COUNTBLANK(I31:I36)+COUNTBLANK(G40:G45)+COUNTBLANK(I40:I45)+COUNTBLANK(G49:G54)+COUNTBLANK(I49:I54)++COUNTBLANK(G13:G18)+COUNTBLANK(I13:I18)=0,"Resultat OK","Fyll i resultat")</f>
        <v>Fyll i resultat</v>
      </c>
      <c r="FY12" s="34">
        <v>11</v>
      </c>
      <c r="FZ12" s="34" t="s">
        <v>81</v>
      </c>
      <c r="GA12" s="34" t="s">
        <v>50</v>
      </c>
      <c r="GB12" s="34" t="s">
        <v>53</v>
      </c>
      <c r="GC12" s="34" t="s">
        <v>54</v>
      </c>
      <c r="GD12" s="34" t="s">
        <v>34</v>
      </c>
      <c r="GE12" s="34" t="str">
        <f>VLOOKUP("E",FL3:FM9,2,FALSE)</f>
        <v>Belgien</v>
      </c>
      <c r="GF12" s="34" t="str">
        <f>VLOOKUP("F",FL3:FM9,2,FALSE)</f>
        <v>Georgien</v>
      </c>
      <c r="GG12" s="34" t="str">
        <f>VLOOKUP("D",FL3:FM9,2,FALSE)</f>
        <v>Polen</v>
      </c>
      <c r="GH12" s="34" t="str">
        <f>VLOOKUP("A",FL3:FM9,2,FALSE)</f>
        <v>Ungern</v>
      </c>
      <c r="GI12" s="34" t="str">
        <f>IFERROR(IF(AND(VLOOKUP(GA12,FW4:FW9,1,FALSE)=GA12,VLOOKUP(GB12,FW4:FW9,1,FALSE)=GB12,VLOOKUP(GC12,FW4:FW9,1,FALSE)=GC12,VLOOKUP(GD12,FW4:FW9,1,FALSE)=GD12),FY12,""),"")</f>
        <v/>
      </c>
    </row>
    <row r="13" spans="3:191" x14ac:dyDescent="0.35">
      <c r="C13" s="49">
        <v>45458</v>
      </c>
      <c r="D13" s="120" t="s">
        <v>15</v>
      </c>
      <c r="E13" s="59" t="s">
        <v>27</v>
      </c>
      <c r="F13" s="122" t="s">
        <v>18</v>
      </c>
      <c r="G13" s="111"/>
      <c r="H13" s="157" t="s">
        <v>27</v>
      </c>
      <c r="I13" s="111"/>
      <c r="J13" s="109" t="str">
        <f>IF(OR(ISBLANK(G13),ISBLANK(I13)),"",IF(G13&gt;I13,1,IF(G13&lt;I13,2,"X")))</f>
        <v/>
      </c>
      <c r="K13" s="149">
        <f>IF(OR('Resultat &amp; Tabell'!G13="",'Resultat &amp; Tabell'!I13="",G13="",I13=""),0,IF(G13='Resultat &amp; Tabell'!G13,2,0)+IF(I13='Resultat &amp; Tabell'!I13,2,0)+IF(J13='Resultat &amp; Tabell'!J13,3,0))</f>
        <v>0</v>
      </c>
      <c r="L13" s="108">
        <f>IF(VLOOKUP(D13,BT12:CC16,10,FALSE)=VLOOKUP(F13,BT12:CC16,10,FALSE),VLOOKUP(D13,BT12:CC16,10,FALSE),"-")</f>
        <v>1</v>
      </c>
      <c r="M13" s="108">
        <v>1</v>
      </c>
      <c r="N13" s="95" t="str">
        <f>VLOOKUP(M13,FI13:FJ16,2,FALSE)</f>
        <v>Spanien</v>
      </c>
      <c r="O13" s="96">
        <f>VLOOKUP(N13,BT13:CA16,2,FALSE)</f>
        <v>0</v>
      </c>
      <c r="P13" s="96">
        <f>VLOOKUP(N13,BT13:CA16,3,FALSE)</f>
        <v>0</v>
      </c>
      <c r="Q13" s="96">
        <f>VLOOKUP(N13,BT13:CA16,4,FALSE)</f>
        <v>0</v>
      </c>
      <c r="R13" s="96">
        <f>VLOOKUP(N13,BT13:CA16,5,FALSE)</f>
        <v>0</v>
      </c>
      <c r="S13" s="96">
        <f>VLOOKUP(N13,BT13:CA16,6,FALSE)</f>
        <v>0</v>
      </c>
      <c r="T13" s="96">
        <f>VLOOKUP(N13,BT13:CA16,7,FALSE)</f>
        <v>0</v>
      </c>
      <c r="U13" s="97">
        <f>VLOOKUP(N13,BT13:CA16,8,FALSE)</f>
        <v>0</v>
      </c>
      <c r="X13" s="18" t="s">
        <v>115</v>
      </c>
      <c r="Y13" s="25">
        <f>SUM(K4:K9)+SUM(K13:K18)+SUM(K22:K27)+SUM(K31:K36)+SUM(K40:K45)+SUM(K49:K54)</f>
        <v>0</v>
      </c>
      <c r="Z13" s="19">
        <v>0</v>
      </c>
      <c r="AA13" s="27">
        <f>SUM(Y13:Z13)</f>
        <v>0</v>
      </c>
      <c r="AE13" s="49">
        <f t="shared" ref="AE13:AH18" si="47">C13</f>
        <v>45458</v>
      </c>
      <c r="AF13" s="2" t="str">
        <f t="shared" si="47"/>
        <v>Spanien</v>
      </c>
      <c r="AG13" s="59" t="str">
        <f t="shared" si="47"/>
        <v>-</v>
      </c>
      <c r="AH13" s="4" t="str">
        <f t="shared" si="47"/>
        <v>Kroatien</v>
      </c>
      <c r="AI13" s="51" t="str">
        <f t="shared" ref="AI13:AI18" si="48">IF(G13="","",G13)</f>
        <v/>
      </c>
      <c r="AJ13" s="52" t="s">
        <v>27</v>
      </c>
      <c r="AK13" s="51" t="str">
        <f t="shared" ref="AK13:AK18" si="49">IF(I13="","",I13)</f>
        <v/>
      </c>
      <c r="AL13" s="53" t="str">
        <f t="shared" ref="AL13:AL18" si="50">J13</f>
        <v/>
      </c>
      <c r="AM13" s="67"/>
      <c r="AN13" s="34">
        <f t="shared" ref="AN13:AN18" si="51">IF(AI13&gt;AK13,1,0)</f>
        <v>0</v>
      </c>
      <c r="AO13" s="34">
        <f t="shared" ref="AO13:AO18" si="52">IF(AK13&gt;AI13,1,0)</f>
        <v>0</v>
      </c>
      <c r="AP13" s="34">
        <f t="shared" ref="AP13:AP18" si="53">IF(AND(AI13=AK13,AI13&lt;&gt;""),1,0)</f>
        <v>0</v>
      </c>
      <c r="AQ13" s="34">
        <f t="shared" ref="AQ13:AQ18" si="54">IF(AND(AI13=AK13,AI13&lt;&gt;""),1,0)</f>
        <v>0</v>
      </c>
      <c r="AR13" s="34">
        <f t="shared" ref="AR13:AR18" si="55">IF(AI13&lt;AK13,1,0)</f>
        <v>0</v>
      </c>
      <c r="AS13" s="34">
        <f t="shared" ref="AS13:AS18" si="56">IF(AK13&lt;AI13,1,)</f>
        <v>0</v>
      </c>
      <c r="AT13" s="34">
        <f t="shared" ref="AT13:AT18" si="57">IF(ISERROR(VLOOKUP(AF13,CF:CF,1,FALSE)),0,1)*IF(ISERROR(VLOOKUP(AH13,CF:CF,1,FALSE)),0,1)*AN13</f>
        <v>0</v>
      </c>
      <c r="AU13" s="34">
        <f t="shared" ref="AU13:AU18" si="58">IF(ISERROR(VLOOKUP(AF13,CF:CF,1,FALSE)),0,1)*IF(ISERROR(VLOOKUP(AH13,CF:CF,1,FALSE)),0,1)*AO13</f>
        <v>0</v>
      </c>
      <c r="AV13" s="34">
        <f t="shared" ref="AV13:AV18" si="59">IF(ISERROR(VLOOKUP(AF13,CF:CF,1,FALSE)),0,1)*IF(ISERROR(VLOOKUP(AH13,CF:CF,1,FALSE)),0,1)*AP13</f>
        <v>0</v>
      </c>
      <c r="AW13" s="34">
        <f t="shared" ref="AW13:AW18" si="60">IF(ISERROR(VLOOKUP(AF13,CF:CF,1,FALSE)),0,1)*IF(ISERROR(VLOOKUP(AH13,CF:CF,1,FALSE)),0,1)*AQ13</f>
        <v>0</v>
      </c>
      <c r="AX13" s="34">
        <f t="shared" ref="AX13:AX18" si="61">IF(ISERROR(VLOOKUP(AF13,CF:CF,1,FALSE)),0,1)*IF(ISERROR(VLOOKUP(AH13,CF:CF,1,FALSE)),0,1)*AR13</f>
        <v>0</v>
      </c>
      <c r="AY13" s="34">
        <f t="shared" ref="AY13:AY18" si="62">IF(ISERROR(VLOOKUP(AF13,CF:CF,1,FALSE)),0,1)*IF(ISERROR(VLOOKUP(AH13,CF:CF,1,FALSE)),0,1)*AS13</f>
        <v>0</v>
      </c>
      <c r="AZ13" s="34">
        <f t="shared" ref="AZ13:AZ18" si="63">IF(ISERROR(VLOOKUP(AF13,CZ:CZ,1,FALSE)),0,1)*IF(ISERROR(VLOOKUP(AH13,CZ:CZ,1,FALSE)),0,1)*AN13</f>
        <v>0</v>
      </c>
      <c r="BA13" s="34">
        <f t="shared" ref="BA13:BA18" si="64">IF(ISERROR(VLOOKUP(AF13,CZ:CZ,1,FALSE)),0,1)*IF(ISERROR(VLOOKUP(AH13,CZ:CZ,1,FALSE)),0,1)*AO13</f>
        <v>0</v>
      </c>
      <c r="BB13" s="34">
        <f t="shared" ref="BB13:BB18" si="65">IF(ISERROR(VLOOKUP(AF13,CZ:CZ,1,FALSE)),0,1)*IF(ISERROR(VLOOKUP(AH13,CZ:CZ,1,FALSE)),0,1)*AP13</f>
        <v>0</v>
      </c>
      <c r="BC13" s="34">
        <f t="shared" ref="BC13:BC18" si="66">IF(ISERROR(VLOOKUP(AF13,CZ:CZ,1,FALSE)),0,1)*IF(ISERROR(VLOOKUP(AH13,CZ:CZ,1,FALSE)),0,1)*AQ13</f>
        <v>0</v>
      </c>
      <c r="BD13" s="34">
        <f t="shared" ref="BD13:BD18" si="67">IF(ISERROR(VLOOKUP(AF13,CZ:CZ,1,FALSE)),0,1)*IF(ISERROR(VLOOKUP(AH13,CZ:CZ,1,FALSE)),0,1)*AR13</f>
        <v>0</v>
      </c>
      <c r="BE13" s="34">
        <f t="shared" ref="BE13:BE18" si="68">IF(ISERROR(VLOOKUP(AF13,CZ:CZ,1,FALSE)),0,1)*IF(ISERROR(VLOOKUP(AH13,CZ:CZ,1,FALSE)),0,1)*AS13</f>
        <v>0</v>
      </c>
      <c r="BF13" s="34">
        <f t="shared" ref="BF13:BF18" si="69">IF(ISERROR(VLOOKUP(AF13,DT:DT,1,FALSE)),0,1)*IF(ISERROR(VLOOKUP(AH13,DT:DT,1,FALSE)),0,1)*AN13</f>
        <v>0</v>
      </c>
      <c r="BG13" s="34">
        <f t="shared" ref="BG13:BG18" si="70">IF(ISERROR(VLOOKUP(AF13,DT:DT,1,FALSE)),0,1)*IF(ISERROR(VLOOKUP(AH13,DT:DT,1,FALSE)),0,1)*AO13</f>
        <v>0</v>
      </c>
      <c r="BH13" s="34">
        <f t="shared" ref="BH13:BH18" si="71">IF(ISERROR(VLOOKUP(AF13,DT:DT,1,FALSE)),0,1)*IF(ISERROR(VLOOKUP(AH13,DT:DT,1,FALSE)),0,1)*AP13</f>
        <v>0</v>
      </c>
      <c r="BI13" s="34">
        <f t="shared" ref="BI13:BI18" si="72">IF(ISERROR(VLOOKUP(AF13,DT:DT,1,FALSE)),0,1)*IF(ISERROR(VLOOKUP(AH13,DT:DT,1,FALSE)),0,1)*AQ13</f>
        <v>0</v>
      </c>
      <c r="BJ13" s="34">
        <f t="shared" ref="BJ13:BJ18" si="73">IF(ISERROR(VLOOKUP(AF13,DT:DT,1,FALSE)),0,1)*IF(ISERROR(VLOOKUP(AH13,DT:DT,1,FALSE)),0,1)*AR13</f>
        <v>0</v>
      </c>
      <c r="BK13" s="34">
        <f t="shared" ref="BK13:BK18" si="74">IF(ISERROR(VLOOKUP(AF13,DT:DT,1,FALSE)),0,1)*IF(ISERROR(VLOOKUP(AH13,DT:DT,1,FALSE)),0,1)*AS13</f>
        <v>0</v>
      </c>
      <c r="BL13" s="34">
        <f t="shared" ref="BL13:BL18" si="75">IF(ISERROR(VLOOKUP(AF13,EN:EN,1,FALSE)),0,1)*IF(ISERROR(VLOOKUP(AH13,EN:EN,1,FALSE)),0,1)*AN13</f>
        <v>0</v>
      </c>
      <c r="BM13" s="34">
        <f t="shared" ref="BM13:BM18" si="76">IF(ISERROR(VLOOKUP(AF13,EN:EN,1,FALSE)),0,1)*IF(ISERROR(VLOOKUP(AH13,EN:EN,1,FALSE)),0,1)*AO13</f>
        <v>0</v>
      </c>
      <c r="BN13" s="34">
        <f t="shared" ref="BN13:BN18" si="77">IF(ISERROR(VLOOKUP(AF13,EN:EN,1,FALSE)),0,1)*IF(ISERROR(VLOOKUP(AH13,EN:EN,1,FALSE)),0,1)*AP13</f>
        <v>0</v>
      </c>
      <c r="BO13" s="34">
        <f t="shared" ref="BO13:BO18" si="78">IF(ISERROR(VLOOKUP(AF13,EN:EN,1,FALSE)),0,1)*IF(ISERROR(VLOOKUP(AH13,EN:EN,1,FALSE)),0,1)*AQ13</f>
        <v>0</v>
      </c>
      <c r="BP13" s="34">
        <f t="shared" ref="BP13:BP18" si="79">IF(ISERROR(VLOOKUP(AF13,EN:EN,1,FALSE)),0,1)*IF(ISERROR(VLOOKUP(AH13,EN:EN,1,FALSE)),0,1)*AR13</f>
        <v>0</v>
      </c>
      <c r="BQ13" s="34">
        <f t="shared" ref="BQ13:BQ18" si="80">IF(ISERROR(VLOOKUP(AF13,EN:EN,1,FALSE)),0,1)*IF(ISERROR(VLOOKUP(AH13,EN:EN,1,FALSE)),0,1)*AS13</f>
        <v>0</v>
      </c>
      <c r="BT13" s="34" t="s">
        <v>15</v>
      </c>
      <c r="BU13" s="55">
        <f>(SUMIF(AF4:AF54,BT13,AN4:AN54)+SUMIF(AH4:AH54,BT13,AO4:AO54))</f>
        <v>0</v>
      </c>
      <c r="BV13" s="55">
        <f>(SUMIF(AF4:AF54,BT13,AP4:AP54)+SUMIF(AH4:AH54,BT13,AQ4:AQ54))</f>
        <v>0</v>
      </c>
      <c r="BW13" s="55">
        <f>(SUMIF(AF4:AF54,BT13,AR4:AR54)+SUMIF(AH4:AH54,BT13,AS4:AS54))</f>
        <v>0</v>
      </c>
      <c r="BX13" s="55">
        <f>SUMIF(AF4:AF54,BT13,AI4:AI54)+SUMIF(AH4:AH54,BT13,AK4:AK54)</f>
        <v>0</v>
      </c>
      <c r="BY13" s="55">
        <f>SUMIF(AF4:AF54,BT13,AK4:AK54)+SUMIF(AH4:AH54,BT13,AI4:AI54)</f>
        <v>0</v>
      </c>
      <c r="BZ13" s="55">
        <f>BX13-BY13</f>
        <v>0</v>
      </c>
      <c r="CA13" s="55">
        <f>IFERROR(BU13*3+BV13*1,0)</f>
        <v>0</v>
      </c>
      <c r="CB13" s="55" t="s">
        <v>51</v>
      </c>
      <c r="CC13" s="56">
        <f>RANK(CA13,CA13:CA16)</f>
        <v>1</v>
      </c>
      <c r="CD13" s="34">
        <f>SUMPRODUCT((CA13:CA16=CA13)*(BZ13:BZ16&gt;BZ13))</f>
        <v>0</v>
      </c>
      <c r="CF13" s="34" t="str">
        <f>IF(CC13=1,BT13,)</f>
        <v>Spanien</v>
      </c>
      <c r="CG13" s="34">
        <f>(SUMIF(AF4:AF54,BT13,AT4:AT54)+SUMIF(AH4:AH54,BT13,AU4:AU54))</f>
        <v>0</v>
      </c>
      <c r="CH13" s="34">
        <f>(SUMIF(AF4:AF54,BT13,AV4:AV54)+SUMIF(AH4:AH54,BT13,AW4:AW54))</f>
        <v>0</v>
      </c>
      <c r="CI13" s="34">
        <f>(SUMIF(AF4:AF54,BT13,AX4:AX54)+SUMIF(AH4:AH54,BT13,AY4:AY54))</f>
        <v>0</v>
      </c>
      <c r="CJ13" s="55">
        <f>IFERROR(CG13*3+CH13*1,0)</f>
        <v>0</v>
      </c>
      <c r="CK13" s="34" t="str">
        <f>CB13</f>
        <v>B</v>
      </c>
      <c r="CL13" s="34">
        <f>IF(CF13&gt;0,RANK(CJ13,CJ13:CJ16),)</f>
        <v>1</v>
      </c>
      <c r="CM13" s="34">
        <f>IF(AND(CF13&gt;0,COUNTIF(CL13:CL16,CL13)&gt;1),SUMIFS($AI$4:$AI$54,$AF$4:$AF$54,$BT13,$L$4:$L$54,1)+SUMIFS($AK$4:$AK$54,$AH$4:$AH$54,$BT13,$L$4:$L$54,1)-SUMIFS($AK$4:$AK$54,$AF$4:$AF$54,$BT13,$L$4:$L$54,1)-SUMIFS($AI$4:$AI$54,$AH$4:$AH$54,$BT13,$L$4:$L$54,1),)</f>
        <v>0</v>
      </c>
      <c r="CN13" s="34">
        <f>IF(AND(CF13&gt;0,COUNTIF(CL13:CL16,CL13)&gt;1),CL13+RANK(CM13,CM13:CM16)-1,CL13)</f>
        <v>1</v>
      </c>
      <c r="CO13" s="34">
        <f>IF(AND(CF13&gt;0,COUNTIF(CN13:CN16,CN13)&gt;1),SUMIFS($AI$4:$AI$54,$AF$4:$AF$54,$BT13,$L$4:$L$54,1)+SUMIFS($AK$4:$AK$54,$AH$4:$AH$54,$BT13,$L$4:$L$54,1),)</f>
        <v>0</v>
      </c>
      <c r="CP13" s="34">
        <f>IF(AND(CF13&gt;0,COUNTIF(CN13:CN16,CN13)&gt;1),CN13+RANK(CO13,CO13:CO16)-1,CN13)</f>
        <v>1</v>
      </c>
      <c r="CQ13" s="34">
        <f>IF(CP13=0,"",CP13)</f>
        <v>1</v>
      </c>
      <c r="CR13" s="34">
        <f>IF(OR(CQ13="",COUNTIF(CQ13:CQ16,CQ13)=1),"",$BZ13)</f>
        <v>0</v>
      </c>
      <c r="CS13" s="34">
        <f>IF(CQ13="","",IF(COUNTIF(CQ13:CQ16,CQ13)=1,CQ13,CQ13+RANK(CR13,CR13:CR16,0)-1))</f>
        <v>1</v>
      </c>
      <c r="CT13" s="34">
        <f>IF(OR(CS13="",COUNTIF(CS13:CS16,CS13)=1),"",$BX13)</f>
        <v>0</v>
      </c>
      <c r="CU13" s="34">
        <f>IF(CQ13="","",IF(COUNTIF(CS13:CS16,CS13)=1,CS13,CS13+RANK(CT13,CT13:CT16,0)-1))</f>
        <v>1</v>
      </c>
      <c r="CV13" s="34">
        <f>IF(OR(CU13="",COUNTIF(CU13:CU16,CU13)=1),"",$BU13)</f>
        <v>0</v>
      </c>
      <c r="CW13" s="34">
        <f>IF(CQ13="","",IF(COUNTIF(CU13:CU16,CU13)=1,CU13,CU13+RANK(CV13,CV13:CV16,0)-1))</f>
        <v>1</v>
      </c>
      <c r="CX13" s="34">
        <f>IF(CF13&gt;0,BM11+RANK(CW13,CW13:CW16,1),)</f>
        <v>1</v>
      </c>
      <c r="CZ13" s="34">
        <f>IF(CC13=2,BT13,)</f>
        <v>0</v>
      </c>
      <c r="DA13" s="34">
        <f>(SUMIF(AF4:AF54,BT13,AZ4:AZ54)+SUMIF(AH4:AH54,BT13,BA4:BA54))</f>
        <v>0</v>
      </c>
      <c r="DB13" s="34">
        <f>(SUMIF(AF4:AF54,BT13,BB4:BB54)+SUMIF(AH4:AH54,BT13,BC4:BC54))</f>
        <v>0</v>
      </c>
      <c r="DC13" s="34">
        <f>(SUMIF(AF4:AF54,BT13,BD4:BD54)+SUMIF(AH4:AH54,BT13,BE4:BE54))</f>
        <v>0</v>
      </c>
      <c r="DD13" s="55">
        <f>IFERROR(DA13*3+DB13*1,0)</f>
        <v>0</v>
      </c>
      <c r="DE13" s="34" t="str">
        <f>CB13</f>
        <v>B</v>
      </c>
      <c r="DF13" s="34">
        <f>IF(CZ13&gt;0,RANK(DD13,DD13:DD16)+CG11,)</f>
        <v>0</v>
      </c>
      <c r="DG13" s="34">
        <f>IF(AND(CZ13&gt;0,COUNTIF(DF13:DF16,DF13)&gt;1),SUMIFS($AI$4:$AI$54,$AF$4:$AF$54,$BT13,$L$4:$L$54,2)+SUMIFS($AK$4:$AK$54,$AH$4:$AH$54,$BT13,$L$4:$L$54,2)-SUMIFS($AK$4:$AK$54,$AF$4:$AF$54,$BT13,$L$4:$L$54,2)-SUMIFS($AI$4:$AI$54,$AH$4:$AH$54,$BT13,$L$4:$L$54,2),)</f>
        <v>0</v>
      </c>
      <c r="DH13" s="34">
        <f>IF(AND(CZ13&gt;0,COUNTIF(DF13:DF16,DF13)&gt;1),DF13+RANK(DG13,DG13:DG16)-1,DF13)</f>
        <v>0</v>
      </c>
      <c r="DI13" s="34">
        <f>IF(AND(CZ13&gt;0,COUNTIF(DH13:DH16,DH13)&gt;1),SUMIFS($AI$4:$AI$54,$AF$4:$AF$54,$BT13,$L$4:$L$54,2)+SUMIFS($AK$4:$AK$54,$AH$4:$AH$54,$BT13,$L$4:$L$54,2),)</f>
        <v>0</v>
      </c>
      <c r="DJ13" s="34">
        <f>IF(AND(CZ13&gt;0,COUNTIF(DH13:DH16,DH13)&gt;1),DH13+RANK(DI13,DI13:DI16)-1,DH13)</f>
        <v>0</v>
      </c>
      <c r="DK13" s="34" t="str">
        <f>IF(DJ13=0,"",DJ13)</f>
        <v/>
      </c>
      <c r="DL13" s="34" t="str">
        <f>IF(OR(DK13="",COUNTIF(DK13:DK16,DK13)=1),"",$BZ13)</f>
        <v/>
      </c>
      <c r="DM13" s="34" t="str">
        <f>IF(DK13="","",IF(COUNTIF(DK13:DK16,DK13)=1,DK13,DK13+RANK(DL13,DL13:DL16,0)-1))</f>
        <v/>
      </c>
      <c r="DN13" s="34" t="str">
        <f>IF(OR(DM13="",COUNTIF(DM13:DM16,DM13)=1),"",$BX13)</f>
        <v/>
      </c>
      <c r="DO13" s="34" t="str">
        <f>IF(DK13="","",IF(COUNTIF(DM13:DM16,DM13)=1,DM13,DM13+RANK(DN13,DN13:DN16,0)-1))</f>
        <v/>
      </c>
      <c r="DP13" s="34" t="str">
        <f>IF(OR(DO13="",COUNTIF(DO13:DO16,DO13)=1),"",$BU13)</f>
        <v/>
      </c>
      <c r="DQ13" s="34" t="str">
        <f>IF(DK13="","",IF(COUNTIF(DO13:DO16,DO13)=1,DO13,DO13+RANK(DP13,DP13:DP16,0)-1))</f>
        <v/>
      </c>
      <c r="DR13" s="34">
        <f>IF(CZ13&gt;0,CG11+RANK(DQ13,DQ13:DQ16,1),)</f>
        <v>0</v>
      </c>
      <c r="DT13" s="34">
        <f>IF(CC13=3,BT13,)</f>
        <v>0</v>
      </c>
      <c r="DU13" s="34">
        <f>(SUMIF(AF4:AF54,BT13,BF4:BF54)+SUMIF(AH4:AH54,BT13,BG4:BG54))</f>
        <v>0</v>
      </c>
      <c r="DV13" s="34">
        <f>(SUMIF(AF4:AF54,BT13,BH4:BH54)+SUMIF(AH4:AH54,BT13,BI4:BI54))</f>
        <v>0</v>
      </c>
      <c r="DW13" s="34">
        <f>(SUMIF(AF4:AF54,BT13,BJ4:BJ54)+SUMIF(AH4:AH54,BT13,BK4:BK54))</f>
        <v>0</v>
      </c>
      <c r="DX13" s="55">
        <f>IFERROR(DU13*3+DV13*1,0)</f>
        <v>0</v>
      </c>
      <c r="DY13" s="34" t="str">
        <f>CB13</f>
        <v>B</v>
      </c>
      <c r="DZ13" s="34">
        <f>IF(DT13&gt;0,RANK(DX13,DX13:DX16)+CG11+DA11,)</f>
        <v>0</v>
      </c>
      <c r="EA13" s="34">
        <f>IF(AND(DT13&gt;0,COUNTIF(DZ13:DZ16,DZ13)&gt;1),SUMIFS($AI$4:$AI$54,$AF$4:$AF$54,$BT13,$L$4:$L$54,3)+SUMIFS($AK$4:$AK$54,$AH$4:$AH$54,$BT13,$L$4:$L$54,3)-SUMIFS($AK$4:$AK$54,$AF$4:$AF$54,$BT13,$L$4:$L$54,3)-SUMIFS($AI$4:$AI$54,$AH$4:$AH$54,$BT13,$L$4:$L$54,3),)</f>
        <v>0</v>
      </c>
      <c r="EB13" s="34">
        <f>IF(AND(DT13&gt;0,COUNTIF(DZ13:DZ16,DZ13)&gt;1),DZ13+RANK(EA13,EA13:EA16)-1,DZ13)</f>
        <v>0</v>
      </c>
      <c r="EC13" s="34">
        <f>IF(AND(DT13&gt;0,COUNTIF(EB13:EB16,EB13)&gt;1),SUMIFS($AI$4:$AI$54,$AF$4:$AF$54,$BT13,$L$4:$L$54,3)+SUMIFS($AK$4:$AK$54,$AH$4:$AH$54,$BT13,$L$4:$L$54,3),)</f>
        <v>0</v>
      </c>
      <c r="ED13" s="34">
        <f>IF(AND(DT13&gt;0,COUNTIF(EB13:EB16,EB13)&gt;1),EB13+RANK(EC13,EC13:EC16)-1,EB13)</f>
        <v>0</v>
      </c>
      <c r="EE13" s="34" t="str">
        <f>IF(ED13=0,"",ED13)</f>
        <v/>
      </c>
      <c r="EF13" s="34" t="str">
        <f>IF(OR(EE13="",COUNTIF(EE13:EE16,EE13)=1),"",$BZ13)</f>
        <v/>
      </c>
      <c r="EG13" s="34" t="str">
        <f>IF(EE13="","",IF(COUNTIF(EE13:EE16,EE13)=1,EE13,EE13+RANK(EF13,EF13:EF16,0)-1))</f>
        <v/>
      </c>
      <c r="EH13" s="34" t="str">
        <f>IF(OR(EG13="",COUNTIF(EG13:EG16,EG13)=1),"",$BX13)</f>
        <v/>
      </c>
      <c r="EI13" s="34" t="str">
        <f>IF(EE13="","",IF(COUNTIF(EG13:EG16,EG13)=1,EG13,EG13+RANK(EH13,EH13:EH16,0)-1))</f>
        <v/>
      </c>
      <c r="EJ13" s="34" t="str">
        <f>IF(OR(EI13="",COUNTIF(EI13:EI16,EI13)=1),"",$BU13)</f>
        <v/>
      </c>
      <c r="EK13" s="34" t="str">
        <f>IF(EE13="","",IF(COUNTIF(EI13:EI16,EI13)=1,EI13,EI13+RANK(EJ13,EJ13:EJ16,0)-1))</f>
        <v/>
      </c>
      <c r="EL13" s="34">
        <f>IF(DT13&gt;0,CG11+DA11+RANK(EK13,EK13:EK16,1),)</f>
        <v>0</v>
      </c>
      <c r="EN13" s="34">
        <f>IF(CC13=4,BT13,)</f>
        <v>0</v>
      </c>
      <c r="EO13" s="34">
        <f>(SUMIF(AF4:AF54,BT13,BL4:BL54)+SUMIF(AH4:AH54,BT13,BM4:BM54))</f>
        <v>0</v>
      </c>
      <c r="EP13" s="34">
        <f>(SUMIF(AF4:AF54,BT13,BN4:BN54)+SUMIF(AH4:AH54,BT13,BO4:BO54))</f>
        <v>0</v>
      </c>
      <c r="EQ13" s="34">
        <f>(SUMIF(AF4:AF54,BT13,BP4:BP54)+SUMIF(AH4:AH54,BT13,BQ4:BQ54))</f>
        <v>0</v>
      </c>
      <c r="ER13" s="55">
        <f>IFERROR(EO13*3+EP13*1,0)</f>
        <v>0</v>
      </c>
      <c r="ES13" s="34" t="str">
        <f>CB13</f>
        <v>B</v>
      </c>
      <c r="ET13" s="34">
        <f>IF(EN13&gt;0,RANK(ER13,ER13:ER16)+CG11+DA11+DU11,)</f>
        <v>0</v>
      </c>
      <c r="EU13" s="34">
        <f>IF(AND(EN13&gt;0,COUNTIF(ET13:ET16,ET13)&gt;1),SUMIFS($AI$4:$AI$54,$AF$4:$AF$54,$BT13,$L$4:$L$54,4)+SUMIFS($AK$4:$AK$54,$AH$4:$AH$54,$BT13,$L$4:$L$54,4)-SUMIFS($AK$4:$AK$54,$AF$4:$AF$54,$BT13,$L$4:$L$54,4)-SUMIFS($AI$4:$AI$54,$AH$4:$AH$54,$BT13,$L$4:$L$54,4),)</f>
        <v>0</v>
      </c>
      <c r="EV13" s="34">
        <f>IF(AND(EN13&gt;0,COUNTIF(ET4:ET7,ET13)&gt;1),ET13+RANK(EU13,EU4:EU7)-1,ET13)</f>
        <v>0</v>
      </c>
      <c r="EW13" s="34">
        <f>IF(AND(EN13&gt;0,COUNTIF(EV13:EV16,EV13)&gt;1),SUMIFS($AI$4:$AI$54,$AF$4:$AF$54,$BT13,$L$4:$L$54,4)+SUMIFS($AK$4:$AK$54,$AH$4:$AH$54,$BT13,$L$4:$L$54,4),)</f>
        <v>0</v>
      </c>
      <c r="EX13" s="34">
        <f>IF(AND(EN13&gt;0,COUNTIF(EV13:EV16,EV13)&gt;1),EV13+RANK(EW13,EW13:EW16)-1,EV13)</f>
        <v>0</v>
      </c>
      <c r="EY13" s="34" t="str">
        <f>IF(EX13=0,"",EX13)</f>
        <v/>
      </c>
      <c r="EZ13" s="34" t="str">
        <f>IF(OR(EY13="",COUNTIF(EY13:EY16,EY13)=1),"",$BZ13)</f>
        <v/>
      </c>
      <c r="FA13" s="34" t="str">
        <f>IF(EY13="","",IF(COUNTIF(EY13:EY16,EY13)=1,EY13,EY13+RANK(EZ13,EZ13:EZ16,0)-1))</f>
        <v/>
      </c>
      <c r="FB13" s="34" t="str">
        <f>IF(OR(FA13="",COUNTIF(FA13:FA16,FA13)=1),"",$BX13)</f>
        <v/>
      </c>
      <c r="FC13" s="34" t="str">
        <f>IF(EY13="","",IF(COUNTIF(FA13:FA16,FA13)=1,FA13,FA13+RANK(FB13,FB13:FB16,0)-1))</f>
        <v/>
      </c>
      <c r="FD13" s="34" t="str">
        <f>IF(OR(FC13="",COUNTIF(FC13:FC16,FC13)=1),"",$BU13)</f>
        <v/>
      </c>
      <c r="FE13" s="34" t="str">
        <f>IF(EY13="","",IF(COUNTIF(FC13:FC16,FC13)=1,FC13,FC13+RANK(FD13,FD13:FD16,0)-1))</f>
        <v/>
      </c>
      <c r="FF13" s="34">
        <f>IF(EN13&gt;0,CG11+DA11+DU11+RANK(FE13,FE13:FE16,1),)</f>
        <v>0</v>
      </c>
      <c r="FH13" s="34">
        <f>IFERROR(VLOOKUP(FJ13,CF12:CX16,19,FALSE),IFERROR(VLOOKUP(FJ13,CZ12:DR16,19,FALSE),IFERROR(VLOOKUP(FJ13,DT12:EL16,19,FALSE),VLOOKUP(FJ13,EN12:FF16,19,FALSE))))</f>
        <v>1</v>
      </c>
      <c r="FI13" s="34">
        <f>RANK(FH13,FH13:FH16,1)+COUNTIF(FH13:FH13,FH13)-1</f>
        <v>1</v>
      </c>
      <c r="FJ13" s="34" t="str">
        <f>BT13</f>
        <v>Spanien</v>
      </c>
      <c r="FY13" s="34">
        <v>12</v>
      </c>
      <c r="FZ13" s="34" t="s">
        <v>82</v>
      </c>
      <c r="GA13" s="34" t="s">
        <v>51</v>
      </c>
      <c r="GB13" s="34" t="s">
        <v>52</v>
      </c>
      <c r="GC13" s="34" t="s">
        <v>53</v>
      </c>
      <c r="GD13" s="34" t="s">
        <v>54</v>
      </c>
      <c r="GE13" s="34" t="str">
        <f>VLOOKUP("E",FL3:FM9,2,FALSE)</f>
        <v>Belgien</v>
      </c>
      <c r="GF13" s="34" t="str">
        <f>VLOOKUP("D",FL3:FM9,2,FALSE)</f>
        <v>Polen</v>
      </c>
      <c r="GG13" s="34" t="str">
        <f>VLOOKUP("B",FL3:FM9,2,FALSE)</f>
        <v>Italien</v>
      </c>
      <c r="GH13" s="34" t="str">
        <f>VLOOKUP("C",FL3:FM9,2,FALSE)</f>
        <v>Serbien</v>
      </c>
      <c r="GI13" s="34" t="str">
        <f>IFERROR(IF(AND(VLOOKUP(GA13,FW4:FW9,1,FALSE)=GA13,VLOOKUP(GB13,FW4:FW9,1,FALSE)=GB13,VLOOKUP(GC13,FW4:FW9,1,FALSE)=GC13,VLOOKUP(GD13,FW4:FW9,1,FALSE)=GD13),FY13,""),"")</f>
        <v/>
      </c>
    </row>
    <row r="14" spans="3:191" x14ac:dyDescent="0.35">
      <c r="C14" s="49">
        <v>45458</v>
      </c>
      <c r="D14" s="119" t="s">
        <v>14</v>
      </c>
      <c r="E14" s="50" t="s">
        <v>27</v>
      </c>
      <c r="F14" s="121" t="s">
        <v>177</v>
      </c>
      <c r="G14" s="112"/>
      <c r="H14" s="158" t="s">
        <v>27</v>
      </c>
      <c r="I14" s="112"/>
      <c r="J14" s="109" t="str">
        <f t="shared" ref="J14:J18" si="81">IF(OR(ISBLANK(G14),ISBLANK(I14)),"",IF(G14&gt;I14,1,IF(G14&lt;I14,2,"X")))</f>
        <v/>
      </c>
      <c r="K14" s="149">
        <f>IF(OR('Resultat &amp; Tabell'!G14="",'Resultat &amp; Tabell'!I14="",G14="",I14=""),0,IF(G14='Resultat &amp; Tabell'!G14,2,0)+IF(I14='Resultat &amp; Tabell'!I14,2,0)+IF(J14='Resultat &amp; Tabell'!J14,3,0))</f>
        <v>0</v>
      </c>
      <c r="L14" s="108">
        <f>IF(VLOOKUP(D14,BT12:CC16,10,FALSE)=VLOOKUP(F14,BT12:CC16,10,FALSE),VLOOKUP(D14,BT12:CC16,10,FALSE),"-")</f>
        <v>1</v>
      </c>
      <c r="M14" s="108">
        <v>2</v>
      </c>
      <c r="N14" s="98" t="str">
        <f>VLOOKUP(M14,FI13:FJ16,2,FALSE)</f>
        <v>Kroatien</v>
      </c>
      <c r="O14" s="91">
        <f>VLOOKUP(N14,BT13:CA16,2,FALSE)</f>
        <v>0</v>
      </c>
      <c r="P14" s="91">
        <f>VLOOKUP(N14,BT13:CA16,3,FALSE)</f>
        <v>0</v>
      </c>
      <c r="Q14" s="91">
        <f>VLOOKUP(N14,BT13:CA16,4,FALSE)</f>
        <v>0</v>
      </c>
      <c r="R14" s="91">
        <f>VLOOKUP(N14,BT13:CA16,5,FALSE)</f>
        <v>0</v>
      </c>
      <c r="S14" s="91">
        <f>VLOOKUP(N14,BT13:CA16,6,FALSE)</f>
        <v>0</v>
      </c>
      <c r="T14" s="91">
        <f>VLOOKUP(N14,BT13:CA16,7,FALSE)</f>
        <v>0</v>
      </c>
      <c r="U14" s="99">
        <f>VLOOKUP(N14,BT13:CA16,8,FALSE)</f>
        <v>0</v>
      </c>
      <c r="X14" s="20" t="s">
        <v>28</v>
      </c>
      <c r="Y14" s="26">
        <f>SUM(K58:K65)</f>
        <v>0</v>
      </c>
      <c r="Z14" s="21">
        <f>Q58</f>
        <v>0</v>
      </c>
      <c r="AA14" s="28">
        <f>SUM(Y14:Z14)</f>
        <v>0</v>
      </c>
      <c r="AE14" s="49">
        <f t="shared" si="47"/>
        <v>45458</v>
      </c>
      <c r="AF14" s="1" t="str">
        <f t="shared" si="47"/>
        <v>Italien</v>
      </c>
      <c r="AG14" s="50" t="str">
        <f t="shared" si="47"/>
        <v>-</v>
      </c>
      <c r="AH14" s="3" t="str">
        <f t="shared" si="47"/>
        <v>Albanien</v>
      </c>
      <c r="AI14" s="51" t="str">
        <f t="shared" si="48"/>
        <v/>
      </c>
      <c r="AJ14" s="60" t="s">
        <v>27</v>
      </c>
      <c r="AK14" s="51" t="str">
        <f t="shared" si="49"/>
        <v/>
      </c>
      <c r="AL14" s="53" t="str">
        <f t="shared" si="50"/>
        <v/>
      </c>
      <c r="AM14" s="68"/>
      <c r="AN14" s="34">
        <f t="shared" si="51"/>
        <v>0</v>
      </c>
      <c r="AO14" s="34">
        <f t="shared" si="52"/>
        <v>0</v>
      </c>
      <c r="AP14" s="34">
        <f t="shared" si="53"/>
        <v>0</v>
      </c>
      <c r="AQ14" s="34">
        <f t="shared" si="54"/>
        <v>0</v>
      </c>
      <c r="AR14" s="34">
        <f t="shared" si="55"/>
        <v>0</v>
      </c>
      <c r="AS14" s="34">
        <f t="shared" si="56"/>
        <v>0</v>
      </c>
      <c r="AT14" s="34">
        <f t="shared" si="57"/>
        <v>0</v>
      </c>
      <c r="AU14" s="34">
        <f t="shared" si="58"/>
        <v>0</v>
      </c>
      <c r="AV14" s="34">
        <f t="shared" si="59"/>
        <v>0</v>
      </c>
      <c r="AW14" s="34">
        <f t="shared" si="60"/>
        <v>0</v>
      </c>
      <c r="AX14" s="34">
        <f t="shared" si="61"/>
        <v>0</v>
      </c>
      <c r="AY14" s="34">
        <f t="shared" si="62"/>
        <v>0</v>
      </c>
      <c r="AZ14" s="34">
        <f t="shared" si="63"/>
        <v>0</v>
      </c>
      <c r="BA14" s="34">
        <f t="shared" si="64"/>
        <v>0</v>
      </c>
      <c r="BB14" s="34">
        <f t="shared" si="65"/>
        <v>0</v>
      </c>
      <c r="BC14" s="34">
        <f t="shared" si="66"/>
        <v>0</v>
      </c>
      <c r="BD14" s="34">
        <f t="shared" si="67"/>
        <v>0</v>
      </c>
      <c r="BE14" s="34">
        <f t="shared" si="68"/>
        <v>0</v>
      </c>
      <c r="BF14" s="34">
        <f t="shared" si="69"/>
        <v>0</v>
      </c>
      <c r="BG14" s="34">
        <f t="shared" si="70"/>
        <v>0</v>
      </c>
      <c r="BH14" s="34">
        <f t="shared" si="71"/>
        <v>0</v>
      </c>
      <c r="BI14" s="34">
        <f t="shared" si="72"/>
        <v>0</v>
      </c>
      <c r="BJ14" s="34">
        <f t="shared" si="73"/>
        <v>0</v>
      </c>
      <c r="BK14" s="34">
        <f t="shared" si="74"/>
        <v>0</v>
      </c>
      <c r="BL14" s="34">
        <f t="shared" si="75"/>
        <v>0</v>
      </c>
      <c r="BM14" s="34">
        <f t="shared" si="76"/>
        <v>0</v>
      </c>
      <c r="BN14" s="34">
        <f t="shared" si="77"/>
        <v>0</v>
      </c>
      <c r="BO14" s="34">
        <f t="shared" si="78"/>
        <v>0</v>
      </c>
      <c r="BP14" s="34">
        <f t="shared" si="79"/>
        <v>0</v>
      </c>
      <c r="BQ14" s="34">
        <f t="shared" si="80"/>
        <v>0</v>
      </c>
      <c r="BT14" s="34" t="s">
        <v>18</v>
      </c>
      <c r="BU14" s="55">
        <f>(SUMIF(AF4:AF54,BT14,AN4:AN54)+SUMIF(AH4:AH54,BT14,AO4:AO54))</f>
        <v>0</v>
      </c>
      <c r="BV14" s="55">
        <f>(SUMIF(AF4:AF54,BT14,AP4:AP54)+SUMIF(AH4:AH54,BT14,AQ4:AQ54))</f>
        <v>0</v>
      </c>
      <c r="BW14" s="55">
        <f>(SUMIF(AF4:AF54,BT14,AR4:AR54)+SUMIF(AH4:AH54,BT14,AS4:AS54))</f>
        <v>0</v>
      </c>
      <c r="BX14" s="55">
        <f>SUMIF(AF4:AF54,BT14,AI4:AI54)+SUMIF(AH4:AH54,BT14,AK4:AK54)</f>
        <v>0</v>
      </c>
      <c r="BY14" s="55">
        <f>SUMIF(AF4:AF54,BT14,AK4:AK54)+SUMIF(AH4:AH54,BT14,AI4:AI54)</f>
        <v>0</v>
      </c>
      <c r="BZ14" s="55">
        <f>BX14-BY14</f>
        <v>0</v>
      </c>
      <c r="CA14" s="55">
        <f>IFERROR(BU14*3+BV14*1,0)</f>
        <v>0</v>
      </c>
      <c r="CB14" s="55" t="s">
        <v>51</v>
      </c>
      <c r="CC14" s="56">
        <f>RANK(CA14,CA13:CA16)</f>
        <v>1</v>
      </c>
      <c r="CD14" s="34">
        <f>SUMPRODUCT((CA13:CA16=CA14)*(BZ13:BZ16&gt;BZ14))</f>
        <v>0</v>
      </c>
      <c r="CF14" s="34" t="str">
        <f>IF(CC14=1,BT14,)</f>
        <v>Kroatien</v>
      </c>
      <c r="CG14" s="34">
        <f>(SUMIF(AF4:AF54,BT14,AT4:AT54)+SUMIF(AH4:AH54,BT14,AU4:AU54))</f>
        <v>0</v>
      </c>
      <c r="CH14" s="34">
        <f>(SUMIF(AF4:AF54,BT14,AV4:AV54)+SUMIF(AH4:AH54,BT14,AW4:AW54))</f>
        <v>0</v>
      </c>
      <c r="CI14" s="34">
        <f>(SUMIF(AF4:AF54,BT14,AX4:AX54)+SUMIF(AH4:AH54,BT14,AY4:AY54))</f>
        <v>0</v>
      </c>
      <c r="CJ14" s="55">
        <f t="shared" ref="CJ14:CJ16" si="82">IFERROR(CG14*3+CH14*1,0)</f>
        <v>0</v>
      </c>
      <c r="CK14" s="34" t="str">
        <f>CB14</f>
        <v>B</v>
      </c>
      <c r="CL14" s="34">
        <f>IF(CF14&gt;0,RANK(CJ14,CJ13:CJ16),)</f>
        <v>1</v>
      </c>
      <c r="CM14" s="34">
        <f>IF(AND(CF14&gt;0,COUNTIF(CL13:CL16,CL14)&gt;1),SUMIFS($AI$4:$AI$54,$AF$4:$AF$54,BT14,$L$4:$L$54,1)+SUMIFS($AK$4:$AK$54,$AH$4:$AH$54,BT14,$L$4:$L$54,1)-SUMIFS($AK$4:$AK$54,$AF$4:$AF$54,BT14,$L$4:$L$54,1)-SUMIFS($AI$4:$AI$54,$AH$4:$AH$54,BT14,$L$4:$L$54,1),)</f>
        <v>0</v>
      </c>
      <c r="CN14" s="34">
        <f>IF(AND(CF14&gt;0,COUNTIF(CL13:CL16,CL14)&gt;1),CL14+RANK(CM14,CM13:CM16)-1,CL14)</f>
        <v>1</v>
      </c>
      <c r="CO14" s="34">
        <f>IF(AND(CF14&gt;0,COUNTIF(CN13:CN16,CN14)&gt;1),SUMIFS($AI$4:$AI$54,$AF$4:$AF$54,BT14,$L$4:$L$54,1)+SUMIFS($AK$4:$AK$54,$AH$4:$AH$54,BT14,$L$4:$L$54,1),)</f>
        <v>0</v>
      </c>
      <c r="CP14" s="34">
        <f>IF(AND(CF14&gt;0,COUNTIF(CN13:CN16,CN14)&gt;1),CN14+RANK(CO14,CO13:CO16)-1,CN14)</f>
        <v>1</v>
      </c>
      <c r="CQ14" s="34">
        <f t="shared" ref="CQ14:CQ16" si="83">IF(CP14=0,"",CP14)</f>
        <v>1</v>
      </c>
      <c r="CR14" s="34">
        <f>IF(OR(CQ14="",COUNTIF(CQ13:CQ16,CQ14)=1),"",$BZ14)</f>
        <v>0</v>
      </c>
      <c r="CS14" s="34">
        <f>IF(CQ14="","",IF(COUNTIF(CQ13:CQ16,CQ14)=1,CQ14,CQ14+RANK(CR14,CR13:CR16,0)-1))</f>
        <v>1</v>
      </c>
      <c r="CT14" s="34">
        <f>IF(OR(CS14="",COUNTIF(CS13:CS16,CS14)=1),"",$BX14)</f>
        <v>0</v>
      </c>
      <c r="CU14" s="34">
        <f>IF(CQ14="","",IF(COUNTIF(CS13:CS16,CS14)=1,CS14,CS14+RANK(CT14,CT13:CT16,0)-1))</f>
        <v>1</v>
      </c>
      <c r="CV14" s="34">
        <f>IF(OR(CU14="",COUNTIF(CU13:CU16,CU14)=1),"",$BU14)</f>
        <v>0</v>
      </c>
      <c r="CW14" s="34">
        <f>IF(CQ14="","",IF(COUNTIF(CU13:CU16,CU14)=1,CU14,CU14+RANK(CV14,CV13:CV16,0)-1))</f>
        <v>1</v>
      </c>
      <c r="CX14" s="34">
        <f>IF(CF14&gt;0,BM11+RANK(CW14,CW13:CW16,1),)</f>
        <v>1</v>
      </c>
      <c r="CZ14" s="34">
        <f>IF(CC14=2,BT14,)</f>
        <v>0</v>
      </c>
      <c r="DA14" s="34">
        <f>(SUMIF(AF4:AF54,BT14,AZ4:AZ54)+SUMIF(AH4:AH54,BT14,BA4:BA54))</f>
        <v>0</v>
      </c>
      <c r="DB14" s="34">
        <f>(SUMIF(AF4:AF54,BT14,BB4:BB54)+SUMIF(AH4:AH54,BT14,BC4:BC54))</f>
        <v>0</v>
      </c>
      <c r="DC14" s="34">
        <f>(SUMIF(AF4:AF54,BT14,BD4:BD54)+SUMIF(AH4:AH54,BT14,BE4:BE54))</f>
        <v>0</v>
      </c>
      <c r="DD14" s="55">
        <f t="shared" ref="DD14:DD16" si="84">IFERROR(DA14*3+DB14*1,0)</f>
        <v>0</v>
      </c>
      <c r="DE14" s="34" t="str">
        <f>CB14</f>
        <v>B</v>
      </c>
      <c r="DF14" s="34">
        <f>IF(CZ14&gt;0,RANK(DD14,DD13:DD16)+CG11,)</f>
        <v>0</v>
      </c>
      <c r="DG14" s="34">
        <f>IF(AND(CZ14&gt;0,COUNTIF(DF13:DF16,DF14)&gt;1),SUMIFS($AI$4:$AI$54,$AF$4:$AF$54,BT14,$L$4:$L$54,2)+SUMIFS($AK$4:$AK$54,$AH$4:$AH$54,BT14,$L$4:$L$54,2)-SUMIFS($AK$4:$AK$54,$AF$4:$AF$54,BT14,$L$4:$L$54,2)-SUMIFS($AI$4:$AI$54,$AH$4:$AH$54,BT14,$L$4:$L$54,2),)</f>
        <v>0</v>
      </c>
      <c r="DH14" s="34">
        <f>IF(AND(CZ14&gt;0,COUNTIF(DF13:DF16,DF14)&gt;1),DF14+RANK(DG14,DG13:DG16)-1,DF14)</f>
        <v>0</v>
      </c>
      <c r="DI14" s="34">
        <f>IF(AND(CZ14&gt;0,COUNTIF(DH13:DH16,DH14)&gt;1),SUMIFS($AI$4:$AI$54,$AF$4:$AF$54,BT14,$L$4:$L$54,2)+SUMIFS($AK$4:$AK$54,$AH$4:$AH$54,BT14,$L$4:$L$54,2),)</f>
        <v>0</v>
      </c>
      <c r="DJ14" s="34">
        <f>IF(AND(CZ14&gt;0,COUNTIF(DH13:DH16,DH14)&gt;1),DH14+RANK(DI14,DI13:DI16)-1,DH14)</f>
        <v>0</v>
      </c>
      <c r="DK14" s="34" t="str">
        <f t="shared" ref="DK14:DK16" si="85">IF(DJ14=0,"",DJ14)</f>
        <v/>
      </c>
      <c r="DL14" s="34" t="str">
        <f>IF(OR(DK14="",COUNTIF(DK13:DK16,DK14)=1),"",$BZ14)</f>
        <v/>
      </c>
      <c r="DM14" s="34" t="str">
        <f>IF(DK14="","",IF(COUNTIF(DK13:DK16,DK14)=1,DK14,DK14+RANK(DL14,DL13:DL16,0)-1))</f>
        <v/>
      </c>
      <c r="DN14" s="34" t="str">
        <f>IF(OR(DM14="",COUNTIF(DM13:DM16,DM14)=1),"",$BX14)</f>
        <v/>
      </c>
      <c r="DO14" s="34" t="str">
        <f>IF(DK14="","",IF(COUNTIF(DM13:DM16,DM14)=1,DM14,DM14+RANK(DN14,DN13:DN16,0)-1))</f>
        <v/>
      </c>
      <c r="DP14" s="34" t="str">
        <f>IF(OR(DO14="",COUNTIF(DO13:DO16,DO14)=1),"",$BU14)</f>
        <v/>
      </c>
      <c r="DQ14" s="34" t="str">
        <f>IF(DK14="","",IF(COUNTIF(DO13:DO16,DO14)=1,DO14,DO14+RANK(DP14,DP13:DP16,0)-1))</f>
        <v/>
      </c>
      <c r="DR14" s="34">
        <f>IF(CZ14&gt;0,CG11+RANK(DQ14,DQ13:DQ16,1),)</f>
        <v>0</v>
      </c>
      <c r="DT14" s="34">
        <f>IF(CC14=3,BT14,)</f>
        <v>0</v>
      </c>
      <c r="DU14" s="34">
        <f>(SUMIF(AF4:AF54,BT14,BF4:BF54)+SUMIF(AH4:AH54,BT14,BG4:BG54))</f>
        <v>0</v>
      </c>
      <c r="DV14" s="34">
        <f>(SUMIF(AF4:AF54,BT14,BH4:BH54)+SUMIF(AH4:AH54,BT14,BI4:BI54))</f>
        <v>0</v>
      </c>
      <c r="DW14" s="34">
        <f>(SUMIF(AF4:AF54,BT14,BJ4:BJ54)+SUMIF(AH4:AH54,BT14,BK4:BK54))</f>
        <v>0</v>
      </c>
      <c r="DX14" s="55">
        <f t="shared" ref="DX14:DX16" si="86">IFERROR(DU14*3+DV14*1,0)</f>
        <v>0</v>
      </c>
      <c r="DY14" s="34" t="str">
        <f>CB14</f>
        <v>B</v>
      </c>
      <c r="DZ14" s="34">
        <f>IF(DT14&gt;0,RANK(DX14,DX13:DX16)+CG11+DA11,)</f>
        <v>0</v>
      </c>
      <c r="EA14" s="34">
        <f>IF(AND(DT14&gt;0,COUNTIF(DZ13:DZ16,DZ14)&gt;1),SUMIFS($AI$4:$AI$54,$AF$4:$AF$54,BT14,$L$4:$L$54,3)+SUMIFS($AK$4:$AK$54,$AH$4:$AH$54,BT14,$L$4:$L$54,3)-SUMIFS($AK$4:$AK$54,$AF$4:$AF$54,BT14,$L$4:$L$54,3)-SUMIFS($AI$4:$AI$54,$AH$4:$AH$54,BT14,$L$4:$L$54,3),)</f>
        <v>0</v>
      </c>
      <c r="EB14" s="34">
        <f>IF(AND(DT14&gt;0,COUNTIF(DZ13:DZ16,DZ14)&gt;1),DZ14+RANK(EA14,EA13:EA16)-1,DZ14)</f>
        <v>0</v>
      </c>
      <c r="EC14" s="34">
        <f>IF(AND(DT14&gt;0,COUNTIF(EB13:EB16,EB14)&gt;1),SUMIFS($AI$4:$AI$54,$AF$4:$AF$54,BT14,$L$4:$L$54,3)+SUMIFS($AK$4:$AK$54,$AH$4:$AH$54,BT14,$L$4:$L$54,3),)</f>
        <v>0</v>
      </c>
      <c r="ED14" s="34">
        <f>IF(AND(DT14&gt;0,COUNTIF(EB13:EB16,EB14)&gt;1),EB14+RANK(EC14,EC13:EC16)-1,EB14)</f>
        <v>0</v>
      </c>
      <c r="EE14" s="34" t="str">
        <f t="shared" ref="EE14:EE16" si="87">IF(ED14=0,"",ED14)</f>
        <v/>
      </c>
      <c r="EF14" s="34" t="str">
        <f>IF(OR(EE14="",COUNTIF(EE13:EE16,EE14)=1),"",$BZ14)</f>
        <v/>
      </c>
      <c r="EG14" s="34" t="str">
        <f>IF(EE14="","",IF(COUNTIF(EE13:EE16,EE14)=1,EE14,EE14+RANK(EF14,EF13:EF16,0)-1))</f>
        <v/>
      </c>
      <c r="EH14" s="34" t="str">
        <f>IF(OR(EG14="",COUNTIF(EG13:EG16,EG14)=1),"",$BX14)</f>
        <v/>
      </c>
      <c r="EI14" s="34" t="str">
        <f>IF(EE14="","",IF(COUNTIF(EG13:EG16,EG14)=1,EG14,EG14+RANK(EH14,EH13:EH16,0)-1))</f>
        <v/>
      </c>
      <c r="EJ14" s="34" t="str">
        <f>IF(OR(EI14="",COUNTIF(EI13:EI16,EI14)=1),"",$BU14)</f>
        <v/>
      </c>
      <c r="EK14" s="34" t="str">
        <f>IF(EE14="","",IF(COUNTIF(EI13:EI16,EI14)=1,EI14,EI14+RANK(EJ14,EJ13:EJ16,0)-1))</f>
        <v/>
      </c>
      <c r="EL14" s="34">
        <f>IF(DT14&gt;0,CG11+DA11+RANK(EK14,EK13:EK16,1),)</f>
        <v>0</v>
      </c>
      <c r="EN14" s="34">
        <f>IF(CC14=4,BT14,)</f>
        <v>0</v>
      </c>
      <c r="EO14" s="34">
        <f>(SUMIF(AF4:AF54,BT14,BL4:BL54)+SUMIF(AH4:AH54,BT14,BM4:BM54))</f>
        <v>0</v>
      </c>
      <c r="EP14" s="34">
        <f>(SUMIF(AF4:AF54,BT14,BN4:BN54)+SUMIF(AH4:AH54,BT14,BO4:BO54))</f>
        <v>0</v>
      </c>
      <c r="EQ14" s="34">
        <f>(SUMIF(AF4:AF54,BT14,BP4:BP54)+SUMIF(AH4:AH54,BT14,BQ4:BQ54))</f>
        <v>0</v>
      </c>
      <c r="ER14" s="55">
        <f t="shared" ref="ER14:ER16" si="88">IFERROR(EO14*3+EP14*1,0)</f>
        <v>0</v>
      </c>
      <c r="ES14" s="34" t="str">
        <f>CB14</f>
        <v>B</v>
      </c>
      <c r="ET14" s="34">
        <f>IF(EN14&gt;0,RANK(ER14,ER13:ER16)+CG11+DA11+DU11,)</f>
        <v>0</v>
      </c>
      <c r="EU14" s="34">
        <f>IF(AND(EN14&gt;0,COUNTIF(ET13:ET16,ET14)&gt;1),SUMIFS($AI$4:$AI$54,$AF$4:$AF$54,BT14,$L$4:$L$54,4)+SUMIFS($AK$4:$AK$54,$AH$4:$AH$54,BT14,$L$4:$L$54,4)-SUMIFS($AK$4:$AK$54,$AF$4:$AF$54,BT14,$L$4:$L$54,4)-SUMIFS($AI$4:$AI$54,$AH$4:$AH$54,BT14,$L$4:$L$54,4),)</f>
        <v>0</v>
      </c>
      <c r="EV14" s="34">
        <f>IF(AND(EN14&gt;0,COUNTIF(ET4:ET7,ET14)&gt;1),ET14+RANK(EU14,EU4:EU7)-1,ET14)</f>
        <v>0</v>
      </c>
      <c r="EW14" s="34">
        <f>IF(AND(EN14&gt;0,COUNTIF(EV13:EV16,EV14)&gt;1),SUMIFS($AI$4:$AI$54,$AF$4:$AF$54,BT14,$L$4:$L$54,4)+SUMIFS($AK$4:$AK$54,$AH$4:$AH$54,BT14,$L$4:$L$54,4),)</f>
        <v>0</v>
      </c>
      <c r="EX14" s="34">
        <f>IF(AND(EN14&gt;0,COUNTIF(EV13:EV16,EV14)&gt;1),EV14+RANK(EW14,EW13:EW16)-1,EV14)</f>
        <v>0</v>
      </c>
      <c r="EY14" s="34" t="str">
        <f t="shared" ref="EY14:EY16" si="89">IF(EX14=0,"",EX14)</f>
        <v/>
      </c>
      <c r="EZ14" s="34" t="str">
        <f>IF(OR(EY14="",COUNTIF(EY13:EY16,EY14)=1),"",$BZ14)</f>
        <v/>
      </c>
      <c r="FA14" s="34" t="str">
        <f>IF(EY14="","",IF(COUNTIF(EY13:EY16,EY14)=1,EY14,EY14+RANK(EZ14,EZ13:EZ16,0)-1))</f>
        <v/>
      </c>
      <c r="FB14" s="34" t="str">
        <f>IF(OR(FA14="",COUNTIF(FA13:FA16,FA14)=1),"",$BX14)</f>
        <v/>
      </c>
      <c r="FC14" s="34" t="str">
        <f>IF(EY14="","",IF(COUNTIF(FA13:FA16,FA14)=1,FA14,FA14+RANK(FB14,FB13:FB16,0)-1))</f>
        <v/>
      </c>
      <c r="FD14" s="34" t="str">
        <f>IF(OR(FC14="",COUNTIF(FC13:FC16,FC14)=1),"",$BU14)</f>
        <v/>
      </c>
      <c r="FE14" s="34" t="str">
        <f>IF(EY14="","",IF(COUNTIF(FC13:FC16,FC14)=1,FC14,FC14+RANK(FD14,FD13:FD16,0)-1))</f>
        <v/>
      </c>
      <c r="FF14" s="34">
        <f>IF(EN14&gt;0,CG11+DA11+DU11+RANK(FE14,FE13:FE16,1),)</f>
        <v>0</v>
      </c>
      <c r="FH14" s="34">
        <f>IFERROR(VLOOKUP(FJ14,CF12:CX16,19,FALSE),IFERROR(VLOOKUP(FJ14,CZ12:DR16,19,FALSE),IFERROR(VLOOKUP(FJ14,DT12:EL16,19,FALSE),VLOOKUP(FJ14,EN12:FF16,19,FALSE))))</f>
        <v>1</v>
      </c>
      <c r="FI14" s="34">
        <f>RANK(FH14,FH13:FH16,1)+COUNTIF(FH13:FH14,FH14)-1</f>
        <v>2</v>
      </c>
      <c r="FJ14" s="34" t="str">
        <f>BT14</f>
        <v>Kroatien</v>
      </c>
      <c r="FY14" s="34">
        <v>13</v>
      </c>
      <c r="FZ14" s="34" t="s">
        <v>83</v>
      </c>
      <c r="GA14" s="34" t="s">
        <v>51</v>
      </c>
      <c r="GB14" s="34" t="s">
        <v>52</v>
      </c>
      <c r="GC14" s="34" t="s">
        <v>53</v>
      </c>
      <c r="GD14" s="34" t="s">
        <v>34</v>
      </c>
      <c r="GE14" s="34" t="str">
        <f>VLOOKUP("F",FL3:FM9,2,FALSE)</f>
        <v>Georgien</v>
      </c>
      <c r="GF14" s="34" t="str">
        <f>VLOOKUP("D",FL3:FM9,2,FALSE)</f>
        <v>Polen</v>
      </c>
      <c r="GG14" s="34" t="str">
        <f>VLOOKUP("C",FL3:FM9,2,FALSE)</f>
        <v>Serbien</v>
      </c>
      <c r="GH14" s="34" t="str">
        <f>VLOOKUP("B",FL3:FM9,2,FALSE)</f>
        <v>Italien</v>
      </c>
      <c r="GI14" s="34" t="str">
        <f>IFERROR(IF(AND(VLOOKUP(GA14,FW4:FW9,1,FALSE)=GA14,VLOOKUP(GB14,FW4:FW9,1,FALSE)=GB14,VLOOKUP(GC14,FW4:FW9,1,FALSE)=GC14,VLOOKUP(GD14,FW4:FW9,1,FALSE)=GD14),FY14,""),"")</f>
        <v/>
      </c>
    </row>
    <row r="15" spans="3:191" x14ac:dyDescent="0.35">
      <c r="C15" s="49">
        <v>45462</v>
      </c>
      <c r="D15" s="120" t="s">
        <v>18</v>
      </c>
      <c r="E15" s="59" t="s">
        <v>27</v>
      </c>
      <c r="F15" s="122" t="s">
        <v>177</v>
      </c>
      <c r="G15" s="112"/>
      <c r="H15" s="158" t="s">
        <v>27</v>
      </c>
      <c r="I15" s="112"/>
      <c r="J15" s="109" t="str">
        <f t="shared" si="81"/>
        <v/>
      </c>
      <c r="K15" s="149">
        <f>IF(OR('Resultat &amp; Tabell'!G15="",'Resultat &amp; Tabell'!I15="",G15="",I15=""),0,IF(G15='Resultat &amp; Tabell'!G15,2,0)+IF(I15='Resultat &amp; Tabell'!I15,2,0)+IF(J15='Resultat &amp; Tabell'!J15,3,0))</f>
        <v>0</v>
      </c>
      <c r="L15" s="108">
        <f>IF(VLOOKUP(D15,BT12:CC16,10,FALSE)=VLOOKUP(F15,BT12:CC16,10,FALSE),VLOOKUP(D15,BT12:CC16,10,FALSE),"-")</f>
        <v>1</v>
      </c>
      <c r="M15" s="108">
        <v>3</v>
      </c>
      <c r="N15" s="98" t="str">
        <f>VLOOKUP(M15,FI13:FJ16,2,FALSE)</f>
        <v>Italien</v>
      </c>
      <c r="O15" s="91">
        <f>VLOOKUP(N15,BT13:CA16,2,FALSE)</f>
        <v>0</v>
      </c>
      <c r="P15" s="91">
        <f>VLOOKUP(N15,BT13:CA16,3,FALSE)</f>
        <v>0</v>
      </c>
      <c r="Q15" s="91">
        <f>VLOOKUP(N15,BT13:CA16,4,FALSE)</f>
        <v>0</v>
      </c>
      <c r="R15" s="91">
        <f>VLOOKUP(N15,BT13:CA16,5,FALSE)</f>
        <v>0</v>
      </c>
      <c r="S15" s="91">
        <f>VLOOKUP(N15,BT13:CA16,6,FALSE)</f>
        <v>0</v>
      </c>
      <c r="T15" s="91">
        <f>VLOOKUP(N15,BT13:CA16,7,FALSE)</f>
        <v>0</v>
      </c>
      <c r="U15" s="99">
        <f>VLOOKUP(N15,BT13:CA16,8,FALSE)</f>
        <v>0</v>
      </c>
      <c r="X15" s="20" t="s">
        <v>29</v>
      </c>
      <c r="Y15" s="26">
        <f>SUM(K69:K72)</f>
        <v>0</v>
      </c>
      <c r="Z15" s="21">
        <f>Q69</f>
        <v>0</v>
      </c>
      <c r="AA15" s="28">
        <f t="shared" ref="AA15:AA18" si="90">SUM(Y15:Z15)</f>
        <v>0</v>
      </c>
      <c r="AE15" s="62">
        <f t="shared" si="47"/>
        <v>45462</v>
      </c>
      <c r="AF15" s="2" t="str">
        <f t="shared" si="47"/>
        <v>Kroatien</v>
      </c>
      <c r="AG15" s="59" t="str">
        <f t="shared" si="47"/>
        <v>-</v>
      </c>
      <c r="AH15" s="4" t="str">
        <f t="shared" si="47"/>
        <v>Albanien</v>
      </c>
      <c r="AI15" s="51" t="str">
        <f t="shared" si="48"/>
        <v/>
      </c>
      <c r="AJ15" s="60" t="s">
        <v>27</v>
      </c>
      <c r="AK15" s="51" t="str">
        <f t="shared" si="49"/>
        <v/>
      </c>
      <c r="AL15" s="53" t="str">
        <f t="shared" si="50"/>
        <v/>
      </c>
      <c r="AM15" s="68"/>
      <c r="AN15" s="34">
        <f t="shared" si="51"/>
        <v>0</v>
      </c>
      <c r="AO15" s="34">
        <f t="shared" si="52"/>
        <v>0</v>
      </c>
      <c r="AP15" s="34">
        <f t="shared" si="53"/>
        <v>0</v>
      </c>
      <c r="AQ15" s="34">
        <f t="shared" si="54"/>
        <v>0</v>
      </c>
      <c r="AR15" s="34">
        <f t="shared" si="55"/>
        <v>0</v>
      </c>
      <c r="AS15" s="34">
        <f t="shared" si="56"/>
        <v>0</v>
      </c>
      <c r="AT15" s="34">
        <f t="shared" si="57"/>
        <v>0</v>
      </c>
      <c r="AU15" s="34">
        <f t="shared" si="58"/>
        <v>0</v>
      </c>
      <c r="AV15" s="34">
        <f t="shared" si="59"/>
        <v>0</v>
      </c>
      <c r="AW15" s="34">
        <f t="shared" si="60"/>
        <v>0</v>
      </c>
      <c r="AX15" s="34">
        <f t="shared" si="61"/>
        <v>0</v>
      </c>
      <c r="AY15" s="34">
        <f t="shared" si="62"/>
        <v>0</v>
      </c>
      <c r="AZ15" s="34">
        <f t="shared" si="63"/>
        <v>0</v>
      </c>
      <c r="BA15" s="34">
        <f t="shared" si="64"/>
        <v>0</v>
      </c>
      <c r="BB15" s="34">
        <f t="shared" si="65"/>
        <v>0</v>
      </c>
      <c r="BC15" s="34">
        <f t="shared" si="66"/>
        <v>0</v>
      </c>
      <c r="BD15" s="34">
        <f t="shared" si="67"/>
        <v>0</v>
      </c>
      <c r="BE15" s="34">
        <f t="shared" si="68"/>
        <v>0</v>
      </c>
      <c r="BF15" s="34">
        <f t="shared" si="69"/>
        <v>0</v>
      </c>
      <c r="BG15" s="34">
        <f t="shared" si="70"/>
        <v>0</v>
      </c>
      <c r="BH15" s="34">
        <f t="shared" si="71"/>
        <v>0</v>
      </c>
      <c r="BI15" s="34">
        <f t="shared" si="72"/>
        <v>0</v>
      </c>
      <c r="BJ15" s="34">
        <f t="shared" si="73"/>
        <v>0</v>
      </c>
      <c r="BK15" s="34">
        <f t="shared" si="74"/>
        <v>0</v>
      </c>
      <c r="BL15" s="34">
        <f t="shared" si="75"/>
        <v>0</v>
      </c>
      <c r="BM15" s="34">
        <f t="shared" si="76"/>
        <v>0</v>
      </c>
      <c r="BN15" s="34">
        <f t="shared" si="77"/>
        <v>0</v>
      </c>
      <c r="BO15" s="34">
        <f t="shared" si="78"/>
        <v>0</v>
      </c>
      <c r="BP15" s="34">
        <f t="shared" si="79"/>
        <v>0</v>
      </c>
      <c r="BQ15" s="34">
        <f t="shared" si="80"/>
        <v>0</v>
      </c>
      <c r="BT15" s="34" t="s">
        <v>14</v>
      </c>
      <c r="BU15" s="55">
        <f>(SUMIF(AF4:AF54,BT15,AN4:AN54)+SUMIF(AH4:AH54,BT15,AO4:AO54))</f>
        <v>0</v>
      </c>
      <c r="BV15" s="55">
        <f>(SUMIF(AF4:AF54,BT15,AP4:AP54)+SUMIF(AH4:AH54,BT15,AQ4:AQ54))</f>
        <v>0</v>
      </c>
      <c r="BW15" s="55">
        <f>(SUMIF(AF4:AF54,BT15,AR4:AR54)+SUMIF(AH4:AH54,BT15,AS4:AS54))</f>
        <v>0</v>
      </c>
      <c r="BX15" s="55">
        <f>SUMIF(AF4:AF54,BT15,AI4:AI54)+SUMIF(AH4:AH54,BT15,AK4:AK54)</f>
        <v>0</v>
      </c>
      <c r="BY15" s="55">
        <f>SUMIF(AF4:AF54,BT15,AK4:AK54)+SUMIF(AH4:AH54,BT15,AI4:AI54)</f>
        <v>0</v>
      </c>
      <c r="BZ15" s="55">
        <f>BX15-BY15</f>
        <v>0</v>
      </c>
      <c r="CA15" s="55">
        <f>IFERROR(BU15*3+BV15*1,0)</f>
        <v>0</v>
      </c>
      <c r="CB15" s="55" t="s">
        <v>51</v>
      </c>
      <c r="CC15" s="56">
        <f>RANK(CA15,CA13:CA16)</f>
        <v>1</v>
      </c>
      <c r="CD15" s="34">
        <f>SUMPRODUCT((CA13:CA16=CA15)*(BZ13:BZ16&gt;BZ15))</f>
        <v>0</v>
      </c>
      <c r="CF15" s="34" t="str">
        <f>IF(CC15=1,BT15,)</f>
        <v>Italien</v>
      </c>
      <c r="CG15" s="34">
        <f>(SUMIF(AF4:AF54,BT15,AT4:AT54)+SUMIF(AH4:AH54,BT15,AU4:AU54))</f>
        <v>0</v>
      </c>
      <c r="CH15" s="34">
        <f>(SUMIF(AF4:AF54,BT15,AV4:AV54)+SUMIF(AH4:AH54,BT15,AW4:AW54))</f>
        <v>0</v>
      </c>
      <c r="CI15" s="34">
        <f>(SUMIF(AF4:AF54,BT15,AX4:AX54)+SUMIF(AH4:AH54,BT15,AY4:AY54))</f>
        <v>0</v>
      </c>
      <c r="CJ15" s="55">
        <f t="shared" si="82"/>
        <v>0</v>
      </c>
      <c r="CK15" s="34" t="str">
        <f>CB15</f>
        <v>B</v>
      </c>
      <c r="CL15" s="34">
        <f>IF(CF15&gt;0,RANK(CJ15,CJ13:CJ16),)</f>
        <v>1</v>
      </c>
      <c r="CM15" s="34">
        <f>IF(AND(CF15&gt;0,COUNTIF(CL13:CL16,CL15)&gt;1),SUMIFS($AI$4:$AI$54,$AF$4:$AF$54,BT15,$L$4:$L$54,1)+SUMIFS($AK$4:$AK$54,$AH$4:$AH$54,BT15,$L$4:$L$54,1)-SUMIFS($AK$4:$AK$54,$AF$4:$AF$54,BT15,$L$4:$L$54,1)-SUMIFS($AI$4:$AI$54,$AH$4:$AH$54,BT15,$L$4:$L$54,1),)</f>
        <v>0</v>
      </c>
      <c r="CN15" s="34">
        <f>IF(AND(CF15&gt;0,COUNTIF(CL13:CL16,CL15)&gt;1),CL15+RANK(CM15,CM13:CM16)-1,CL15)</f>
        <v>1</v>
      </c>
      <c r="CO15" s="34">
        <f>IF(AND(CF15&gt;0,COUNTIF(CN13:CN16,CN15)&gt;1),SUMIFS($AI$4:$AI$54,$AF$4:$AF$54,BT15,$L$4:$L$54,1)+SUMIFS($AK$4:$AK$54,$AH$4:$AH$54,BT15,$L$4:$L$54,1),)</f>
        <v>0</v>
      </c>
      <c r="CP15" s="34">
        <f>IF(AND(CF15&gt;0,COUNTIF(CN13:CN16,CN15)&gt;1),CN15+RANK(CO15,CO13:CO16)-1,CN15)</f>
        <v>1</v>
      </c>
      <c r="CQ15" s="34">
        <f t="shared" si="83"/>
        <v>1</v>
      </c>
      <c r="CR15" s="34">
        <f>IF(OR(CQ15="",COUNTIF(CQ13:CQ16,CQ15)=1),"",$BZ15)</f>
        <v>0</v>
      </c>
      <c r="CS15" s="34">
        <f>IF(CQ15="","",IF(COUNTIF(CQ13:CQ16,CQ15)=1,CQ15,CQ15+RANK(CR15,CR13:CR16,0)-1))</f>
        <v>1</v>
      </c>
      <c r="CT15" s="34">
        <f>IF(OR(CS15="",COUNTIF(CS13:CS16,CS15)=1),"",$BX15)</f>
        <v>0</v>
      </c>
      <c r="CU15" s="34">
        <f>IF(CQ15="","",IF(COUNTIF(CS13:CS16,CS15)=1,CS15,CS15+RANK(CT15,CT13:CT16,0)-1))</f>
        <v>1</v>
      </c>
      <c r="CV15" s="34">
        <f>IF(OR(CU15="",COUNTIF(CU13:CU16,CU15)=1),"",$BU15)</f>
        <v>0</v>
      </c>
      <c r="CW15" s="34">
        <f>IF(CQ15="","",IF(COUNTIF(CU13:CU16,CU15)=1,CU15,CU15+RANK(CV15,CV13:CV16,0)-1))</f>
        <v>1</v>
      </c>
      <c r="CX15" s="34">
        <f>IF(CF15&gt;0,BM11+RANK(CW15,CW13:CW16,1),)</f>
        <v>1</v>
      </c>
      <c r="CZ15" s="34">
        <f>IF(CC15=2,BT15,)</f>
        <v>0</v>
      </c>
      <c r="DA15" s="34">
        <f>(SUMIF(AF4:AF54,BT15,AZ4:AZ54)+SUMIF(AH4:AH54,BT15,BA4:BA54))</f>
        <v>0</v>
      </c>
      <c r="DB15" s="34">
        <f>(SUMIF(AF4:AF54,BT15,BB4:BB54)+SUMIF(AH4:AH54,BT15,BC4:BC54))</f>
        <v>0</v>
      </c>
      <c r="DC15" s="34">
        <f>(SUMIF(AF4:AF54,BT15,BD4:BD54)+SUMIF(AH4:AH54,BT15,BE4:BE54))</f>
        <v>0</v>
      </c>
      <c r="DD15" s="55">
        <f t="shared" si="84"/>
        <v>0</v>
      </c>
      <c r="DE15" s="34" t="str">
        <f>CB15</f>
        <v>B</v>
      </c>
      <c r="DF15" s="34">
        <f>IF(CZ15&gt;0,RANK(DD15,DD13:DD16)+CG11,)</f>
        <v>0</v>
      </c>
      <c r="DG15" s="34">
        <f>IF(AND(CZ15&gt;0,COUNTIF(DF13:DF16,DF15)&gt;1),SUMIFS($AI$4:$AI$54,$AF$4:$AF$54,BT15,$L$4:$L$54,2)+SUMIFS($AK$4:$AK$54,$AH$4:$AH$54,BT15,$L$4:$L$54,2)-SUMIFS($AK$4:$AK$54,$AF$4:$AF$54,BT15,$L$4:$L$54,2)-SUMIFS($AI$4:$AI$54,$AH$4:$AH$54,BT15,$L$4:$L$54,2),)</f>
        <v>0</v>
      </c>
      <c r="DH15" s="34">
        <f>IF(AND(CZ15&gt;0,COUNTIF(DF13:DF16,DF15)&gt;1),DF15+RANK(DG15,DG13:DG16)-1,DF15)</f>
        <v>0</v>
      </c>
      <c r="DI15" s="34">
        <f>IF(AND(CZ15&gt;0,COUNTIF(DH13:DH16,DH15)&gt;1),SUMIFS($AI$4:$AI$54,$AF$4:$AF$54,BT15,$L$4:$L$54,2)+SUMIFS($AK$4:$AK$54,$AH$4:$AH$54,BT15,$L$4:$L$54,2),)</f>
        <v>0</v>
      </c>
      <c r="DJ15" s="34">
        <f>IF(AND(CZ15&gt;0,COUNTIF(DH13:DH16,DH15)&gt;1),DH15+RANK(DI15,DI13:DI16)-1,DH15)</f>
        <v>0</v>
      </c>
      <c r="DK15" s="34" t="str">
        <f t="shared" si="85"/>
        <v/>
      </c>
      <c r="DL15" s="34" t="str">
        <f>IF(OR(DK15="",COUNTIF(DK13:DK16,DK15)=1),"",$BZ15)</f>
        <v/>
      </c>
      <c r="DM15" s="34" t="str">
        <f>IF(DK15="","",IF(COUNTIF(DK13:DK16,DK15)=1,DK15,DK15+RANK(DL15,DL13:DL16,0)-1))</f>
        <v/>
      </c>
      <c r="DN15" s="34" t="str">
        <f>IF(OR(DM15="",COUNTIF(DM13:DM16,DM15)=1),"",$BX15)</f>
        <v/>
      </c>
      <c r="DO15" s="34" t="str">
        <f>IF(DK15="","",IF(COUNTIF(DM13:DM16,DM15)=1,DM15,DM15+RANK(DN15,DN13:DN16,0)-1))</f>
        <v/>
      </c>
      <c r="DP15" s="34" t="str">
        <f>IF(OR(DO15="",COUNTIF(DO13:DO16,DO15)=1),"",$BU15)</f>
        <v/>
      </c>
      <c r="DQ15" s="34" t="str">
        <f>IF(DK15="","",IF(COUNTIF(DO13:DO16,DO15)=1,DO15,DO15+RANK(DP15,DP13:DP16,0)-1))</f>
        <v/>
      </c>
      <c r="DR15" s="34">
        <f>IF(CZ15&gt;0,CG11+RANK(DQ15,DQ13:DQ16,1),)</f>
        <v>0</v>
      </c>
      <c r="DT15" s="34">
        <f>IF(CC15=3,BT15,)</f>
        <v>0</v>
      </c>
      <c r="DU15" s="34">
        <f>(SUMIF(AF4:AF54,BT15,BF4:BF54)+SUMIF(AH4:AH54,BT15,BG4:BG54))</f>
        <v>0</v>
      </c>
      <c r="DV15" s="34">
        <f>(SUMIF(AF4:AF54,BT15,BH4:BH54)+SUMIF(AH4:AH54,BT15,BI4:BI54))</f>
        <v>0</v>
      </c>
      <c r="DW15" s="34">
        <f>(SUMIF(AF4:AF54,BT15,BJ4:BJ54)+SUMIF(AH4:AH54,BT15,BK4:BK54))</f>
        <v>0</v>
      </c>
      <c r="DX15" s="55">
        <f t="shared" si="86"/>
        <v>0</v>
      </c>
      <c r="DY15" s="34" t="str">
        <f>CB15</f>
        <v>B</v>
      </c>
      <c r="DZ15" s="34">
        <f>IF(DT15&gt;0,RANK(DX15,DX13:DX16)+CG11+DA11,)</f>
        <v>0</v>
      </c>
      <c r="EA15" s="34">
        <f>IF(AND(DT15&gt;0,COUNTIF(DZ13:DZ16,DZ15)&gt;1),SUMIFS($AI$4:$AI$54,$AF$4:$AF$54,BT15,$L$4:$L$54,3)+SUMIFS($AK$4:$AK$54,$AH$4:$AH$54,BT15,$L$4:$L$54,3)-SUMIFS($AK$4:$AK$54,$AF$4:$AF$54,BT15,$L$4:$L$54,3)-SUMIFS($AI$4:$AI$54,$AH$4:$AH$54,BT15,$L$4:$L$54,3),)</f>
        <v>0</v>
      </c>
      <c r="EB15" s="34">
        <f>IF(AND(DT15&gt;0,COUNTIF(DZ13:DZ16,DZ15)&gt;1),DZ15+RANK(EA15,EA13:EA16)-1,DZ15)</f>
        <v>0</v>
      </c>
      <c r="EC15" s="34">
        <f>IF(AND(DT15&gt;0,COUNTIF(EB13:EB16,EB15)&gt;1),SUMIFS($AI$4:$AI$54,$AF$4:$AF$54,BT15,$L$4:$L$54,3)+SUMIFS($AK$4:$AK$54,$AH$4:$AH$54,BT15,$L$4:$L$54,3),)</f>
        <v>0</v>
      </c>
      <c r="ED15" s="34">
        <f>IF(AND(DT15&gt;0,COUNTIF(EB13:EB16,EB15)&gt;1),EB15+RANK(EC15,EC13:EC16)-1,EB15)</f>
        <v>0</v>
      </c>
      <c r="EE15" s="34" t="str">
        <f t="shared" si="87"/>
        <v/>
      </c>
      <c r="EF15" s="34" t="str">
        <f>IF(OR(EE15="",COUNTIF(EE13:EE16,EE15)=1),"",$BZ15)</f>
        <v/>
      </c>
      <c r="EG15" s="34" t="str">
        <f>IF(EE15="","",IF(COUNTIF(EE13:EE16,EE15)=1,EE15,EE15+RANK(EF15,EF13:EF16,0)-1))</f>
        <v/>
      </c>
      <c r="EH15" s="34" t="str">
        <f>IF(OR(EG15="",COUNTIF(EG13:EG16,EG15)=1),"",$BX15)</f>
        <v/>
      </c>
      <c r="EI15" s="34" t="str">
        <f>IF(EE15="","",IF(COUNTIF(EG13:EG16,EG15)=1,EG15,EG15+RANK(EH15,EH13:EH16,0)-1))</f>
        <v/>
      </c>
      <c r="EJ15" s="34" t="str">
        <f>IF(OR(EI15="",COUNTIF(EI13:EI16,EI15)=1),"",$BU15)</f>
        <v/>
      </c>
      <c r="EK15" s="34" t="str">
        <f>IF(EE15="","",IF(COUNTIF(EI13:EI16,EI15)=1,EI15,EI15+RANK(EJ15,EJ13:EJ16,0)-1))</f>
        <v/>
      </c>
      <c r="EL15" s="34">
        <f>IF(DT15&gt;0,CG11+DA11+RANK(EK15,EK13:EK16,1),)</f>
        <v>0</v>
      </c>
      <c r="EN15" s="34">
        <f>IF(CC15=4,BT15,)</f>
        <v>0</v>
      </c>
      <c r="EO15" s="34">
        <f>(SUMIF(AF4:AF54,BT15,BL4:BL54)+SUMIF(AH4:AH54,BT15,BM4:BM54))</f>
        <v>0</v>
      </c>
      <c r="EP15" s="34">
        <f>(SUMIF(AF4:AF54,BT15,BN4:BN54)+SUMIF(AH4:AH54,BT15,BO4:BO54))</f>
        <v>0</v>
      </c>
      <c r="EQ15" s="34">
        <f>(SUMIF(AF4:AF54,BT15,BP4:BP54)+SUMIF(AH4:AH54,BT15,BQ4:BQ54))</f>
        <v>0</v>
      </c>
      <c r="ER15" s="55">
        <f t="shared" si="88"/>
        <v>0</v>
      </c>
      <c r="ES15" s="34" t="str">
        <f>CB15</f>
        <v>B</v>
      </c>
      <c r="ET15" s="34">
        <f>IF(EN15&gt;0,RANK(ER15,ER13:ER16)+CG11+DA11+DU11,)</f>
        <v>0</v>
      </c>
      <c r="EU15" s="34">
        <f>IF(AND(EN15&gt;0,COUNTIF(ET13:ET16,ET15)&gt;1),SUMIFS($AI$4:$AI$54,$AF$4:$AF$54,BT15,$L$4:$L$54,4)+SUMIFS($AK$4:$AK$54,$AH$4:$AH$54,BT15,$L$4:$L$54,4)-SUMIFS($AK$4:$AK$54,$AF$4:$AF$54,BT15,$L$4:$L$54,4)-SUMIFS($AI$4:$AI$54,$AH$4:$AH$54,BT15,$L$4:$L$54,4),)</f>
        <v>0</v>
      </c>
      <c r="EV15" s="34">
        <f>IF(AND(EN15&gt;0,COUNTIF(ET4:ET7,ET15)&gt;1),ET15+RANK(EU15,EU4:EU7)-1,ET15)</f>
        <v>0</v>
      </c>
      <c r="EW15" s="34">
        <f>IF(AND(EN15&gt;0,COUNTIF(EV13:EV16,EV15)&gt;1),SUMIFS($AI$4:$AI$54,$AF$4:$AF$54,BT15,$L$4:$L$54,4)+SUMIFS($AK$4:$AK$54,$AH$4:$AH$54,BT15,$L$4:$L$54,4),)</f>
        <v>0</v>
      </c>
      <c r="EX15" s="34">
        <f>IF(AND(EN15&gt;0,COUNTIF(EV13:EV16,EV15)&gt;1),EV15+RANK(EW15,EW13:EW16)-1,EV15)</f>
        <v>0</v>
      </c>
      <c r="EY15" s="34" t="str">
        <f t="shared" si="89"/>
        <v/>
      </c>
      <c r="EZ15" s="34" t="str">
        <f>IF(OR(EY15="",COUNTIF(EY13:EY16,EY15)=1),"",$BZ15)</f>
        <v/>
      </c>
      <c r="FA15" s="34" t="str">
        <f>IF(EY15="","",IF(COUNTIF(EY13:EY16,EY15)=1,EY15,EY15+RANK(EZ15,EZ13:EZ16,0)-1))</f>
        <v/>
      </c>
      <c r="FB15" s="34" t="str">
        <f>IF(OR(FA15="",COUNTIF(FA13:FA16,FA15)=1),"",$BX15)</f>
        <v/>
      </c>
      <c r="FC15" s="34" t="str">
        <f>IF(EY15="","",IF(COUNTIF(FA13:FA16,FA15)=1,FA15,FA15+RANK(FB15,FB13:FB16,0)-1))</f>
        <v/>
      </c>
      <c r="FD15" s="34" t="str">
        <f>IF(OR(FC15="",COUNTIF(FC13:FC16,FC15)=1),"",$BU15)</f>
        <v/>
      </c>
      <c r="FE15" s="34" t="str">
        <f>IF(EY15="","",IF(COUNTIF(FC13:FC16,FC15)=1,FC15,FC15+RANK(FD15,FD13:FD16,0)-1))</f>
        <v/>
      </c>
      <c r="FF15" s="34">
        <f>IF(EN15&gt;0,CG11+DA11+DU11+RANK(FE15,FE13:FE16,1),)</f>
        <v>0</v>
      </c>
      <c r="FH15" s="34">
        <f>IFERROR(VLOOKUP(FJ15,CF12:CX16,19,FALSE),IFERROR(VLOOKUP(FJ15,CZ12:DR16,19,FALSE),IFERROR(VLOOKUP(FJ15,DT12:EL16,19,FALSE),VLOOKUP(FJ15,EN12:FF16,19,FALSE))))</f>
        <v>1</v>
      </c>
      <c r="FI15" s="34">
        <f>RANK(FH15,FH13:FH16,1)+COUNTIF(FH13:FH15,FH15)-1</f>
        <v>3</v>
      </c>
      <c r="FJ15" s="34" t="str">
        <f>BT15</f>
        <v>Italien</v>
      </c>
      <c r="FR15" s="69"/>
      <c r="FY15" s="34">
        <v>14</v>
      </c>
      <c r="FZ15" s="34" t="s">
        <v>84</v>
      </c>
      <c r="GA15" s="34" t="s">
        <v>51</v>
      </c>
      <c r="GB15" s="34" t="s">
        <v>52</v>
      </c>
      <c r="GC15" s="34" t="s">
        <v>54</v>
      </c>
      <c r="GD15" s="34" t="s">
        <v>34</v>
      </c>
      <c r="GE15" s="34" t="str">
        <f>VLOOKUP("F",FL3:FM9,2,FALSE)</f>
        <v>Georgien</v>
      </c>
      <c r="GF15" s="34" t="str">
        <f>VLOOKUP("E",FL3:FM9,2,FALSE)</f>
        <v>Belgien</v>
      </c>
      <c r="GG15" s="34" t="str">
        <f>VLOOKUP("C",FL3:FM9,2,FALSE)</f>
        <v>Serbien</v>
      </c>
      <c r="GH15" s="34" t="str">
        <f>VLOOKUP("B",FL3:FM9,2,FALSE)</f>
        <v>Italien</v>
      </c>
      <c r="GI15" s="34" t="str">
        <f>IFERROR(IF(AND(VLOOKUP(GA15,FW4:FW9,1,FALSE)=GA15,VLOOKUP(GB15,FW4:FW9,1,FALSE)=GB15,VLOOKUP(GC15,FW4:FW9,1,FALSE)=GC15,VLOOKUP(GD15,FW4:FW9,1,FALSE)=GD15),FY15,""),"")</f>
        <v/>
      </c>
    </row>
    <row r="16" spans="3:191" x14ac:dyDescent="0.35">
      <c r="C16" s="49">
        <v>45463</v>
      </c>
      <c r="D16" s="120" t="s">
        <v>15</v>
      </c>
      <c r="E16" s="59" t="s">
        <v>27</v>
      </c>
      <c r="F16" s="122" t="s">
        <v>14</v>
      </c>
      <c r="G16" s="112"/>
      <c r="H16" s="158" t="s">
        <v>27</v>
      </c>
      <c r="I16" s="112"/>
      <c r="J16" s="109" t="str">
        <f t="shared" si="81"/>
        <v/>
      </c>
      <c r="K16" s="149">
        <f>IF(OR('Resultat &amp; Tabell'!G16="",'Resultat &amp; Tabell'!I16="",G16="",I16=""),0,IF(G16='Resultat &amp; Tabell'!G16,2,0)+IF(I16='Resultat &amp; Tabell'!I16,2,0)+IF(J16='Resultat &amp; Tabell'!J16,3,0))</f>
        <v>0</v>
      </c>
      <c r="L16" s="108">
        <f>IF(VLOOKUP(D16,BT12:CC16,10,FALSE)=VLOOKUP(F16,BT12:CC16,10,FALSE),VLOOKUP(D16,BT12:CC16,10,FALSE),"-")</f>
        <v>1</v>
      </c>
      <c r="M16" s="108">
        <v>4</v>
      </c>
      <c r="N16" s="92" t="str">
        <f>VLOOKUP(M16,FI13:FJ16,2,FALSE)</f>
        <v>Albanien</v>
      </c>
      <c r="O16" s="93">
        <f>VLOOKUP(N16,BT13:CA16,2,FALSE)</f>
        <v>0</v>
      </c>
      <c r="P16" s="93">
        <f>VLOOKUP(N16,BT13:CA16,3,FALSE)</f>
        <v>0</v>
      </c>
      <c r="Q16" s="93">
        <f>VLOOKUP(N16,BT13:CA16,4,FALSE)</f>
        <v>0</v>
      </c>
      <c r="R16" s="93">
        <f>VLOOKUP(N16,BT13:CA16,5,FALSE)</f>
        <v>0</v>
      </c>
      <c r="S16" s="93">
        <f>VLOOKUP(N16,BT13:CA16,6,FALSE)</f>
        <v>0</v>
      </c>
      <c r="T16" s="93">
        <f>VLOOKUP(N16,BT13:CA16,7,FALSE)</f>
        <v>0</v>
      </c>
      <c r="U16" s="94">
        <f>VLOOKUP(N16,BT13:CA16,8,FALSE)</f>
        <v>0</v>
      </c>
      <c r="X16" s="20" t="s">
        <v>30</v>
      </c>
      <c r="Y16" s="26">
        <f>SUM(K76:K77)</f>
        <v>0</v>
      </c>
      <c r="Z16" s="21">
        <f>Q76</f>
        <v>0</v>
      </c>
      <c r="AA16" s="28">
        <f t="shared" si="90"/>
        <v>0</v>
      </c>
      <c r="AE16" s="62">
        <f t="shared" si="47"/>
        <v>45463</v>
      </c>
      <c r="AF16" s="2" t="str">
        <f t="shared" si="47"/>
        <v>Spanien</v>
      </c>
      <c r="AG16" s="59" t="str">
        <f t="shared" si="47"/>
        <v>-</v>
      </c>
      <c r="AH16" s="4" t="str">
        <f t="shared" si="47"/>
        <v>Italien</v>
      </c>
      <c r="AI16" s="51" t="str">
        <f t="shared" si="48"/>
        <v/>
      </c>
      <c r="AJ16" s="60" t="s">
        <v>27</v>
      </c>
      <c r="AK16" s="51" t="str">
        <f t="shared" si="49"/>
        <v/>
      </c>
      <c r="AL16" s="53" t="str">
        <f t="shared" si="50"/>
        <v/>
      </c>
      <c r="AM16" s="68"/>
      <c r="AN16" s="34">
        <f t="shared" si="51"/>
        <v>0</v>
      </c>
      <c r="AO16" s="34">
        <f t="shared" si="52"/>
        <v>0</v>
      </c>
      <c r="AP16" s="34">
        <f t="shared" si="53"/>
        <v>0</v>
      </c>
      <c r="AQ16" s="34">
        <f t="shared" si="54"/>
        <v>0</v>
      </c>
      <c r="AR16" s="34">
        <f t="shared" si="55"/>
        <v>0</v>
      </c>
      <c r="AS16" s="34">
        <f t="shared" si="56"/>
        <v>0</v>
      </c>
      <c r="AT16" s="34">
        <f t="shared" si="57"/>
        <v>0</v>
      </c>
      <c r="AU16" s="34">
        <f t="shared" si="58"/>
        <v>0</v>
      </c>
      <c r="AV16" s="34">
        <f t="shared" si="59"/>
        <v>0</v>
      </c>
      <c r="AW16" s="34">
        <f t="shared" si="60"/>
        <v>0</v>
      </c>
      <c r="AX16" s="34">
        <f t="shared" si="61"/>
        <v>0</v>
      </c>
      <c r="AY16" s="34">
        <f t="shared" si="62"/>
        <v>0</v>
      </c>
      <c r="AZ16" s="34">
        <f t="shared" si="63"/>
        <v>0</v>
      </c>
      <c r="BA16" s="34">
        <f t="shared" si="64"/>
        <v>0</v>
      </c>
      <c r="BB16" s="34">
        <f t="shared" si="65"/>
        <v>0</v>
      </c>
      <c r="BC16" s="34">
        <f t="shared" si="66"/>
        <v>0</v>
      </c>
      <c r="BD16" s="34">
        <f t="shared" si="67"/>
        <v>0</v>
      </c>
      <c r="BE16" s="34">
        <f t="shared" si="68"/>
        <v>0</v>
      </c>
      <c r="BF16" s="34">
        <f t="shared" si="69"/>
        <v>0</v>
      </c>
      <c r="BG16" s="34">
        <f t="shared" si="70"/>
        <v>0</v>
      </c>
      <c r="BH16" s="34">
        <f t="shared" si="71"/>
        <v>0</v>
      </c>
      <c r="BI16" s="34">
        <f t="shared" si="72"/>
        <v>0</v>
      </c>
      <c r="BJ16" s="34">
        <f t="shared" si="73"/>
        <v>0</v>
      </c>
      <c r="BK16" s="34">
        <f t="shared" si="74"/>
        <v>0</v>
      </c>
      <c r="BL16" s="34">
        <f t="shared" si="75"/>
        <v>0</v>
      </c>
      <c r="BM16" s="34">
        <f t="shared" si="76"/>
        <v>0</v>
      </c>
      <c r="BN16" s="34">
        <f t="shared" si="77"/>
        <v>0</v>
      </c>
      <c r="BO16" s="34">
        <f t="shared" si="78"/>
        <v>0</v>
      </c>
      <c r="BP16" s="34">
        <f t="shared" si="79"/>
        <v>0</v>
      </c>
      <c r="BQ16" s="34">
        <f t="shared" si="80"/>
        <v>0</v>
      </c>
      <c r="BT16" s="63" t="s">
        <v>177</v>
      </c>
      <c r="BU16" s="64">
        <f>(SUMIF(AF4:AF54,BT16,AN4:AN54)+SUMIF(AH4:AH54,BT16,AO4:AO54))</f>
        <v>0</v>
      </c>
      <c r="BV16" s="64">
        <f>(SUMIF(AF4:AF54,BT16,AP4:AP54)+SUMIF(AH4:AH54,BT16,AQ4:AQ54))</f>
        <v>0</v>
      </c>
      <c r="BW16" s="64">
        <f>(SUMIF(AF4:AF54,BT16,AR4:AR54)+SUMIF(AH4:AH54,BT16,AS4:AS54))</f>
        <v>0</v>
      </c>
      <c r="BX16" s="64">
        <f>SUMIF(AF4:AF54,BT16,AI4:AI54)+SUMIF(AH4:AH54,BT16,AK4:AK54)</f>
        <v>0</v>
      </c>
      <c r="BY16" s="64">
        <f>SUMIF(AF4:AF54,BT16,AK4:AK54)+SUMIF(AH4:AH54,BT16,AI4:AI54)</f>
        <v>0</v>
      </c>
      <c r="BZ16" s="64">
        <f>BX16-BY16</f>
        <v>0</v>
      </c>
      <c r="CA16" s="64">
        <f>IFERROR(BU16*3+BV16*1,0)</f>
        <v>0</v>
      </c>
      <c r="CB16" s="64" t="s">
        <v>51</v>
      </c>
      <c r="CC16" s="56">
        <f>RANK(CA16,CA13:CA16)</f>
        <v>1</v>
      </c>
      <c r="CD16" s="34">
        <f>SUMPRODUCT((CA13:CA16=CA16)*(BZ13:BZ16&gt;BZ16))</f>
        <v>0</v>
      </c>
      <c r="CF16" s="63" t="str">
        <f>IF(CC16=1,BT16,)</f>
        <v>Albanien</v>
      </c>
      <c r="CG16" s="34">
        <f>(SUMIF(AF4:AF54,BT16,AT4:AT54)+SUMIF(AH4:AH54,BT16,AU4:AU54))</f>
        <v>0</v>
      </c>
      <c r="CH16" s="34">
        <f>(SUMIF(AF4:AF54,BT16,AV4:AV54)+SUMIF(AH4:AH54,BT16,AW4:AW54))</f>
        <v>0</v>
      </c>
      <c r="CI16" s="34">
        <f>(SUMIF(AF4:AF54,BT16,AX4:AX54)+SUMIF(AH4:AH54,BT16,AY4:AY54))</f>
        <v>0</v>
      </c>
      <c r="CJ16" s="55">
        <f t="shared" si="82"/>
        <v>0</v>
      </c>
      <c r="CK16" s="34" t="str">
        <f>CB16</f>
        <v>B</v>
      </c>
      <c r="CL16" s="34">
        <f>IF(CF16&gt;0,RANK(CJ16,CJ13:CJ16),)</f>
        <v>1</v>
      </c>
      <c r="CM16" s="34">
        <f>IF(AND(CF16&gt;0,COUNTIF(CL13:CL16,CL16)&gt;1),SUMIFS($AI$4:$AI$54,$AF$4:$AF$54,BT16,$L$4:$L$54,1)+SUMIFS($AK$4:$AK$54,$AH$4:$AH$54,BT16,$L$4:$L$54,1)-SUMIFS($AK$4:$AK$54,$AF$4:$AF$54,BT16,$L$4:$L$54,1)-SUMIFS($AI$4:$AI$54,$AH$4:$AH$54,BT16,$L$4:$L$54,1),)</f>
        <v>0</v>
      </c>
      <c r="CN16" s="34">
        <f>IF(AND(CF16&gt;0,COUNTIF(CL13:CL16,CL16)&gt;1),CL16+RANK(CM16,CM13:CM16)-1,CL16)</f>
        <v>1</v>
      </c>
      <c r="CO16" s="34">
        <f>IF(AND(CF16&gt;0,COUNTIF(CN13:CN16,CN16)&gt;1),SUMIFS($AI$4:$AI$54,$AF$4:$AF$54,BT16,$L$4:$L$54,1)+SUMIFS($AK$4:$AK$54,$AH$4:$AH$54,BT16,$L$4:$L$54,1),)</f>
        <v>0</v>
      </c>
      <c r="CP16" s="34">
        <f>IF(AND(CF16&gt;0,COUNTIF(CN13:CN16,CN16)&gt;1),CN16+RANK(CO16,CO13:CO16)-1,CN16)</f>
        <v>1</v>
      </c>
      <c r="CQ16" s="34">
        <f t="shared" si="83"/>
        <v>1</v>
      </c>
      <c r="CR16" s="34">
        <f>IF(OR(CQ16="",COUNTIF(CQ13:CQ16,CQ16)=1),"",$BZ16)</f>
        <v>0</v>
      </c>
      <c r="CS16" s="34">
        <f>IF(CQ16="","",IF(COUNTIF(CQ13:CQ16,CQ16)=1,CQ16,CQ16+RANK(CR16,CR13:CR16,0)-1))</f>
        <v>1</v>
      </c>
      <c r="CT16" s="34">
        <f>IF(OR(CS16="",COUNTIF(CS13:CS16,CS16)=1),"",$BX16)</f>
        <v>0</v>
      </c>
      <c r="CU16" s="34">
        <f>IF(CQ16="","",IF(COUNTIF(CS13:CS16,CS16)=1,CS16,CS16+RANK(CT16,CT13:CT16,0)-1))</f>
        <v>1</v>
      </c>
      <c r="CV16" s="34">
        <f>IF(OR(CU16="",COUNTIF(CU13:CU16,CU16)=1),"",$BU16)</f>
        <v>0</v>
      </c>
      <c r="CW16" s="34">
        <f>IF(CQ16="","",IF(COUNTIF(CU13:CU16,CU16)=1,CU16,CU16+RANK(CV16,CV13:CV16,0)-1))</f>
        <v>1</v>
      </c>
      <c r="CX16" s="34">
        <f>IF(CF16&gt;0,BM11+RANK(CW16,CW13:CW16,1),)</f>
        <v>1</v>
      </c>
      <c r="CZ16" s="63">
        <f>IF(CC16=2,BT16,)</f>
        <v>0</v>
      </c>
      <c r="DA16" s="34">
        <f>(SUMIF(AF4:AF54,BT16,AZ4:AZ54)+SUMIF(AH4:AH54,BT16,BA4:BA54))</f>
        <v>0</v>
      </c>
      <c r="DB16" s="34">
        <f>(SUMIF(AF4:AF54,BT16,BB4:BB54)+SUMIF(AH4:AH54,BT16,BC4:BC54))</f>
        <v>0</v>
      </c>
      <c r="DC16" s="34">
        <f>(SUMIF(AF4:AF54,BT16,BD4:BD54)+SUMIF(AH4:AH54,BT16,BE4:BE54))</f>
        <v>0</v>
      </c>
      <c r="DD16" s="55">
        <f t="shared" si="84"/>
        <v>0</v>
      </c>
      <c r="DE16" s="34" t="str">
        <f>CB16</f>
        <v>B</v>
      </c>
      <c r="DF16" s="34">
        <f>IF(CZ16&gt;0,RANK(DD16,DD13:DD16)+CG11,)</f>
        <v>0</v>
      </c>
      <c r="DG16" s="34">
        <f>IF(AND(CZ16&gt;0,COUNTIF(DF13:DF16,DF16)&gt;1),SUMIFS($AI$4:$AI$54,$AF$4:$AF$54,BT16,$L$4:$L$54,2)+SUMIFS($AK$4:$AK$54,$AH$4:$AH$54,BT16,$L$4:$L$54,2)-SUMIFS($AK$4:$AK$54,$AF$4:$AF$54,BT16,$L$4:$L$54,2)-SUMIFS($AI$4:$AI$54,$AH$4:$AH$54,BT16,$L$4:$L$54,2),)</f>
        <v>0</v>
      </c>
      <c r="DH16" s="34">
        <f>IF(AND(CZ16&gt;0,COUNTIF(DF13:DF16,DF16)&gt;1),DF16+RANK(DG16,DG13:DG16)-1,DF16)</f>
        <v>0</v>
      </c>
      <c r="DI16" s="34">
        <f>IF(AND(CZ16&gt;0,COUNTIF(DH13:DH16,DH16)&gt;1),SUMIFS($AI$4:$AI$54,$AF$4:$AF$54,BT16,$L$4:$L$54,2)+SUMIFS($AK$4:$AK$54,$AH$4:$AH$54,BT16,$L$4:$L$54,2),)</f>
        <v>0</v>
      </c>
      <c r="DJ16" s="34">
        <f>IF(AND(CZ16&gt;0,COUNTIF(DH13:DH16,DH16)&gt;1),DH16+RANK(DI16,DI13:DI16)-1,DH16)</f>
        <v>0</v>
      </c>
      <c r="DK16" s="34" t="str">
        <f t="shared" si="85"/>
        <v/>
      </c>
      <c r="DL16" s="34" t="str">
        <f>IF(OR(DK16="",COUNTIF(DK13:DK16,DK16)=1),"",$BZ16)</f>
        <v/>
      </c>
      <c r="DM16" s="34" t="str">
        <f>IF(DK16="","",IF(COUNTIF(DK13:DK16,DK16)=1,DK16,DK16+RANK(DL16,DL13:DL16,0)-1))</f>
        <v/>
      </c>
      <c r="DN16" s="34" t="str">
        <f>IF(OR(DM16="",COUNTIF(DM13:DM16,DM16)=1),"",$BX16)</f>
        <v/>
      </c>
      <c r="DO16" s="34" t="str">
        <f>IF(DK16="","",IF(COUNTIF(DM14:DM17,DM16)=1,DM16,DM16+RANK(DN16,DN14:DN17,0)-1))</f>
        <v/>
      </c>
      <c r="DP16" s="34" t="str">
        <f>IF(OR(DO16="",COUNTIF(DO13:DO16,DO16)=1),"",$BU16)</f>
        <v/>
      </c>
      <c r="DQ16" s="34" t="str">
        <f>IF(DK16="","",IF(COUNTIF(DO13:DO16,DO16)=1,DO16,DO16+RANK(DP16,DP13:DP16,0)-1))</f>
        <v/>
      </c>
      <c r="DR16" s="34">
        <f>IF(CZ16&gt;0,CG11+RANK(DQ16,DQ13:DQ16,1),)</f>
        <v>0</v>
      </c>
      <c r="DT16" s="63">
        <f>IF(CC16=3,BT16,)</f>
        <v>0</v>
      </c>
      <c r="DU16" s="34">
        <f>(SUMIF(AF4:AF54,BT16,BF4:BF54)+SUMIF(AH4:AH54,BT16,BG4:BG54))</f>
        <v>0</v>
      </c>
      <c r="DV16" s="34">
        <f>(SUMIF(AF4:AF54,BT16,BH4:BH54)+SUMIF(AH4:AH54,BT16,BI4:BI54))</f>
        <v>0</v>
      </c>
      <c r="DW16" s="34">
        <f>(SUMIF(AF4:AF54,BT16,BJ4:BJ54)+SUMIF(AH4:AH54,BT16,BK4:BK54))</f>
        <v>0</v>
      </c>
      <c r="DX16" s="55">
        <f t="shared" si="86"/>
        <v>0</v>
      </c>
      <c r="DY16" s="34" t="str">
        <f>CB16</f>
        <v>B</v>
      </c>
      <c r="DZ16" s="34">
        <f>IF(DT16&gt;0,RANK(DX16,DX13:DX16)+CG11+DA11,)</f>
        <v>0</v>
      </c>
      <c r="EA16" s="34">
        <f>IF(AND(DT16&gt;0,COUNTIF(DZ13:DZ16,DZ16)&gt;1),SUMIFS($AI$4:$AI$54,$AF$4:$AF$54,BT16,$L$4:$L$54,3)+SUMIFS($AK$4:$AK$54,$AH$4:$AH$54,BT16,$L$4:$L$54,3)-SUMIFS($AK$4:$AK$54,$AF$4:$AF$54,BT16,$L$4:$L$54,3)-SUMIFS($AI$4:$AI$54,$AH$4:$AH$54,BT16,$L$4:$L$54,3),)</f>
        <v>0</v>
      </c>
      <c r="EB16" s="34">
        <f>IF(AND(DT16&gt;0,COUNTIF(DZ13:DZ16,DZ16)&gt;1),DZ16+RANK(EA16,EA13:EA16)-1,DZ16)</f>
        <v>0</v>
      </c>
      <c r="EC16" s="34">
        <f>IF(AND(DT16&gt;0,COUNTIF(EB13:EB16,EB16)&gt;1),SUMIFS($AI$4:$AI$54,$AF$4:$AF$54,BT16,$L$4:$L$54,3)+SUMIFS($AK$4:$AK$54,$AH$4:$AH$54,BT16,$L$4:$L$54,3),)</f>
        <v>0</v>
      </c>
      <c r="ED16" s="34">
        <f>IF(AND(DT16&gt;0,COUNTIF(EB13:EB16,EB16)&gt;1),EB16+RANK(EC16,EC13:EC16)-1,EB16)</f>
        <v>0</v>
      </c>
      <c r="EE16" s="34" t="str">
        <f t="shared" si="87"/>
        <v/>
      </c>
      <c r="EF16" s="34" t="str">
        <f>IF(OR(EE16="",COUNTIF(EE13:EE16,EE16)=1),"",$BZ16)</f>
        <v/>
      </c>
      <c r="EG16" s="34" t="str">
        <f>IF(EE16="","",IF(COUNTIF(EE13:EE16,EE16)=1,EE16,EE16+RANK(EF16,EF13:EF16,0)-1))</f>
        <v/>
      </c>
      <c r="EH16" s="34" t="str">
        <f>IF(OR(EG16="",COUNTIF(EG13:EG16,EG16)=1),"",$BX16)</f>
        <v/>
      </c>
      <c r="EI16" s="34" t="str">
        <f>IF(EE16="","",IF(COUNTIF(EG13:EG16,EG16)=1,EG16,EG16+RANK(EH16,EH13:EH16,0)-1))</f>
        <v/>
      </c>
      <c r="EJ16" s="34" t="str">
        <f>IF(OR(EI16="",COUNTIF(EI13:EI16,EI16)=1),"",$BU16)</f>
        <v/>
      </c>
      <c r="EK16" s="34" t="str">
        <f>IF(EE16="","",IF(COUNTIF(EI13:EI16,EI16)=1,EI16,EI16+RANK(EJ16,EJ13:EJ16,0)-1))</f>
        <v/>
      </c>
      <c r="EL16" s="34">
        <f>IF(DT16&gt;0,CG11+DA11+RANK(EK16,EK13:EK16,1),)</f>
        <v>0</v>
      </c>
      <c r="EN16" s="34">
        <f>IF(CC16=4,BT16,)</f>
        <v>0</v>
      </c>
      <c r="EO16" s="34">
        <f>(SUMIF(AF4:AF54,BT16,BL4:BL54)+SUMIF(AH4:AH54,BT16,BM4:BM54))</f>
        <v>0</v>
      </c>
      <c r="EP16" s="34">
        <f>(SUMIF(AF4:AF54,BT16,BN4:BN54)+SUMIF(AH4:AH54,BT16,BO4:BO54))</f>
        <v>0</v>
      </c>
      <c r="EQ16" s="34">
        <f>(SUMIF(AF4:AF54,BT16,BP4:BP54)+SUMIF(AH4:AH54,BT16,BQ4:BQ54))</f>
        <v>0</v>
      </c>
      <c r="ER16" s="55">
        <f t="shared" si="88"/>
        <v>0</v>
      </c>
      <c r="ES16" s="34" t="str">
        <f>CB16</f>
        <v>B</v>
      </c>
      <c r="ET16" s="34">
        <f>IF(EN16&gt;0,RANK(ER16,ER13:ER16)+CG11+DA11+DU11,)</f>
        <v>0</v>
      </c>
      <c r="EU16" s="34">
        <f>IF(AND(EN16&gt;0,COUNTIF(ET13:ET16,ET16)&gt;1),SUMIFS($AI$4:$AI$54,$AF$4:$AF$54,BT16,$L$4:$L$54,4)+SUMIFS($AK$4:$AK$54,$AH$4:$AH$54,BT16,$L$4:$L$54,4)-SUMIFS($AK$4:$AK$54,$AF$4:$AF$54,BT16,$L$4:$L$54,4)-SUMIFS($AI$4:$AI$54,$AH$4:$AH$54,BT16,$L$4:$L$54,4),)</f>
        <v>0</v>
      </c>
      <c r="EV16" s="34">
        <f>IF(AND(EN16&gt;0,COUNTIF(ET4:ET7,ET16)&gt;1),ET16+RANK(EU16,EU4:EU7)-1,ET16)</f>
        <v>0</v>
      </c>
      <c r="EW16" s="34">
        <f>IF(AND(EN16&gt;0,COUNTIF(EV13:EV16,EV16)&gt;1),SUMIFS($AI$4:$AI$54,$AF$4:$AF$54,BT16,$L$4:$L$54,4)+SUMIFS($AK$4:$AK$54,$AH$4:$AH$54,BT16,$L$4:$L$54,4),)</f>
        <v>0</v>
      </c>
      <c r="EX16" s="34">
        <f>IF(AND(EN16&gt;0,COUNTIF(EV13:EV16,EV16)&gt;1),EV16+RANK(EW16,EW13:EW16)-1,EV16)</f>
        <v>0</v>
      </c>
      <c r="EY16" s="34" t="str">
        <f t="shared" si="89"/>
        <v/>
      </c>
      <c r="EZ16" s="34" t="str">
        <f>IF(OR(EY16="",COUNTIF(EY13:EY16,EY16)=1),"",$BZ16)</f>
        <v/>
      </c>
      <c r="FA16" s="34" t="str">
        <f>IF(EY16="","",IF(COUNTIF(EY13:EY16,EY16)=1,EY16,EY16+RANK(EZ16,EZ13:EZ16,0)-1))</f>
        <v/>
      </c>
      <c r="FB16" s="34" t="str">
        <f>IF(OR(FA16="",COUNTIF(FA13:FA16,FA16)=1),"",$BX16)</f>
        <v/>
      </c>
      <c r="FC16" s="34" t="str">
        <f>IF(EY16="","",IF(COUNTIF(FA13:FA16,FA16)=1,FA16,FA16+RANK(FB16,FB13:FB16,0)-1))</f>
        <v/>
      </c>
      <c r="FD16" s="34" t="str">
        <f>IF(OR(FC16="",COUNTIF(FC13:FC16,FC16)=1),"",$BU16)</f>
        <v/>
      </c>
      <c r="FE16" s="34" t="str">
        <f>IF(EY16="","",IF(COUNTIF(FC13:FC16,FC16)=1,FC16,FC16+RANK(FD16,FD13:FD16,0)-1))</f>
        <v/>
      </c>
      <c r="FF16" s="34">
        <f>IF(EN16&gt;0,CG11+DA11+DU11+RANK(FE16,FE13:FE16,1),)</f>
        <v>0</v>
      </c>
      <c r="FH16" s="34">
        <f>IFERROR(VLOOKUP(FJ16,CF12:CX16,19,FALSE),IFERROR(VLOOKUP(FJ16,CZ12:DR16,19,FALSE),IFERROR(VLOOKUP(FJ16,DT12:EL16,19,FALSE),VLOOKUP(FJ16,EN12:FF16,19,FALSE))))</f>
        <v>1</v>
      </c>
      <c r="FI16" s="34">
        <f>RANK(FH16,FH13:FH16,1)+COUNTIF(FH13:FH16,FH16)-1</f>
        <v>4</v>
      </c>
      <c r="FJ16" s="34" t="str">
        <f>BT16</f>
        <v>Albanien</v>
      </c>
      <c r="FY16" s="34">
        <v>15</v>
      </c>
      <c r="FZ16" s="34" t="s">
        <v>85</v>
      </c>
      <c r="GA16" s="34" t="s">
        <v>51</v>
      </c>
      <c r="GB16" s="34" t="s">
        <v>53</v>
      </c>
      <c r="GC16" s="34" t="s">
        <v>54</v>
      </c>
      <c r="GD16" s="34" t="s">
        <v>34</v>
      </c>
      <c r="GE16" s="34" t="str">
        <f>VLOOKUP("F",FL3:FM9,2,FALSE)</f>
        <v>Georgien</v>
      </c>
      <c r="GF16" s="34" t="str">
        <f>VLOOKUP("E",FL3:FM9,2,FALSE)</f>
        <v>Belgien</v>
      </c>
      <c r="GG16" s="34" t="str">
        <f>VLOOKUP("D",FL3:FM9,2,FALSE)</f>
        <v>Polen</v>
      </c>
      <c r="GH16" s="34" t="str">
        <f>VLOOKUP("B",FL3:FM9,2,FALSE)</f>
        <v>Italien</v>
      </c>
      <c r="GI16" s="34" t="str">
        <f>IFERROR(IF(AND(VLOOKUP(GA16,FW4:FW9,1,FALSE)=GA16,VLOOKUP(GB16,FW4:FW9,1,FALSE)=GB16,VLOOKUP(GC16,FW4:FW9,1,FALSE)=GC16,VLOOKUP(GD16,FW4:FW9,1,FALSE)=GD16),FY16,""),"")</f>
        <v/>
      </c>
    </row>
    <row r="17" spans="3:191" x14ac:dyDescent="0.35">
      <c r="C17" s="49">
        <v>45467</v>
      </c>
      <c r="D17" s="120" t="s">
        <v>177</v>
      </c>
      <c r="E17" s="59" t="s">
        <v>27</v>
      </c>
      <c r="F17" s="122" t="s">
        <v>15</v>
      </c>
      <c r="G17" s="112"/>
      <c r="H17" s="158" t="s">
        <v>27</v>
      </c>
      <c r="I17" s="112"/>
      <c r="J17" s="109" t="str">
        <f t="shared" si="81"/>
        <v/>
      </c>
      <c r="K17" s="149">
        <f>IF(OR('Resultat &amp; Tabell'!G17="",'Resultat &amp; Tabell'!I17="",G17="",I17=""),0,IF(G17='Resultat &amp; Tabell'!G17,2,0)+IF(I17='Resultat &amp; Tabell'!I17,2,0)+IF(J17='Resultat &amp; Tabell'!J17,3,0))</f>
        <v>0</v>
      </c>
      <c r="L17" s="108">
        <f>IF(VLOOKUP(D17,BT12:CC16,10,FALSE)=VLOOKUP(F17,BT12:CC16,10,FALSE),VLOOKUP(D17,BT12:CC16,10,FALSE),"-")</f>
        <v>1</v>
      </c>
      <c r="N17" s="108" t="str">
        <f>IF(COUNTBLANK(G13:G18)+COUNTBLANK(I13:I18)=0,"Resultat OK","Fyll i resultat")</f>
        <v>Fyll i resultat</v>
      </c>
      <c r="O17" s="34"/>
      <c r="X17" s="20" t="s">
        <v>31</v>
      </c>
      <c r="Y17" s="26">
        <f>K81</f>
        <v>0</v>
      </c>
      <c r="Z17" s="21">
        <f>Q81</f>
        <v>0</v>
      </c>
      <c r="AA17" s="28">
        <f t="shared" si="90"/>
        <v>0</v>
      </c>
      <c r="AE17" s="62">
        <f t="shared" si="47"/>
        <v>45467</v>
      </c>
      <c r="AF17" s="2" t="str">
        <f t="shared" si="47"/>
        <v>Albanien</v>
      </c>
      <c r="AG17" s="59" t="str">
        <f t="shared" si="47"/>
        <v>-</v>
      </c>
      <c r="AH17" s="4" t="str">
        <f t="shared" si="47"/>
        <v>Spanien</v>
      </c>
      <c r="AI17" s="51" t="str">
        <f t="shared" si="48"/>
        <v/>
      </c>
      <c r="AJ17" s="60" t="s">
        <v>27</v>
      </c>
      <c r="AK17" s="51" t="str">
        <f t="shared" si="49"/>
        <v/>
      </c>
      <c r="AL17" s="53" t="str">
        <f t="shared" si="50"/>
        <v/>
      </c>
      <c r="AM17" s="68"/>
      <c r="AN17" s="34">
        <f t="shared" si="51"/>
        <v>0</v>
      </c>
      <c r="AO17" s="34">
        <f t="shared" si="52"/>
        <v>0</v>
      </c>
      <c r="AP17" s="34">
        <f t="shared" si="53"/>
        <v>0</v>
      </c>
      <c r="AQ17" s="34">
        <f t="shared" si="54"/>
        <v>0</v>
      </c>
      <c r="AR17" s="34">
        <f t="shared" si="55"/>
        <v>0</v>
      </c>
      <c r="AS17" s="34">
        <f t="shared" si="56"/>
        <v>0</v>
      </c>
      <c r="AT17" s="34">
        <f t="shared" si="57"/>
        <v>0</v>
      </c>
      <c r="AU17" s="34">
        <f t="shared" si="58"/>
        <v>0</v>
      </c>
      <c r="AV17" s="34">
        <f t="shared" si="59"/>
        <v>0</v>
      </c>
      <c r="AW17" s="34">
        <f t="shared" si="60"/>
        <v>0</v>
      </c>
      <c r="AX17" s="34">
        <f t="shared" si="61"/>
        <v>0</v>
      </c>
      <c r="AY17" s="34">
        <f t="shared" si="62"/>
        <v>0</v>
      </c>
      <c r="AZ17" s="34">
        <f t="shared" si="63"/>
        <v>0</v>
      </c>
      <c r="BA17" s="34">
        <f t="shared" si="64"/>
        <v>0</v>
      </c>
      <c r="BB17" s="34">
        <f t="shared" si="65"/>
        <v>0</v>
      </c>
      <c r="BC17" s="34">
        <f t="shared" si="66"/>
        <v>0</v>
      </c>
      <c r="BD17" s="34">
        <f t="shared" si="67"/>
        <v>0</v>
      </c>
      <c r="BE17" s="34">
        <f t="shared" si="68"/>
        <v>0</v>
      </c>
      <c r="BF17" s="34">
        <f t="shared" si="69"/>
        <v>0</v>
      </c>
      <c r="BG17" s="34">
        <f t="shared" si="70"/>
        <v>0</v>
      </c>
      <c r="BH17" s="34">
        <f t="shared" si="71"/>
        <v>0</v>
      </c>
      <c r="BI17" s="34">
        <f t="shared" si="72"/>
        <v>0</v>
      </c>
      <c r="BJ17" s="34">
        <f t="shared" si="73"/>
        <v>0</v>
      </c>
      <c r="BK17" s="34">
        <f t="shared" si="74"/>
        <v>0</v>
      </c>
      <c r="BL17" s="34">
        <f t="shared" si="75"/>
        <v>0</v>
      </c>
      <c r="BM17" s="34">
        <f t="shared" si="76"/>
        <v>0</v>
      </c>
      <c r="BN17" s="34">
        <f t="shared" si="77"/>
        <v>0</v>
      </c>
      <c r="BO17" s="34">
        <f t="shared" si="78"/>
        <v>0</v>
      </c>
      <c r="BP17" s="34">
        <f t="shared" si="79"/>
        <v>0</v>
      </c>
      <c r="BQ17" s="34">
        <f t="shared" si="80"/>
        <v>0</v>
      </c>
      <c r="FY17" s="34">
        <v>16</v>
      </c>
      <c r="FZ17" s="34" t="s">
        <v>86</v>
      </c>
      <c r="GA17" s="34" t="s">
        <v>52</v>
      </c>
      <c r="GB17" s="34" t="s">
        <v>53</v>
      </c>
      <c r="GC17" s="34" t="s">
        <v>54</v>
      </c>
      <c r="GD17" s="34" t="s">
        <v>34</v>
      </c>
      <c r="GE17" s="34" t="str">
        <f>VLOOKUP("F",FL3:FM9,2,FALSE)</f>
        <v>Georgien</v>
      </c>
      <c r="GF17" s="34" t="str">
        <f>VLOOKUP("E",FL3:FM9,2,FALSE)</f>
        <v>Belgien</v>
      </c>
      <c r="GG17" s="34" t="str">
        <f>VLOOKUP("D",FL3:FM9,2,FALSE)</f>
        <v>Polen</v>
      </c>
      <c r="GH17" s="34" t="str">
        <f>VLOOKUP("C",FL3:FM9,2,FALSE)</f>
        <v>Serbien</v>
      </c>
      <c r="GI17" s="34" t="str">
        <f>IFERROR(IF(AND(VLOOKUP(GA17,FW4:FW9,1,FALSE)=GA17,VLOOKUP(GB17,FW4:FW9,1,FALSE)=GB17,VLOOKUP(GC17,FW4:FW9,1,FALSE)=GC17,VLOOKUP(GD17,FW4:FW9,1,FALSE)=GD17),FY17,""),"")</f>
        <v/>
      </c>
    </row>
    <row r="18" spans="3:191" x14ac:dyDescent="0.35">
      <c r="C18" s="49">
        <v>45467</v>
      </c>
      <c r="D18" s="120" t="s">
        <v>18</v>
      </c>
      <c r="E18" s="59" t="s">
        <v>27</v>
      </c>
      <c r="F18" s="122" t="s">
        <v>14</v>
      </c>
      <c r="G18" s="112"/>
      <c r="H18" s="158" t="s">
        <v>27</v>
      </c>
      <c r="I18" s="112"/>
      <c r="J18" s="109" t="str">
        <f t="shared" si="81"/>
        <v/>
      </c>
      <c r="K18" s="149">
        <f>IF(OR('Resultat &amp; Tabell'!G18="",'Resultat &amp; Tabell'!I18="",G18="",I18=""),0,IF(G18='Resultat &amp; Tabell'!G18,2,0)+IF(I18='Resultat &amp; Tabell'!I18,2,0)+IF(J18='Resultat &amp; Tabell'!J18,3,0))</f>
        <v>0</v>
      </c>
      <c r="L18" s="108">
        <f>IF(VLOOKUP(D18,BT12:CC16,10,FALSE)=VLOOKUP(F18,BT12:CC16,10,FALSE),VLOOKUP(D18,BT12:CC16,10,FALSE),"-")</f>
        <v>1</v>
      </c>
      <c r="O18" s="34"/>
      <c r="X18" s="22" t="s">
        <v>108</v>
      </c>
      <c r="Y18" s="21">
        <f>SUM(AC4:AC9)</f>
        <v>0</v>
      </c>
      <c r="Z18" s="23">
        <v>0</v>
      </c>
      <c r="AA18" s="28">
        <f t="shared" si="90"/>
        <v>0</v>
      </c>
      <c r="AE18" s="62">
        <f t="shared" si="47"/>
        <v>45467</v>
      </c>
      <c r="AF18" s="2" t="str">
        <f t="shared" si="47"/>
        <v>Kroatien</v>
      </c>
      <c r="AG18" s="59" t="str">
        <f t="shared" si="47"/>
        <v>-</v>
      </c>
      <c r="AH18" s="4" t="str">
        <f t="shared" si="47"/>
        <v>Italien</v>
      </c>
      <c r="AI18" s="51" t="str">
        <f t="shared" si="48"/>
        <v/>
      </c>
      <c r="AJ18" s="60" t="s">
        <v>27</v>
      </c>
      <c r="AK18" s="51" t="str">
        <f t="shared" si="49"/>
        <v/>
      </c>
      <c r="AL18" s="53" t="str">
        <f t="shared" si="50"/>
        <v/>
      </c>
      <c r="AM18" s="68"/>
      <c r="AN18" s="34">
        <f t="shared" si="51"/>
        <v>0</v>
      </c>
      <c r="AO18" s="34">
        <f t="shared" si="52"/>
        <v>0</v>
      </c>
      <c r="AP18" s="34">
        <f t="shared" si="53"/>
        <v>0</v>
      </c>
      <c r="AQ18" s="34">
        <f t="shared" si="54"/>
        <v>0</v>
      </c>
      <c r="AR18" s="34">
        <f t="shared" si="55"/>
        <v>0</v>
      </c>
      <c r="AS18" s="34">
        <f t="shared" si="56"/>
        <v>0</v>
      </c>
      <c r="AT18" s="34">
        <f t="shared" si="57"/>
        <v>0</v>
      </c>
      <c r="AU18" s="34">
        <f t="shared" si="58"/>
        <v>0</v>
      </c>
      <c r="AV18" s="34">
        <f t="shared" si="59"/>
        <v>0</v>
      </c>
      <c r="AW18" s="34">
        <f t="shared" si="60"/>
        <v>0</v>
      </c>
      <c r="AX18" s="34">
        <f t="shared" si="61"/>
        <v>0</v>
      </c>
      <c r="AY18" s="34">
        <f t="shared" si="62"/>
        <v>0</v>
      </c>
      <c r="AZ18" s="34">
        <f t="shared" si="63"/>
        <v>0</v>
      </c>
      <c r="BA18" s="34">
        <f t="shared" si="64"/>
        <v>0</v>
      </c>
      <c r="BB18" s="34">
        <f t="shared" si="65"/>
        <v>0</v>
      </c>
      <c r="BC18" s="34">
        <f t="shared" si="66"/>
        <v>0</v>
      </c>
      <c r="BD18" s="34">
        <f t="shared" si="67"/>
        <v>0</v>
      </c>
      <c r="BE18" s="34">
        <f t="shared" si="68"/>
        <v>0</v>
      </c>
      <c r="BF18" s="34">
        <f t="shared" si="69"/>
        <v>0</v>
      </c>
      <c r="BG18" s="34">
        <f t="shared" si="70"/>
        <v>0</v>
      </c>
      <c r="BH18" s="34">
        <f t="shared" si="71"/>
        <v>0</v>
      </c>
      <c r="BI18" s="34">
        <f t="shared" si="72"/>
        <v>0</v>
      </c>
      <c r="BJ18" s="34">
        <f t="shared" si="73"/>
        <v>0</v>
      </c>
      <c r="BK18" s="34">
        <f t="shared" si="74"/>
        <v>0</v>
      </c>
      <c r="BL18" s="34">
        <f t="shared" si="75"/>
        <v>0</v>
      </c>
      <c r="BM18" s="34">
        <f t="shared" si="76"/>
        <v>0</v>
      </c>
      <c r="BN18" s="34">
        <f t="shared" si="77"/>
        <v>0</v>
      </c>
      <c r="BO18" s="34">
        <f t="shared" si="78"/>
        <v>0</v>
      </c>
      <c r="BP18" s="34">
        <f t="shared" si="79"/>
        <v>0</v>
      </c>
      <c r="BQ18" s="34">
        <f t="shared" si="80"/>
        <v>0</v>
      </c>
    </row>
    <row r="19" spans="3:191" ht="15.5" x14ac:dyDescent="0.35">
      <c r="C19" s="70"/>
      <c r="D19" s="125"/>
      <c r="E19" s="72"/>
      <c r="F19" s="126"/>
      <c r="G19" s="159"/>
      <c r="H19" s="160"/>
      <c r="I19" s="161"/>
      <c r="O19" s="34"/>
      <c r="X19" s="24" t="s">
        <v>129</v>
      </c>
      <c r="Y19" s="76"/>
      <c r="Z19" s="76"/>
      <c r="AA19" s="29">
        <f>SUM(AA13:AA18)</f>
        <v>0</v>
      </c>
      <c r="AE19" s="70"/>
      <c r="AF19" s="71"/>
      <c r="AG19" s="72"/>
      <c r="AH19" s="72"/>
      <c r="AI19" s="73"/>
      <c r="AJ19" s="74"/>
      <c r="AK19" s="75"/>
    </row>
    <row r="20" spans="3:191" x14ac:dyDescent="0.35">
      <c r="C20" s="30" t="s">
        <v>2</v>
      </c>
      <c r="D20"/>
      <c r="E20" s="31"/>
      <c r="F20" s="123"/>
      <c r="G20" s="155"/>
      <c r="H20" s="156"/>
      <c r="I20" s="155"/>
      <c r="J20" s="32"/>
      <c r="K20" s="33"/>
      <c r="O20" s="34"/>
      <c r="AE20" s="30" t="s">
        <v>2</v>
      </c>
      <c r="AF20" s="31"/>
      <c r="AG20" s="31"/>
      <c r="AH20" s="31"/>
      <c r="AI20" s="32"/>
      <c r="AJ20" s="32"/>
      <c r="AK20" s="32"/>
      <c r="AL20" s="32"/>
      <c r="AM20" s="32"/>
      <c r="BT20" s="37" t="s">
        <v>63</v>
      </c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F20" s="38" t="s">
        <v>59</v>
      </c>
      <c r="CG20" s="38">
        <f>COUNTIF(CC22:CC25,1)</f>
        <v>4</v>
      </c>
      <c r="CH20" s="38"/>
      <c r="CI20" s="38"/>
      <c r="CJ20" s="38"/>
      <c r="CK20" s="38"/>
      <c r="CL20" s="38"/>
      <c r="CM20" s="38"/>
      <c r="CN20" s="38"/>
      <c r="CO20" s="38"/>
      <c r="CP20" s="38"/>
      <c r="CZ20" s="39" t="s">
        <v>62</v>
      </c>
      <c r="DA20" s="39">
        <f>COUNTIF(CC22:CC25,2)</f>
        <v>0</v>
      </c>
      <c r="DB20" s="39"/>
      <c r="DC20" s="39"/>
      <c r="DD20" s="39"/>
      <c r="DE20" s="39"/>
      <c r="DF20" s="39"/>
      <c r="DG20" s="39"/>
      <c r="DH20" s="39"/>
      <c r="DI20" s="39"/>
      <c r="DJ20" s="39"/>
      <c r="DT20" s="40" t="s">
        <v>61</v>
      </c>
      <c r="DU20" s="40">
        <f>COUNTIF(CC22:CC25,3)</f>
        <v>0</v>
      </c>
      <c r="DV20" s="40"/>
      <c r="DW20" s="40"/>
      <c r="DX20" s="40"/>
      <c r="DY20" s="40"/>
      <c r="DZ20" s="40"/>
      <c r="EA20" s="40"/>
      <c r="EB20" s="40"/>
      <c r="EC20" s="40"/>
      <c r="ED20" s="40"/>
      <c r="EN20" s="41" t="s">
        <v>60</v>
      </c>
      <c r="EO20" s="41">
        <f>COUNTIF(CC22:CC25,4)</f>
        <v>0</v>
      </c>
      <c r="EP20" s="41"/>
      <c r="EQ20" s="41"/>
      <c r="ER20" s="41"/>
      <c r="ES20" s="41"/>
      <c r="ET20" s="41"/>
      <c r="EU20" s="41"/>
      <c r="EV20" s="41"/>
      <c r="EW20" s="41"/>
      <c r="EX20" s="41"/>
    </row>
    <row r="21" spans="3:191" x14ac:dyDescent="0.35">
      <c r="C21" s="44" t="s">
        <v>22</v>
      </c>
      <c r="D21" s="168" t="s">
        <v>23</v>
      </c>
      <c r="E21" s="168"/>
      <c r="F21" s="168"/>
      <c r="G21" s="185" t="s">
        <v>24</v>
      </c>
      <c r="H21" s="185"/>
      <c r="I21" s="185"/>
      <c r="J21" s="13" t="s">
        <v>25</v>
      </c>
      <c r="K21" s="14" t="s">
        <v>26</v>
      </c>
      <c r="N21" s="44" t="s">
        <v>32</v>
      </c>
      <c r="O21" s="13" t="s">
        <v>33</v>
      </c>
      <c r="P21" s="13" t="s">
        <v>35</v>
      </c>
      <c r="Q21" s="13" t="s">
        <v>34</v>
      </c>
      <c r="R21" s="13" t="s">
        <v>36</v>
      </c>
      <c r="S21" s="13" t="s">
        <v>37</v>
      </c>
      <c r="T21" s="13" t="s">
        <v>39</v>
      </c>
      <c r="U21" s="14" t="s">
        <v>38</v>
      </c>
      <c r="AE21" s="44" t="s">
        <v>22</v>
      </c>
      <c r="AF21" s="168" t="s">
        <v>23</v>
      </c>
      <c r="AG21" s="168"/>
      <c r="AH21" s="168"/>
      <c r="AI21" s="169" t="s">
        <v>24</v>
      </c>
      <c r="AJ21" s="169"/>
      <c r="AK21" s="169"/>
      <c r="AL21" s="13" t="s">
        <v>25</v>
      </c>
      <c r="AM21" s="14" t="s">
        <v>26</v>
      </c>
      <c r="AN21" s="37" t="s">
        <v>40</v>
      </c>
      <c r="AO21" s="37" t="s">
        <v>41</v>
      </c>
      <c r="AP21" s="37" t="s">
        <v>42</v>
      </c>
      <c r="AQ21" s="37" t="s">
        <v>43</v>
      </c>
      <c r="AR21" s="37" t="s">
        <v>44</v>
      </c>
      <c r="AS21" s="37" t="s">
        <v>45</v>
      </c>
      <c r="AT21" s="38" t="s">
        <v>40</v>
      </c>
      <c r="AU21" s="38" t="s">
        <v>41</v>
      </c>
      <c r="AV21" s="38" t="s">
        <v>42</v>
      </c>
      <c r="AW21" s="38" t="s">
        <v>43</v>
      </c>
      <c r="AX21" s="38" t="s">
        <v>44</v>
      </c>
      <c r="AY21" s="38" t="s">
        <v>45</v>
      </c>
      <c r="AZ21" s="39" t="s">
        <v>40</v>
      </c>
      <c r="BA21" s="39" t="s">
        <v>41</v>
      </c>
      <c r="BB21" s="39" t="s">
        <v>42</v>
      </c>
      <c r="BC21" s="39" t="s">
        <v>43</v>
      </c>
      <c r="BD21" s="39" t="s">
        <v>44</v>
      </c>
      <c r="BE21" s="39" t="s">
        <v>45</v>
      </c>
      <c r="BF21" s="40" t="s">
        <v>40</v>
      </c>
      <c r="BG21" s="40" t="s">
        <v>41</v>
      </c>
      <c r="BH21" s="40" t="s">
        <v>42</v>
      </c>
      <c r="BI21" s="40" t="s">
        <v>43</v>
      </c>
      <c r="BJ21" s="40" t="s">
        <v>44</v>
      </c>
      <c r="BK21" s="40" t="s">
        <v>45</v>
      </c>
      <c r="BL21" s="41" t="s">
        <v>40</v>
      </c>
      <c r="BM21" s="41" t="s">
        <v>41</v>
      </c>
      <c r="BN21" s="41" t="s">
        <v>42</v>
      </c>
      <c r="BO21" s="41" t="s">
        <v>43</v>
      </c>
      <c r="BP21" s="41" t="s">
        <v>44</v>
      </c>
      <c r="BQ21" s="41" t="s">
        <v>45</v>
      </c>
      <c r="BT21" s="37" t="s">
        <v>32</v>
      </c>
      <c r="BU21" s="37" t="s">
        <v>33</v>
      </c>
      <c r="BV21" s="37" t="s">
        <v>35</v>
      </c>
      <c r="BW21" s="37" t="s">
        <v>34</v>
      </c>
      <c r="BX21" s="37" t="s">
        <v>36</v>
      </c>
      <c r="BY21" s="37" t="s">
        <v>37</v>
      </c>
      <c r="BZ21" s="37" t="s">
        <v>39</v>
      </c>
      <c r="CA21" s="37" t="s">
        <v>38</v>
      </c>
      <c r="CB21" s="37" t="s">
        <v>49</v>
      </c>
      <c r="CC21" s="37" t="s">
        <v>58</v>
      </c>
      <c r="CD21" s="37" t="s">
        <v>48</v>
      </c>
      <c r="CF21" s="38" t="s">
        <v>32</v>
      </c>
      <c r="CG21" s="38" t="s">
        <v>33</v>
      </c>
      <c r="CH21" s="38" t="s">
        <v>35</v>
      </c>
      <c r="CI21" s="38" t="s">
        <v>34</v>
      </c>
      <c r="CJ21" s="38" t="s">
        <v>38</v>
      </c>
      <c r="CK21" s="38" t="s">
        <v>49</v>
      </c>
      <c r="CL21" s="38" t="s">
        <v>58</v>
      </c>
      <c r="CM21" s="47" t="s">
        <v>39</v>
      </c>
      <c r="CN21" s="47" t="s">
        <v>65</v>
      </c>
      <c r="CO21" s="47" t="s">
        <v>36</v>
      </c>
      <c r="CP21" s="47" t="s">
        <v>64</v>
      </c>
      <c r="CQ21" s="38" t="s">
        <v>134</v>
      </c>
      <c r="CR21" s="47" t="s">
        <v>144</v>
      </c>
      <c r="CS21" s="47" t="s">
        <v>141</v>
      </c>
      <c r="CT21" s="47" t="s">
        <v>145</v>
      </c>
      <c r="CU21" s="47" t="s">
        <v>142</v>
      </c>
      <c r="CV21" s="47" t="s">
        <v>146</v>
      </c>
      <c r="CW21" s="47" t="s">
        <v>143</v>
      </c>
      <c r="CX21" s="38" t="s">
        <v>135</v>
      </c>
      <c r="CZ21" s="39" t="s">
        <v>32</v>
      </c>
      <c r="DA21" s="39" t="s">
        <v>33</v>
      </c>
      <c r="DB21" s="39" t="s">
        <v>35</v>
      </c>
      <c r="DC21" s="39" t="s">
        <v>34</v>
      </c>
      <c r="DD21" s="39" t="s">
        <v>38</v>
      </c>
      <c r="DE21" s="39" t="s">
        <v>49</v>
      </c>
      <c r="DF21" s="39" t="s">
        <v>58</v>
      </c>
      <c r="DG21" s="39" t="s">
        <v>39</v>
      </c>
      <c r="DH21" s="39" t="s">
        <v>65</v>
      </c>
      <c r="DI21" s="39" t="s">
        <v>36</v>
      </c>
      <c r="DJ21" s="39" t="s">
        <v>64</v>
      </c>
      <c r="DK21" s="39" t="s">
        <v>134</v>
      </c>
      <c r="DL21" s="39" t="s">
        <v>144</v>
      </c>
      <c r="DM21" s="39" t="s">
        <v>141</v>
      </c>
      <c r="DN21" s="39" t="s">
        <v>145</v>
      </c>
      <c r="DO21" s="39" t="s">
        <v>142</v>
      </c>
      <c r="DP21" s="39" t="s">
        <v>146</v>
      </c>
      <c r="DQ21" s="39" t="s">
        <v>143</v>
      </c>
      <c r="DR21" s="39" t="s">
        <v>135</v>
      </c>
      <c r="DT21" s="40" t="s">
        <v>32</v>
      </c>
      <c r="DU21" s="40" t="s">
        <v>33</v>
      </c>
      <c r="DV21" s="40" t="s">
        <v>35</v>
      </c>
      <c r="DW21" s="40" t="s">
        <v>34</v>
      </c>
      <c r="DX21" s="40" t="s">
        <v>38</v>
      </c>
      <c r="DY21" s="40" t="s">
        <v>49</v>
      </c>
      <c r="DZ21" s="40" t="s">
        <v>58</v>
      </c>
      <c r="EA21" s="40" t="s">
        <v>39</v>
      </c>
      <c r="EB21" s="40" t="s">
        <v>65</v>
      </c>
      <c r="EC21" s="40" t="s">
        <v>36</v>
      </c>
      <c r="ED21" s="40" t="s">
        <v>64</v>
      </c>
      <c r="EE21" s="40" t="s">
        <v>134</v>
      </c>
      <c r="EF21" s="40" t="s">
        <v>144</v>
      </c>
      <c r="EG21" s="40" t="s">
        <v>141</v>
      </c>
      <c r="EH21" s="40" t="s">
        <v>145</v>
      </c>
      <c r="EI21" s="40" t="s">
        <v>142</v>
      </c>
      <c r="EJ21" s="40" t="s">
        <v>146</v>
      </c>
      <c r="EK21" s="40" t="s">
        <v>143</v>
      </c>
      <c r="EL21" s="40" t="s">
        <v>135</v>
      </c>
      <c r="EN21" s="41" t="s">
        <v>32</v>
      </c>
      <c r="EO21" s="41" t="s">
        <v>33</v>
      </c>
      <c r="EP21" s="41" t="s">
        <v>35</v>
      </c>
      <c r="EQ21" s="41" t="s">
        <v>34</v>
      </c>
      <c r="ER21" s="41" t="s">
        <v>38</v>
      </c>
      <c r="ES21" s="41" t="s">
        <v>49</v>
      </c>
      <c r="ET21" s="41" t="s">
        <v>58</v>
      </c>
      <c r="EU21" s="41" t="s">
        <v>39</v>
      </c>
      <c r="EV21" s="41" t="s">
        <v>65</v>
      </c>
      <c r="EW21" s="41" t="s">
        <v>36</v>
      </c>
      <c r="EX21" s="41" t="s">
        <v>64</v>
      </c>
      <c r="EY21" s="41" t="s">
        <v>134</v>
      </c>
      <c r="EZ21" s="41" t="s">
        <v>144</v>
      </c>
      <c r="FA21" s="41" t="s">
        <v>141</v>
      </c>
      <c r="FB21" s="41" t="s">
        <v>145</v>
      </c>
      <c r="FC21" s="41" t="s">
        <v>142</v>
      </c>
      <c r="FD21" s="41" t="s">
        <v>146</v>
      </c>
      <c r="FE21" s="41" t="s">
        <v>143</v>
      </c>
      <c r="FF21" s="41" t="s">
        <v>135</v>
      </c>
      <c r="FH21" s="41" t="s">
        <v>46</v>
      </c>
      <c r="FI21" s="41" t="s">
        <v>66</v>
      </c>
    </row>
    <row r="22" spans="3:191" x14ac:dyDescent="0.35">
      <c r="C22" s="49">
        <v>45459</v>
      </c>
      <c r="D22" s="120" t="s">
        <v>178</v>
      </c>
      <c r="E22" s="59" t="s">
        <v>27</v>
      </c>
      <c r="F22" s="122" t="s">
        <v>136</v>
      </c>
      <c r="G22" s="111"/>
      <c r="H22" s="157" t="s">
        <v>27</v>
      </c>
      <c r="I22" s="111"/>
      <c r="J22" s="109" t="str">
        <f>IF(OR(ISBLANK(G22),ISBLANK(I22)),"",IF(G22&gt;I22,1,IF(G22&lt;I22,2,"X")))</f>
        <v/>
      </c>
      <c r="K22" s="149">
        <f>IF(OR('Resultat &amp; Tabell'!G22="",'Resultat &amp; Tabell'!I22="",G22="",I22=""),0,IF(G22='Resultat &amp; Tabell'!G22,2,0)+IF(I22='Resultat &amp; Tabell'!I22,2,0)+IF(J22='Resultat &amp; Tabell'!J22,3,0))</f>
        <v>0</v>
      </c>
      <c r="L22" s="108">
        <f>IF(VLOOKUP(D22,BT21:CC25,10,FALSE)=VLOOKUP(F22,BT21:CC25,10,FALSE),VLOOKUP(D22,BT21:CC25,10,FALSE),"-")</f>
        <v>1</v>
      </c>
      <c r="M22" s="108">
        <v>1</v>
      </c>
      <c r="N22" s="95" t="str">
        <f>VLOOKUP(M22,FI22:FJ25,2,FALSE)</f>
        <v>Slovenien</v>
      </c>
      <c r="O22" s="96">
        <f>VLOOKUP(N22,BT22:CA25,2,FALSE)</f>
        <v>0</v>
      </c>
      <c r="P22" s="96">
        <f>VLOOKUP(N22,BT22:CA25,3,FALSE)</f>
        <v>0</v>
      </c>
      <c r="Q22" s="96">
        <f>VLOOKUP(N22,BT22:CA25,4,FALSE)</f>
        <v>0</v>
      </c>
      <c r="R22" s="96">
        <f>VLOOKUP(N22,BT22:CA25,5,FALSE)</f>
        <v>0</v>
      </c>
      <c r="S22" s="96">
        <f>VLOOKUP(N22,BT22:CA25,6,FALSE)</f>
        <v>0</v>
      </c>
      <c r="T22" s="96">
        <f>VLOOKUP(N22,BT22:CA25,7,FALSE)</f>
        <v>0</v>
      </c>
      <c r="U22" s="97">
        <f>VLOOKUP(N22,BT22:CA25,8,FALSE)</f>
        <v>0</v>
      </c>
      <c r="AE22" s="77">
        <f t="shared" ref="AE22:AH27" si="91">C22</f>
        <v>45459</v>
      </c>
      <c r="AF22" s="2" t="str">
        <f t="shared" si="91"/>
        <v>Slovenien</v>
      </c>
      <c r="AG22" s="59" t="str">
        <f t="shared" si="91"/>
        <v>-</v>
      </c>
      <c r="AH22" s="4" t="str">
        <f t="shared" si="91"/>
        <v>Danmark</v>
      </c>
      <c r="AI22" s="51" t="str">
        <f t="shared" ref="AI22:AI27" si="92">IF(G22="","",G22)</f>
        <v/>
      </c>
      <c r="AJ22" s="52" t="s">
        <v>27</v>
      </c>
      <c r="AK22" s="51" t="str">
        <f t="shared" ref="AK22:AK27" si="93">IF(I22="","",I22)</f>
        <v/>
      </c>
      <c r="AL22" s="53" t="str">
        <f t="shared" ref="AL22:AL27" si="94">J22</f>
        <v/>
      </c>
      <c r="AM22" s="67"/>
      <c r="AN22" s="34">
        <f t="shared" ref="AN22:AN27" si="95">IF(AI22&gt;AK22,1,0)</f>
        <v>0</v>
      </c>
      <c r="AO22" s="34">
        <f t="shared" ref="AO22:AO27" si="96">IF(AK22&gt;AI22,1,0)</f>
        <v>0</v>
      </c>
      <c r="AP22" s="34">
        <f t="shared" ref="AP22:AP27" si="97">IF(AND(AI22=AK22,AI22&lt;&gt;""),1,0)</f>
        <v>0</v>
      </c>
      <c r="AQ22" s="34">
        <f t="shared" ref="AQ22:AQ27" si="98">IF(AND(AI22=AK22,AI22&lt;&gt;""),1,0)</f>
        <v>0</v>
      </c>
      <c r="AR22" s="34">
        <f t="shared" ref="AR22:AR27" si="99">IF(AI22&lt;AK22,1,0)</f>
        <v>0</v>
      </c>
      <c r="AS22" s="34">
        <f t="shared" ref="AS22:AS27" si="100">IF(AK22&lt;AI22,1,)</f>
        <v>0</v>
      </c>
      <c r="AT22" s="34">
        <f t="shared" ref="AT22:AT27" si="101">IF(ISERROR(VLOOKUP(AF22,CF:CF,1,FALSE)),0,1)*IF(ISERROR(VLOOKUP(AH22,CF:CF,1,FALSE)),0,1)*AN22</f>
        <v>0</v>
      </c>
      <c r="AU22" s="34">
        <f t="shared" ref="AU22:AU27" si="102">IF(ISERROR(VLOOKUP(AF22,CF:CF,1,FALSE)),0,1)*IF(ISERROR(VLOOKUP(AH22,CF:CF,1,FALSE)),0,1)*AO22</f>
        <v>0</v>
      </c>
      <c r="AV22" s="34">
        <f t="shared" ref="AV22:AV27" si="103">IF(ISERROR(VLOOKUP(AF22,CF:CF,1,FALSE)),0,1)*IF(ISERROR(VLOOKUP(AH22,CF:CF,1,FALSE)),0,1)*AP22</f>
        <v>0</v>
      </c>
      <c r="AW22" s="34">
        <f t="shared" ref="AW22:AW27" si="104">IF(ISERROR(VLOOKUP(AF22,CF:CF,1,FALSE)),0,1)*IF(ISERROR(VLOOKUP(AH22,CF:CF,1,FALSE)),0,1)*AQ22</f>
        <v>0</v>
      </c>
      <c r="AX22" s="34">
        <f t="shared" ref="AX22:AX27" si="105">IF(ISERROR(VLOOKUP(AF22,CF:CF,1,FALSE)),0,1)*IF(ISERROR(VLOOKUP(AH22,CF:CF,1,FALSE)),0,1)*AR22</f>
        <v>0</v>
      </c>
      <c r="AY22" s="34">
        <f t="shared" ref="AY22:AY27" si="106">IF(ISERROR(VLOOKUP(AF22,CF:CF,1,FALSE)),0,1)*IF(ISERROR(VLOOKUP(AH22,CF:CF,1,FALSE)),0,1)*AS22</f>
        <v>0</v>
      </c>
      <c r="AZ22" s="34">
        <f t="shared" ref="AZ22:AZ27" si="107">IF(ISERROR(VLOOKUP(AF22,CZ:CZ,1,FALSE)),0,1)*IF(ISERROR(VLOOKUP(AH22,CZ:CZ,1,FALSE)),0,1)*AN22</f>
        <v>0</v>
      </c>
      <c r="BA22" s="34">
        <f t="shared" ref="BA22:BA27" si="108">IF(ISERROR(VLOOKUP(AF22,CZ:CZ,1,FALSE)),0,1)*IF(ISERROR(VLOOKUP(AH22,CZ:CZ,1,FALSE)),0,1)*AO22</f>
        <v>0</v>
      </c>
      <c r="BB22" s="34">
        <f t="shared" ref="BB22:BB27" si="109">IF(ISERROR(VLOOKUP(AF22,CZ:CZ,1,FALSE)),0,1)*IF(ISERROR(VLOOKUP(AH22,CZ:CZ,1,FALSE)),0,1)*AP22</f>
        <v>0</v>
      </c>
      <c r="BC22" s="34">
        <f t="shared" ref="BC22:BC27" si="110">IF(ISERROR(VLOOKUP(AF22,CZ:CZ,1,FALSE)),0,1)*IF(ISERROR(VLOOKUP(AH22,CZ:CZ,1,FALSE)),0,1)*AQ22</f>
        <v>0</v>
      </c>
      <c r="BD22" s="34">
        <f t="shared" ref="BD22:BD27" si="111">IF(ISERROR(VLOOKUP(AF22,CZ:CZ,1,FALSE)),0,1)*IF(ISERROR(VLOOKUP(AH22,CZ:CZ,1,FALSE)),0,1)*AR22</f>
        <v>0</v>
      </c>
      <c r="BE22" s="34">
        <f t="shared" ref="BE22:BE27" si="112">IF(ISERROR(VLOOKUP(AF22,CZ:CZ,1,FALSE)),0,1)*IF(ISERROR(VLOOKUP(AH22,CZ:CZ,1,FALSE)),0,1)*AS22</f>
        <v>0</v>
      </c>
      <c r="BF22" s="34">
        <f t="shared" ref="BF22:BF27" si="113">IF(ISERROR(VLOOKUP(AF22,DT:DT,1,FALSE)),0,1)*IF(ISERROR(VLOOKUP(AH22,DT:DT,1,FALSE)),0,1)*AN22</f>
        <v>0</v>
      </c>
      <c r="BG22" s="34">
        <f t="shared" ref="BG22:BG27" si="114">IF(ISERROR(VLOOKUP(AF22,DT:DT,1,FALSE)),0,1)*IF(ISERROR(VLOOKUP(AH22,DT:DT,1,FALSE)),0,1)*AO22</f>
        <v>0</v>
      </c>
      <c r="BH22" s="34">
        <f t="shared" ref="BH22:BH27" si="115">IF(ISERROR(VLOOKUP(AF22,DT:DT,1,FALSE)),0,1)*IF(ISERROR(VLOOKUP(AH22,DT:DT,1,FALSE)),0,1)*AP22</f>
        <v>0</v>
      </c>
      <c r="BI22" s="34">
        <f t="shared" ref="BI22:BI27" si="116">IF(ISERROR(VLOOKUP(AF22,DT:DT,1,FALSE)),0,1)*IF(ISERROR(VLOOKUP(AH22,DT:DT,1,FALSE)),0,1)*AQ22</f>
        <v>0</v>
      </c>
      <c r="BJ22" s="34">
        <f t="shared" ref="BJ22:BJ27" si="117">IF(ISERROR(VLOOKUP(AF22,DT:DT,1,FALSE)),0,1)*IF(ISERROR(VLOOKUP(AH22,DT:DT,1,FALSE)),0,1)*AR22</f>
        <v>0</v>
      </c>
      <c r="BK22" s="34">
        <f t="shared" ref="BK22:BK27" si="118">IF(ISERROR(VLOOKUP(AF22,DT:DT,1,FALSE)),0,1)*IF(ISERROR(VLOOKUP(AH22,DT:DT,1,FALSE)),0,1)*AS22</f>
        <v>0</v>
      </c>
      <c r="BL22" s="34">
        <f t="shared" ref="BL22:BL27" si="119">IF(ISERROR(VLOOKUP(AF22,EN:EN,1,FALSE)),0,1)*IF(ISERROR(VLOOKUP(AH22,EN:EN,1,FALSE)),0,1)*AN22</f>
        <v>0</v>
      </c>
      <c r="BM22" s="34">
        <f t="shared" ref="BM22:BM27" si="120">IF(ISERROR(VLOOKUP(AF22,EN:EN,1,FALSE)),0,1)*IF(ISERROR(VLOOKUP(AH22,EN:EN,1,FALSE)),0,1)*AO22</f>
        <v>0</v>
      </c>
      <c r="BN22" s="34">
        <f t="shared" ref="BN22:BN27" si="121">IF(ISERROR(VLOOKUP(AF22,EN:EN,1,FALSE)),0,1)*IF(ISERROR(VLOOKUP(AH22,EN:EN,1,FALSE)),0,1)*AP22</f>
        <v>0</v>
      </c>
      <c r="BO22" s="34">
        <f t="shared" ref="BO22:BO27" si="122">IF(ISERROR(VLOOKUP(AF22,EN:EN,1,FALSE)),0,1)*IF(ISERROR(VLOOKUP(AH22,EN:EN,1,FALSE)),0,1)*AQ22</f>
        <v>0</v>
      </c>
      <c r="BP22" s="34">
        <f t="shared" ref="BP22:BP27" si="123">IF(ISERROR(VLOOKUP(AF22,EN:EN,1,FALSE)),0,1)*IF(ISERROR(VLOOKUP(AH22,EN:EN,1,FALSE)),0,1)*AR22</f>
        <v>0</v>
      </c>
      <c r="BQ22" s="34">
        <f t="shared" ref="BQ22:BQ27" si="124">IF(ISERROR(VLOOKUP(AF22,EN:EN,1,FALSE)),0,1)*IF(ISERROR(VLOOKUP(AH22,EN:EN,1,FALSE)),0,1)*AS22</f>
        <v>0</v>
      </c>
      <c r="BT22" s="34" t="s">
        <v>178</v>
      </c>
      <c r="BU22" s="55">
        <f>(SUMIF(AF4:AF54,BT22,AN4:AN54)+SUMIF(AH4:AH54,BT22,AO4:AO54))</f>
        <v>0</v>
      </c>
      <c r="BV22" s="55">
        <f>(SUMIF(AF4:AF54,BT22,AP4:AP54)+SUMIF(AH4:AH54,BT22,AQ4:AQ54))</f>
        <v>0</v>
      </c>
      <c r="BW22" s="55">
        <f>(SUMIF(AF4:AF54,BT22,AR4:AR54)+SUMIF(AH4:AH54,BT22,AS4:AS54))</f>
        <v>0</v>
      </c>
      <c r="BX22" s="55">
        <f>SUMIF(AF4:AF54,BT22,AI4:AI54)+SUMIF(AH4:AH54,BT22,AK4:AK54)</f>
        <v>0</v>
      </c>
      <c r="BY22" s="55">
        <f>SUMIF(AF4:AF54,BT22,AK4:AK54)+SUMIF(AH4:AH54,BT22,AI4:AI54)</f>
        <v>0</v>
      </c>
      <c r="BZ22" s="55">
        <f>BX22-BY22</f>
        <v>0</v>
      </c>
      <c r="CA22" s="55">
        <f>IFERROR(BU22*3+BV22*1,0)</f>
        <v>0</v>
      </c>
      <c r="CB22" s="55" t="s">
        <v>52</v>
      </c>
      <c r="CC22" s="56">
        <f>RANK(CA22,CA22:CA25)</f>
        <v>1</v>
      </c>
      <c r="CD22" s="34">
        <f>SUMPRODUCT((CA22:CA25=CA22)*(BZ22:BZ25&gt;BZ22))</f>
        <v>0</v>
      </c>
      <c r="CF22" s="34" t="str">
        <f>IF(CC22=1,BT22,)</f>
        <v>Slovenien</v>
      </c>
      <c r="CG22" s="34">
        <f>(SUMIF(AF4:AF54,BT22,AT4:AT54)+SUMIF(AH4:AH54,BT22,AU4:AU54))</f>
        <v>0</v>
      </c>
      <c r="CH22" s="34">
        <f>(SUMIF(AF4:AF54,BT22,AV4:AV54)+SUMIF(AH4:AH54,BT22,AW4:AW54))</f>
        <v>0</v>
      </c>
      <c r="CI22" s="34">
        <f>(SUMIF(AF4:AF54,BT22,AX4:AX54)+SUMIF(AH4:AH54,BT22,AY4:AY54))</f>
        <v>0</v>
      </c>
      <c r="CJ22" s="55">
        <f>IFERROR(CG22*3+CH22*1,0)</f>
        <v>0</v>
      </c>
      <c r="CK22" s="34" t="str">
        <f>CB22</f>
        <v>C</v>
      </c>
      <c r="CL22" s="34">
        <f>IF(CF22&gt;0,RANK(CJ22,CJ22:CJ25),)</f>
        <v>1</v>
      </c>
      <c r="CM22" s="34">
        <f>IF(AND(CF22&gt;0,COUNTIF(CL22:CL25,CL22)&gt;1),SUMIFS($AI$4:$AI$54,$AF$4:$AF$54,$BT22,$L$4:$L$54,1)+SUMIFS($AK$4:$AK$54,$AH$4:$AH$54,$BT22,$L$4:$L$54,1)-SUMIFS($AK$4:$AK$54,$AF$4:$AF$54,$BT22,$L$4:$L$54,1)-SUMIFS($AI$4:$AI$54,$AH$4:$AH$54,$BT22,$L$4:$L$54,1),)</f>
        <v>0</v>
      </c>
      <c r="CN22" s="34">
        <f>IF(AND(CF22&gt;0,COUNTIF(CL22:CL25,CL22)&gt;1),CL22+RANK(CM22,CM22:CM25)-1,CL22)</f>
        <v>1</v>
      </c>
      <c r="CO22" s="34">
        <f>IF(AND(CF22&gt;0,COUNTIF(CN22:CN25,CN22)&gt;1),SUMIFS($AI$4:$AI$54,$AF$4:$AF$54,$BT22,$L$4:$L$54,1)+SUMIFS($AK$4:$AK$54,$AH$4:$AH$54,$BT22,$L$4:$L$54,1),)</f>
        <v>0</v>
      </c>
      <c r="CP22" s="34">
        <f>IF(AND(CF22&gt;0,COUNTIF(CN22:CN25,CN22)&gt;1),CN22+RANK(CO22,CO22:CO25)-1,CN22)</f>
        <v>1</v>
      </c>
      <c r="CQ22" s="34">
        <f>IF(CP22=0,"",CP22)</f>
        <v>1</v>
      </c>
      <c r="CR22" s="34">
        <f>IF(OR(CQ22="",COUNTIF(CQ22:CQ25,CQ22)=1),"",$BZ22)</f>
        <v>0</v>
      </c>
      <c r="CS22" s="34">
        <f>IF(CQ22="","",IF(COUNTIF(CQ22:CQ25,CQ22)=1,CQ22,CQ22+RANK(CR22,CR22:CR25,0)-1))</f>
        <v>1</v>
      </c>
      <c r="CT22" s="34">
        <f>IF(OR(CS22="",COUNTIF(CS22:CS25,CS22)=1),"",$BX22)</f>
        <v>0</v>
      </c>
      <c r="CU22" s="34">
        <f>IF(CQ22="","",IF(COUNTIF(CS22:CS25,CS22)=1,CS22,CS22+RANK(CT22,CT22:CT25,0)-1))</f>
        <v>1</v>
      </c>
      <c r="CV22" s="34">
        <f>IF(OR(CU22="",COUNTIF(CU22:CU25,CU22)=1),"",$BU22)</f>
        <v>0</v>
      </c>
      <c r="CW22" s="34">
        <f>IF(CQ22="","",IF(COUNTIF(CU22:CU25,CU22)=1,CU22,CU22+RANK(CV22,CV22:CV25,0)-1))</f>
        <v>1</v>
      </c>
      <c r="CX22" s="34">
        <f>IF(CF22&gt;0,BM20+RANK(CW22,CW22:CW25,1),)</f>
        <v>1</v>
      </c>
      <c r="CZ22" s="34">
        <f>IF(CC22=2,BT22,)</f>
        <v>0</v>
      </c>
      <c r="DA22" s="34">
        <f>(SUMIF(AF4:AF54,BT22,AZ4:AZ54)+SUMIF(AH4:AH54,BT22,BA4:BA54))</f>
        <v>0</v>
      </c>
      <c r="DB22" s="34">
        <f>(SUMIF(AF4:AF54,BT22,BB4:BB54)+SUMIF(AH4:AH54,BT22,BC4:BC54))</f>
        <v>0</v>
      </c>
      <c r="DC22" s="34">
        <f>(SUMIF(AF4:AF54,BT22,BD4:BD54)+SUMIF(AH4:AH54,BT22,BE4:BE54))</f>
        <v>0</v>
      </c>
      <c r="DD22" s="55">
        <f>IFERROR(DA22*3+DB22*1,0)</f>
        <v>0</v>
      </c>
      <c r="DE22" s="34" t="str">
        <f>CB22</f>
        <v>C</v>
      </c>
      <c r="DF22" s="34">
        <f>IF(CZ22&gt;0,RANK(DD22,DD22:DD25)+CG20,)</f>
        <v>0</v>
      </c>
      <c r="DG22" s="34">
        <f>IF(AND(CZ22&gt;0,COUNTIF(DF22:DF25,DF22)&gt;1),SUMIFS($AI$4:$AI$54,$AF$4:$AF$54,$BT22,$L$4:$L$54,2)+SUMIFS($AK$4:$AK$54,$AH$4:$AH$54,$BT22,$L$4:$L$54,2)-SUMIFS($AK$4:$AK$54,$AF$4:$AF$54,$BT22,$L$4:$L$54,2)-SUMIFS($AI$4:$AI$54,$AH$4:$AH$54,$BT22,$L$4:$L$54,2),)</f>
        <v>0</v>
      </c>
      <c r="DH22" s="34">
        <f>IF(AND(CZ22&gt;0,COUNTIF(DF22:DF25,DF22)&gt;1),DF22+RANK(DG22,DG22:DG25)-1,DF22)</f>
        <v>0</v>
      </c>
      <c r="DI22" s="34">
        <f>IF(AND(CZ22&gt;0,COUNTIF(DH22:DH25,DH22)&gt;1),SUMIFS($AI$4:$AI$54,$AF$4:$AF$54,$BT22,$L$4:$L$54,2)+SUMIFS($AK$4:$AK$54,$AH$4:$AH$54,$BT22,$L$4:$L$54,2),)</f>
        <v>0</v>
      </c>
      <c r="DJ22" s="34">
        <f>IF(AND(CZ22&gt;0,COUNTIF(DH22:DH25,DH22)&gt;1),DH22+RANK(DI22,DI22:DI25)-1,DH22)</f>
        <v>0</v>
      </c>
      <c r="DK22" s="34" t="str">
        <f>IF(DJ22=0,"",DJ22)</f>
        <v/>
      </c>
      <c r="DL22" s="34" t="str">
        <f>IF(OR(DK22="",COUNTIF(DK22:DK25,DK22)=1),"",$BZ22)</f>
        <v/>
      </c>
      <c r="DM22" s="34" t="str">
        <f>IF(DK22="","",IF(COUNTIF(DK22:DK25,DK22)=1,DK22,DK22+RANK(DL22,DL22:DL25,0)-1))</f>
        <v/>
      </c>
      <c r="DN22" s="34" t="str">
        <f>IF(OR(DM22="",COUNTIF(DM22:DM25,DM22)=1),"",$BX22)</f>
        <v/>
      </c>
      <c r="DO22" s="34" t="str">
        <f>IF(DK22="","",IF(COUNTIF(DM22:DM25,DM22)=1,DM22,DM22+RANK(DN22,DN22:DN25,0)-1))</f>
        <v/>
      </c>
      <c r="DP22" s="34" t="str">
        <f>IF(OR(DO22="",COUNTIF(DO22:DO25,DO22)=1),"",$BU22)</f>
        <v/>
      </c>
      <c r="DQ22" s="34" t="str">
        <f>IF(DK22="","",IF(COUNTIF(DO22:DO25,DO22)=1,DO22,DO22+RANK(DP22,DP22:DP25,0)-1))</f>
        <v/>
      </c>
      <c r="DR22" s="34">
        <f>IF(CZ22&gt;0,CG20+RANK(DQ22,DQ22:DQ25,1),)</f>
        <v>0</v>
      </c>
      <c r="DT22" s="34">
        <f>IF(CC22=3,BT22,)</f>
        <v>0</v>
      </c>
      <c r="DU22" s="34">
        <f>(SUMIF(AF4:AF54,BT22,BF4:BF54)+SUMIF(AH4:AH54,BT22,BG4:BG54))</f>
        <v>0</v>
      </c>
      <c r="DV22" s="34">
        <f>(SUMIF(AF4:AF54,BT22,BH4:BH54)+SUMIF(AH4:AH54,BT22,BI4:BI54))</f>
        <v>0</v>
      </c>
      <c r="DW22" s="34">
        <f>(SUMIF(AF4:AF54,BT22,BJ4:BJ54)+SUMIF(AH4:AH54,BT22,BK4:BK54))</f>
        <v>0</v>
      </c>
      <c r="DX22" s="55">
        <f>IFERROR(DU22*3+DV22*1,0)</f>
        <v>0</v>
      </c>
      <c r="DY22" s="34" t="str">
        <f>CB22</f>
        <v>C</v>
      </c>
      <c r="DZ22" s="34">
        <f>IF(DT22&gt;0,RANK(DX22,DX22:DX25)+CG20+DA20,)</f>
        <v>0</v>
      </c>
      <c r="EA22" s="34">
        <f>IF(AND(DT22&gt;0,COUNTIF(DZ22:DZ25,DZ22)&gt;1),SUMIFS($AI$4:$AI$54,$AF$4:$AF$54,$BT22,$L$4:$L$54,3)+SUMIFS($AK$4:$AK$54,$AH$4:$AH$54,$BT22,$L$4:$L$54,3)-SUMIFS($AK$4:$AK$54,$AF$4:$AF$54,$BT22,$L$4:$L$54,3)-SUMIFS($AI$4:$AI$54,$AH$4:$AH$54,$BT22,$L$4:$L$54,3),)</f>
        <v>0</v>
      </c>
      <c r="EB22" s="34">
        <f>IF(AND(DT22&gt;0,COUNTIF(DZ22:DZ25,DZ22)&gt;1),DZ22+RANK(EA22,EA22:EA25)-1,DZ22)</f>
        <v>0</v>
      </c>
      <c r="EC22" s="34">
        <f>IF(AND(DT22&gt;0,COUNTIF(EB22:EB25,EB22)&gt;1),SUMIFS($AI$4:$AI$54,$AF$4:$AF$54,$BT22,$L$4:$L$54,3)+SUMIFS($AK$4:$AK$54,$AH$4:$AH$54,$BT22,$L$4:$L$54,3),)</f>
        <v>0</v>
      </c>
      <c r="ED22" s="34">
        <f>IF(AND(DT22&gt;0,COUNTIF(EB22:EB25,EB22)&gt;1),EB22+RANK(EC22,EC22:EC25)-1,EB22)</f>
        <v>0</v>
      </c>
      <c r="EE22" s="34" t="str">
        <f>IF(ED22=0,"",ED22)</f>
        <v/>
      </c>
      <c r="EF22" s="34" t="str">
        <f>IF(OR(EE22="",COUNTIF(EE22:EE25,EE22)=1),"",$BZ22)</f>
        <v/>
      </c>
      <c r="EG22" s="34" t="str">
        <f>IF(EE22="","",IF(COUNTIF(EE22:EE25,EE22)=1,EE22,EE22+RANK(EF22,EF22:EF25,0)-1))</f>
        <v/>
      </c>
      <c r="EH22" s="34" t="str">
        <f>IF(OR(EG22="",COUNTIF(EG22:EG25,EG22)=1),"",$BX22)</f>
        <v/>
      </c>
      <c r="EI22" s="34" t="str">
        <f>IF(EE22="","",IF(COUNTIF(EG22:EG25,EG22)=1,EG22,EG22+RANK(EH22,EH22:EH25,0)-1))</f>
        <v/>
      </c>
      <c r="EJ22" s="34" t="str">
        <f>IF(OR(EI22="",COUNTIF(EI22:EI25,EI22)=1),"",$BU22)</f>
        <v/>
      </c>
      <c r="EK22" s="34" t="str">
        <f>IF(EE22="","",IF(COUNTIF(EI22:EI25,EI22)=1,EI22,EI22+RANK(EJ22,EJ22:EJ25,0)-1))</f>
        <v/>
      </c>
      <c r="EL22" s="34">
        <f>IF(DT22&gt;0,CG20+DA20+RANK(EK22,EK22:EK25,1),)</f>
        <v>0</v>
      </c>
      <c r="EN22" s="34">
        <f>IF(CC22=4,BT22,)</f>
        <v>0</v>
      </c>
      <c r="EO22" s="34">
        <f>(SUMIF(AF4:AF54,BT22,BL4:BL54)+SUMIF(AH4:AH54,BT22,BM4:BM54))</f>
        <v>0</v>
      </c>
      <c r="EP22" s="34">
        <f>(SUMIF(AF4:AF54,BT22,BN4:BN54)+SUMIF(AH4:AH54,BT22,BO4:BO54))</f>
        <v>0</v>
      </c>
      <c r="EQ22" s="34">
        <f>(SUMIF(AF4:AF54,BT22,BP4:BP54)+SUMIF(AH4:AH54,BT22,BQ4:BQ54))</f>
        <v>0</v>
      </c>
      <c r="ER22" s="55">
        <f>IFERROR(EO22*3+EP22*1,0)</f>
        <v>0</v>
      </c>
      <c r="ES22" s="34" t="str">
        <f>CB22</f>
        <v>C</v>
      </c>
      <c r="ET22" s="34">
        <f>IF(EN22&gt;0,RANK(ER22,ER22:ER25)+CG20+DA20+DU20,)</f>
        <v>0</v>
      </c>
      <c r="EU22" s="34">
        <f>IF(AND(EN22&gt;0,COUNTIF(ET22:ET25,ET22)&gt;1),SUMIFS($AI$4:$AI$54,$AF$4:$AF$54,$BT22,$L$4:$L$54,4)+SUMIFS($AK$4:$AK$54,$AH$4:$AH$54,$BT22,$L$4:$L$54,4)-SUMIFS($AK$4:$AK$54,$AF$4:$AF$54,$BT22,$L$4:$L$54,4)-SUMIFS($AI$4:$AI$54,$AH$4:$AH$54,$BT22,$L$4:$L$54,4),)</f>
        <v>0</v>
      </c>
      <c r="EV22" s="34">
        <f>IF(AND(EN22&gt;0,COUNTIF(ET4:ET7,ET22)&gt;1),ET22+RANK(EU22,EU4:EU7)-1,ET22)</f>
        <v>0</v>
      </c>
      <c r="EW22" s="34">
        <f>IF(AND(EN22&gt;0,COUNTIF(EV22:EV25,EV22)&gt;1),SUMIFS($AI$4:$AI$54,$AF$4:$AF$54,$BT22,$L$4:$L$54,4)+SUMIFS($AK$4:$AK$54,$AH$4:$AH$54,$BT22,$L$4:$L$54,4),)</f>
        <v>0</v>
      </c>
      <c r="EX22" s="34">
        <f>IF(AND(EN22&gt;0,COUNTIF(EV22:EV25,EV22)&gt;1),EV22+RANK(EW22,EW22:EW25)-1,EV22)</f>
        <v>0</v>
      </c>
      <c r="EY22" s="34" t="str">
        <f>IF(EX22=0,"",EX22)</f>
        <v/>
      </c>
      <c r="EZ22" s="34" t="str">
        <f>IF(OR(EY22="",COUNTIF(EY22:EY25,EY22)=1),"",$BZ22)</f>
        <v/>
      </c>
      <c r="FA22" s="34" t="str">
        <f>IF(EY22="","",IF(COUNTIF(EY22:EY25,EY22)=1,EY22,EY22+RANK(EZ22,EZ22:EZ25,0)-1))</f>
        <v/>
      </c>
      <c r="FB22" s="34" t="str">
        <f>IF(OR(FA22="",COUNTIF(FA22:FA25,FA22)=1),"",$BX22)</f>
        <v/>
      </c>
      <c r="FC22" s="34" t="str">
        <f>IF(EY22="","",IF(COUNTIF(FA22:FA25,FA22)=1,FA22,FA22+RANK(FB22,FB22:FB25,0)-1))</f>
        <v/>
      </c>
      <c r="FD22" s="34" t="str">
        <f>IF(OR(FC22="",COUNTIF(FC22:FC25,FC22)=1),"",$BU22)</f>
        <v/>
      </c>
      <c r="FE22" s="34" t="str">
        <f>IF(EY22="","",IF(COUNTIF(FC22:FC25,FC22)=1,FC22,FC22+RANK(FD22,FD22:FD25,0)-1))</f>
        <v/>
      </c>
      <c r="FF22" s="34">
        <f>IF(EN22&gt;0,CG20+DA20+DU20+RANK(FE22,FE22:FE25,1),)</f>
        <v>0</v>
      </c>
      <c r="FH22" s="34">
        <f>IFERROR(VLOOKUP(FJ22,CF21:CX25,19,FALSE),IFERROR(VLOOKUP(FJ22,CZ21:DR25,19,FALSE),IFERROR(VLOOKUP(FJ22,DT21:EL25,19,FALSE),VLOOKUP(FJ22,EN21:FF25,19,FALSE))))</f>
        <v>1</v>
      </c>
      <c r="FI22" s="34">
        <f>RANK(FH22,FH22:FH25,1)+COUNTIF(FH22:FH22,FH22)-1</f>
        <v>1</v>
      </c>
      <c r="FJ22" s="34" t="str">
        <f>BT22</f>
        <v>Slovenien</v>
      </c>
    </row>
    <row r="23" spans="3:191" x14ac:dyDescent="0.35">
      <c r="C23" s="49">
        <v>45459</v>
      </c>
      <c r="D23" s="119" t="s">
        <v>179</v>
      </c>
      <c r="E23" s="50" t="s">
        <v>27</v>
      </c>
      <c r="F23" s="121" t="s">
        <v>8</v>
      </c>
      <c r="G23" s="112"/>
      <c r="H23" s="158" t="s">
        <v>27</v>
      </c>
      <c r="I23" s="112"/>
      <c r="J23" s="109" t="str">
        <f t="shared" ref="J23:J27" si="125">IF(OR(ISBLANK(G23),ISBLANK(I23)),"",IF(G23&gt;I23,1,IF(G23&lt;I23,2,"X")))</f>
        <v/>
      </c>
      <c r="K23" s="149">
        <f>IF(OR('Resultat &amp; Tabell'!G23="",'Resultat &amp; Tabell'!I23="",G23="",I23=""),0,IF(G23='Resultat &amp; Tabell'!G23,2,0)+IF(I23='Resultat &amp; Tabell'!I23,2,0)+IF(J23='Resultat &amp; Tabell'!J23,3,0))</f>
        <v>0</v>
      </c>
      <c r="L23" s="108">
        <f>IF(VLOOKUP(D23,BT21:CC25,10,FALSE)=VLOOKUP(F23,BT21:CC25,10,FALSE),VLOOKUP(D23,BT21:CC25,10,FALSE),"-")</f>
        <v>1</v>
      </c>
      <c r="M23" s="108">
        <v>2</v>
      </c>
      <c r="N23" s="98" t="str">
        <f>VLOOKUP(M23,FI22:FJ25,2,FALSE)</f>
        <v>Danmark</v>
      </c>
      <c r="O23" s="91">
        <f>VLOOKUP(N23,BT22:CA25,2,FALSE)</f>
        <v>0</v>
      </c>
      <c r="P23" s="91">
        <f>VLOOKUP(N23,BT22:CA25,3,FALSE)</f>
        <v>0</v>
      </c>
      <c r="Q23" s="91">
        <f>VLOOKUP(N23,BT22:CA25,4,FALSE)</f>
        <v>0</v>
      </c>
      <c r="R23" s="91">
        <f>VLOOKUP(N23,BT22:CA25,5,FALSE)</f>
        <v>0</v>
      </c>
      <c r="S23" s="91">
        <f>VLOOKUP(N23,BT22:CA25,6,FALSE)</f>
        <v>0</v>
      </c>
      <c r="T23" s="91">
        <f>VLOOKUP(N23,BT22:CA25,7,FALSE)</f>
        <v>0</v>
      </c>
      <c r="U23" s="99">
        <f>VLOOKUP(N23,BT22:CA25,8,FALSE)</f>
        <v>0</v>
      </c>
      <c r="AE23" s="77">
        <f t="shared" si="91"/>
        <v>45459</v>
      </c>
      <c r="AF23" s="1" t="str">
        <f t="shared" si="91"/>
        <v>Serbien</v>
      </c>
      <c r="AG23" s="50" t="str">
        <f t="shared" si="91"/>
        <v>-</v>
      </c>
      <c r="AH23" s="3" t="str">
        <f t="shared" si="91"/>
        <v>England</v>
      </c>
      <c r="AI23" s="51" t="str">
        <f t="shared" si="92"/>
        <v/>
      </c>
      <c r="AJ23" s="60" t="s">
        <v>27</v>
      </c>
      <c r="AK23" s="51" t="str">
        <f t="shared" si="93"/>
        <v/>
      </c>
      <c r="AL23" s="53" t="str">
        <f t="shared" si="94"/>
        <v/>
      </c>
      <c r="AM23" s="68"/>
      <c r="AN23" s="34">
        <f t="shared" si="95"/>
        <v>0</v>
      </c>
      <c r="AO23" s="34">
        <f t="shared" si="96"/>
        <v>0</v>
      </c>
      <c r="AP23" s="34">
        <f t="shared" si="97"/>
        <v>0</v>
      </c>
      <c r="AQ23" s="34">
        <f t="shared" si="98"/>
        <v>0</v>
      </c>
      <c r="AR23" s="34">
        <f t="shared" si="99"/>
        <v>0</v>
      </c>
      <c r="AS23" s="34">
        <f t="shared" si="100"/>
        <v>0</v>
      </c>
      <c r="AT23" s="34">
        <f t="shared" si="101"/>
        <v>0</v>
      </c>
      <c r="AU23" s="34">
        <f t="shared" si="102"/>
        <v>0</v>
      </c>
      <c r="AV23" s="34">
        <f t="shared" si="103"/>
        <v>0</v>
      </c>
      <c r="AW23" s="34">
        <f t="shared" si="104"/>
        <v>0</v>
      </c>
      <c r="AX23" s="34">
        <f t="shared" si="105"/>
        <v>0</v>
      </c>
      <c r="AY23" s="34">
        <f t="shared" si="106"/>
        <v>0</v>
      </c>
      <c r="AZ23" s="34">
        <f t="shared" si="107"/>
        <v>0</v>
      </c>
      <c r="BA23" s="34">
        <f t="shared" si="108"/>
        <v>0</v>
      </c>
      <c r="BB23" s="34">
        <f t="shared" si="109"/>
        <v>0</v>
      </c>
      <c r="BC23" s="34">
        <f t="shared" si="110"/>
        <v>0</v>
      </c>
      <c r="BD23" s="34">
        <f t="shared" si="111"/>
        <v>0</v>
      </c>
      <c r="BE23" s="34">
        <f t="shared" si="112"/>
        <v>0</v>
      </c>
      <c r="BF23" s="34">
        <f t="shared" si="113"/>
        <v>0</v>
      </c>
      <c r="BG23" s="34">
        <f t="shared" si="114"/>
        <v>0</v>
      </c>
      <c r="BH23" s="34">
        <f t="shared" si="115"/>
        <v>0</v>
      </c>
      <c r="BI23" s="34">
        <f t="shared" si="116"/>
        <v>0</v>
      </c>
      <c r="BJ23" s="34">
        <f t="shared" si="117"/>
        <v>0</v>
      </c>
      <c r="BK23" s="34">
        <f t="shared" si="118"/>
        <v>0</v>
      </c>
      <c r="BL23" s="34">
        <f t="shared" si="119"/>
        <v>0</v>
      </c>
      <c r="BM23" s="34">
        <f t="shared" si="120"/>
        <v>0</v>
      </c>
      <c r="BN23" s="34">
        <f t="shared" si="121"/>
        <v>0</v>
      </c>
      <c r="BO23" s="34">
        <f t="shared" si="122"/>
        <v>0</v>
      </c>
      <c r="BP23" s="34">
        <f t="shared" si="123"/>
        <v>0</v>
      </c>
      <c r="BQ23" s="34">
        <f t="shared" si="124"/>
        <v>0</v>
      </c>
      <c r="BT23" s="34" t="s">
        <v>136</v>
      </c>
      <c r="BU23" s="55">
        <f>(SUMIF(AF4:AF54,BT23,AN4:AN54)+SUMIF(AH4:AH54,BT23,AO4:AO54))</f>
        <v>0</v>
      </c>
      <c r="BV23" s="55">
        <f>(SUMIF(AF4:AF54,BT23,AP4:AP54)+SUMIF(AH4:AH54,BT23,AQ4:AQ54))</f>
        <v>0</v>
      </c>
      <c r="BW23" s="55">
        <f>(SUMIF(AF4:AF54,BT23,AR4:AR54)+SUMIF(AH4:AH54,BT23,AS4:AS54))</f>
        <v>0</v>
      </c>
      <c r="BX23" s="55">
        <f>SUMIF(AF4:AF54,BT23,AI4:AI54)+SUMIF(AH4:AH54,BT23,AK4:AK54)</f>
        <v>0</v>
      </c>
      <c r="BY23" s="55">
        <f>SUMIF(AF4:AF54,BT23,AK4:AK54)+SUMIF(AH4:AH54,BT23,AI4:AI54)</f>
        <v>0</v>
      </c>
      <c r="BZ23" s="55">
        <f>BX23-BY23</f>
        <v>0</v>
      </c>
      <c r="CA23" s="55">
        <f>IFERROR(BU23*3+BV23*1,0)</f>
        <v>0</v>
      </c>
      <c r="CB23" s="55" t="s">
        <v>52</v>
      </c>
      <c r="CC23" s="56">
        <f>RANK(CA23,CA22:CA25)</f>
        <v>1</v>
      </c>
      <c r="CD23" s="34">
        <f>SUMPRODUCT((CA22:CA25=CA23)*(BZ22:BZ25&gt;BZ23))</f>
        <v>0</v>
      </c>
      <c r="CF23" s="34" t="str">
        <f>IF(CC23=1,BT23,)</f>
        <v>Danmark</v>
      </c>
      <c r="CG23" s="34">
        <f>(SUMIF(AF4:AF54,BT23,AT4:AT54)+SUMIF(AH4:AH54,BT23,AU4:AU54))</f>
        <v>0</v>
      </c>
      <c r="CH23" s="34">
        <f>(SUMIF(AF4:AF54,BT23,AV4:AV54)+SUMIF(AH4:AH54,BT23,AW4:AW54))</f>
        <v>0</v>
      </c>
      <c r="CI23" s="34">
        <f>(SUMIF(AF4:AF54,BT23,AX4:AX54)+SUMIF(AH4:AH54,BT23,AY4:AY54))</f>
        <v>0</v>
      </c>
      <c r="CJ23" s="55">
        <f t="shared" ref="CJ23:CJ25" si="126">IFERROR(CG23*3+CH23*1,0)</f>
        <v>0</v>
      </c>
      <c r="CK23" s="34" t="str">
        <f>CB23</f>
        <v>C</v>
      </c>
      <c r="CL23" s="34">
        <f>IF(CF23&gt;0,RANK(CJ23,CJ22:CJ25),)</f>
        <v>1</v>
      </c>
      <c r="CM23" s="34">
        <f>IF(AND(CF23&gt;0,COUNTIF(CL22:CL25,CL23)&gt;1),SUMIFS($AI$4:$AI$54,$AF$4:$AF$54,BT23,$L$4:$L$54,1)+SUMIFS($AK$4:$AK$54,$AH$4:$AH$54,BT23,$L$4:$L$54,1)-SUMIFS($AK$4:$AK$54,$AF$4:$AF$54,BT23,$L$4:$L$54,1)-SUMIFS($AI$4:$AI$54,$AH$4:$AH$54,BT23,$L$4:$L$54,1),)</f>
        <v>0</v>
      </c>
      <c r="CN23" s="34">
        <f>IF(AND(CF23&gt;0,COUNTIF(CL22:CL25,CL23)&gt;1),CL23+RANK(CM23,CM22:CM25)-1,CL23)</f>
        <v>1</v>
      </c>
      <c r="CO23" s="34">
        <f>IF(AND(CF23&gt;0,COUNTIF(CN22:CN25,CN23)&gt;1),SUMIFS($AI$4:$AI$54,$AF$4:$AF$54,BT23,$L$4:$L$54,1)+SUMIFS($AK$4:$AK$54,$AH$4:$AH$54,BT23,$L$4:$L$54,1),)</f>
        <v>0</v>
      </c>
      <c r="CP23" s="34">
        <f>IF(AND(CF23&gt;0,COUNTIF(CN22:CN25,CN23)&gt;1),CN23+RANK(CO23,CO22:CO25)-1,CN23)</f>
        <v>1</v>
      </c>
      <c r="CQ23" s="34">
        <f t="shared" ref="CQ23:CQ25" si="127">IF(CP23=0,"",CP23)</f>
        <v>1</v>
      </c>
      <c r="CR23" s="34">
        <f>IF(OR(CQ23="",COUNTIF(CQ22:CQ25,CQ23)=1),"",$BZ23)</f>
        <v>0</v>
      </c>
      <c r="CS23" s="34">
        <f>IF(CQ23="","",IF(COUNTIF(CQ22:CQ25,CQ23)=1,CQ23,CQ23+RANK(CR23,CR22:CR25,0)-1))</f>
        <v>1</v>
      </c>
      <c r="CT23" s="34">
        <f>IF(OR(CS23="",COUNTIF(CS22:CS25,CS23)=1),"",$BX23)</f>
        <v>0</v>
      </c>
      <c r="CU23" s="34">
        <f>IF(CQ23="","",IF(COUNTIF(CS22:CS25,CS23)=1,CS23,CS23+RANK(CT23,CT22:CT25,0)-1))</f>
        <v>1</v>
      </c>
      <c r="CV23" s="34">
        <f>IF(OR(CU23="",COUNTIF(CU22:CU25,CU23)=1),"",$BU23)</f>
        <v>0</v>
      </c>
      <c r="CW23" s="34">
        <f>IF(CQ23="","",IF(COUNTIF(CU22:CU25,CU23)=1,CU23,CU23+RANK(CV23,CV22:CV25,0)-1))</f>
        <v>1</v>
      </c>
      <c r="CX23" s="34">
        <f>IF(CF23&gt;0,BM20+RANK(CW23,CW22:CW25,1),)</f>
        <v>1</v>
      </c>
      <c r="CZ23" s="34">
        <f>IF(CC23=2,BT23,)</f>
        <v>0</v>
      </c>
      <c r="DA23" s="34">
        <f>(SUMIF(AF4:AF54,BT23,AZ4:AZ54)+SUMIF(AH4:AH54,BT23,BA4:BA54))</f>
        <v>0</v>
      </c>
      <c r="DB23" s="34">
        <f>(SUMIF(AF4:AF54,BT23,BB4:BB54)+SUMIF(AH4:AH54,BT23,BC4:BC54))</f>
        <v>0</v>
      </c>
      <c r="DC23" s="34">
        <f>(SUMIF(AF4:AF54,BT23,BD4:BD54)+SUMIF(AH4:AH54,BT23,BE4:BE54))</f>
        <v>0</v>
      </c>
      <c r="DD23" s="55">
        <f t="shared" ref="DD23:DD25" si="128">IFERROR(DA23*3+DB23*1,0)</f>
        <v>0</v>
      </c>
      <c r="DE23" s="34" t="str">
        <f>CB23</f>
        <v>C</v>
      </c>
      <c r="DF23" s="34">
        <f>IF(CZ23&gt;0,RANK(DD23,DD22:DD25)+CG20,)</f>
        <v>0</v>
      </c>
      <c r="DG23" s="34">
        <f>IF(AND(CZ23&gt;0,COUNTIF(DF22:DF25,DF23)&gt;1),SUMIFS($AI$4:$AI$54,$AF$4:$AF$54,BT23,$L$4:$L$54,2)+SUMIFS($AK$4:$AK$54,$AH$4:$AH$54,BT23,$L$4:$L$54,2)-SUMIFS($AK$4:$AK$54,$AF$4:$AF$54,BT23,$L$4:$L$54,2)-SUMIFS($AI$4:$AI$54,$AH$4:$AH$54,BT23,$L$4:$L$54,2),)</f>
        <v>0</v>
      </c>
      <c r="DH23" s="34">
        <f>IF(AND(CZ23&gt;0,COUNTIF(DF22:DF25,DF23)&gt;1),DF23+RANK(DG23,DG22:DG25)-1,DF23)</f>
        <v>0</v>
      </c>
      <c r="DI23" s="34">
        <f>IF(AND(CZ23&gt;0,COUNTIF(DH22:DH25,DH23)&gt;1),SUMIFS($AI$4:$AI$54,$AF$4:$AF$54,BT23,$L$4:$L$54,2)+SUMIFS($AK$4:$AK$54,$AH$4:$AH$54,BT23,$L$4:$L$54,2),)</f>
        <v>0</v>
      </c>
      <c r="DJ23" s="34">
        <f>IF(AND(CZ23&gt;0,COUNTIF(DH22:DH25,DH23)&gt;1),DH23+RANK(DI23,DI22:DI25)-1,DH23)</f>
        <v>0</v>
      </c>
      <c r="DK23" s="34" t="str">
        <f t="shared" ref="DK23:DK25" si="129">IF(DJ23=0,"",DJ23)</f>
        <v/>
      </c>
      <c r="DL23" s="34" t="str">
        <f>IF(OR(DK23="",COUNTIF(DK22:DK25,DK23)=1),"",$BZ23)</f>
        <v/>
      </c>
      <c r="DM23" s="34" t="str">
        <f>IF(DK23="","",IF(COUNTIF(DK22:DK25,DK23)=1,DK23,DK23+RANK(DL23,DL22:DL25,0)-1))</f>
        <v/>
      </c>
      <c r="DN23" s="34" t="str">
        <f>IF(OR(DM23="",COUNTIF(DM22:DM25,DM23)=1),"",$BX23)</f>
        <v/>
      </c>
      <c r="DO23" s="34" t="str">
        <f>IF(DK23="","",IF(COUNTIF(DM22:DM25,DM23)=1,DM23,DM23+RANK(DN23,DN22:DN25,0)-1))</f>
        <v/>
      </c>
      <c r="DP23" s="34" t="str">
        <f>IF(OR(DO23="",COUNTIF(DO22:DO25,DO23)=1),"",$BU23)</f>
        <v/>
      </c>
      <c r="DQ23" s="34" t="str">
        <f>IF(DK23="","",IF(COUNTIF(DO22:DO25,DO23)=1,DO23,DO23+RANK(DP23,DP22:DP25,0)-1))</f>
        <v/>
      </c>
      <c r="DR23" s="34">
        <f>IF(CZ23&gt;0,CG20+RANK(DQ23,DQ22:DQ25,1),)</f>
        <v>0</v>
      </c>
      <c r="DT23" s="34">
        <f>IF(CC23=3,BT23,)</f>
        <v>0</v>
      </c>
      <c r="DU23" s="34">
        <f>(SUMIF(AF4:AF54,BT23,BF4:BF54)+SUMIF(AH4:AH54,BT23,BG4:BG54))</f>
        <v>0</v>
      </c>
      <c r="DV23" s="34">
        <f>(SUMIF(AF4:AF54,BT23,BH4:BH54)+SUMIF(AH4:AH54,BT23,BI4:BI54))</f>
        <v>0</v>
      </c>
      <c r="DW23" s="34">
        <f>(SUMIF(AF4:AF54,BT23,BJ4:BJ54)+SUMIF(AH4:AH54,BT23,BK4:BK54))</f>
        <v>0</v>
      </c>
      <c r="DX23" s="55">
        <f t="shared" ref="DX23:DX25" si="130">IFERROR(DU23*3+DV23*1,0)</f>
        <v>0</v>
      </c>
      <c r="DY23" s="34" t="str">
        <f>CB23</f>
        <v>C</v>
      </c>
      <c r="DZ23" s="34">
        <f>IF(DT23&gt;0,RANK(DX23,DX22:DX25)+CG20+DA20,)</f>
        <v>0</v>
      </c>
      <c r="EA23" s="34">
        <f>IF(AND(DT23&gt;0,COUNTIF(DZ22:DZ25,DZ23)&gt;1),SUMIFS($AI$4:$AI$54,$AF$4:$AF$54,BT23,$L$4:$L$54,3)+SUMIFS($AK$4:$AK$54,$AH$4:$AH$54,BT23,$L$4:$L$54,3)-SUMIFS($AK$4:$AK$54,$AF$4:$AF$54,BT23,$L$4:$L$54,3)-SUMIFS($AI$4:$AI$54,$AH$4:$AH$54,BT23,$L$4:$L$54,3),)</f>
        <v>0</v>
      </c>
      <c r="EB23" s="34">
        <f>IF(AND(DT23&gt;0,COUNTIF(DZ22:DZ25,DZ23)&gt;1),DZ23+RANK(EA23,EA22:EA25)-1,DZ23)</f>
        <v>0</v>
      </c>
      <c r="EC23" s="34">
        <f>IF(AND(DT23&gt;0,COUNTIF(EB22:EB25,EB23)&gt;1),SUMIFS($AI$4:$AI$54,$AF$4:$AF$54,BT23,$L$4:$L$54,3)+SUMIFS($AK$4:$AK$54,$AH$4:$AH$54,BT23,$L$4:$L$54,3),)</f>
        <v>0</v>
      </c>
      <c r="ED23" s="34">
        <f>IF(AND(DT23&gt;0,COUNTIF(EB22:EB25,EB23)&gt;1),EB23+RANK(EC23,EC22:EC25)-1,EB23)</f>
        <v>0</v>
      </c>
      <c r="EE23" s="34" t="str">
        <f t="shared" ref="EE23:EE25" si="131">IF(ED23=0,"",ED23)</f>
        <v/>
      </c>
      <c r="EF23" s="34" t="str">
        <f>IF(OR(EE23="",COUNTIF(EE22:EE25,EE23)=1),"",$BZ23)</f>
        <v/>
      </c>
      <c r="EG23" s="34" t="str">
        <f>IF(EE23="","",IF(COUNTIF(EE22:EE25,EE23)=1,EE23,EE23+RANK(EF23,EF22:EF25,0)-1))</f>
        <v/>
      </c>
      <c r="EH23" s="34" t="str">
        <f>IF(OR(EG23="",COUNTIF(EG22:EG25,EG23)=1),"",$BX23)</f>
        <v/>
      </c>
      <c r="EI23" s="34" t="str">
        <f>IF(EE23="","",IF(COUNTIF(EG22:EG25,EG23)=1,EG23,EG23+RANK(EH23,EH22:EH25,0)-1))</f>
        <v/>
      </c>
      <c r="EJ23" s="34" t="str">
        <f>IF(OR(EI23="",COUNTIF(EI22:EI25,EI23)=1),"",$BU23)</f>
        <v/>
      </c>
      <c r="EK23" s="34" t="str">
        <f>IF(EE23="","",IF(COUNTIF(EI22:EI25,EI23)=1,EI23,EI23+RANK(EJ23,EJ22:EJ25,0)-1))</f>
        <v/>
      </c>
      <c r="EL23" s="34">
        <f>IF(DT23&gt;0,CG20+DA20+RANK(EK23,EK22:EK25,1),)</f>
        <v>0</v>
      </c>
      <c r="EN23" s="34">
        <f>IF(CC23=4,BT23,)</f>
        <v>0</v>
      </c>
      <c r="EO23" s="34">
        <f>(SUMIF(AF4:AF54,BT23,BL4:BL54)+SUMIF(AH4:AH54,BT23,BM4:BM54))</f>
        <v>0</v>
      </c>
      <c r="EP23" s="34">
        <f>(SUMIF(AF4:AF54,BT23,BN4:BN54)+SUMIF(AH4:AH54,BT23,BO4:BO54))</f>
        <v>0</v>
      </c>
      <c r="EQ23" s="34">
        <f>(SUMIF(AF4:AF54,BT23,BP4:BP54)+SUMIF(AH4:AH54,BT23,BQ4:BQ54))</f>
        <v>0</v>
      </c>
      <c r="ER23" s="55">
        <f t="shared" ref="ER23:ER25" si="132">IFERROR(EO23*3+EP23*1,0)</f>
        <v>0</v>
      </c>
      <c r="ES23" s="34" t="str">
        <f>CB23</f>
        <v>C</v>
      </c>
      <c r="ET23" s="34">
        <f>IF(EN23&gt;0,RANK(ER23,ER22:ER25)+CG20+DA20+DU20,)</f>
        <v>0</v>
      </c>
      <c r="EU23" s="34">
        <f>IF(AND(EN23&gt;0,COUNTIF(ET22:ET25,ET23)&gt;1),SUMIFS($AI$4:$AI$54,$AF$4:$AF$54,BT23,$L$4:$L$54,4)+SUMIFS($AK$4:$AK$54,$AH$4:$AH$54,BT23,$L$4:$L$54,4)-SUMIFS($AK$4:$AK$54,$AF$4:$AF$54,BT23,$L$4:$L$54,4)-SUMIFS($AI$4:$AI$54,$AH$4:$AH$54,BT23,$L$4:$L$54,4),)</f>
        <v>0</v>
      </c>
      <c r="EV23" s="34">
        <f>IF(AND(EN23&gt;0,COUNTIF(ET4:ET7,ET23)&gt;1),ET23+RANK(EU23,EU4:EU7)-1,ET23)</f>
        <v>0</v>
      </c>
      <c r="EW23" s="34">
        <f>IF(AND(EN23&gt;0,COUNTIF(EV22:EV25,EV23)&gt;1),SUMIFS($AI$4:$AI$54,$AF$4:$AF$54,BT23,$L$4:$L$54,4)+SUMIFS($AK$4:$AK$54,$AH$4:$AH$54,BT23,$L$4:$L$54,4),)</f>
        <v>0</v>
      </c>
      <c r="EX23" s="34">
        <f>IF(AND(EN23&gt;0,COUNTIF(EV22:EV25,EV23)&gt;1),EV23+RANK(EW23,EW22:EW25)-1,EV23)</f>
        <v>0</v>
      </c>
      <c r="EY23" s="34" t="str">
        <f t="shared" ref="EY23:EY25" si="133">IF(EX23=0,"",EX23)</f>
        <v/>
      </c>
      <c r="EZ23" s="34" t="str">
        <f>IF(OR(EY23="",COUNTIF(EY22:EY25,EY23)=1),"",$BZ23)</f>
        <v/>
      </c>
      <c r="FA23" s="34" t="str">
        <f>IF(EY23="","",IF(COUNTIF(EY22:EY25,EY23)=1,EY23,EY23+RANK(EZ23,EZ22:EZ25,0)-1))</f>
        <v/>
      </c>
      <c r="FB23" s="34" t="str">
        <f>IF(OR(FA23="",COUNTIF(FA22:FA25,FA23)=1),"",$BX23)</f>
        <v/>
      </c>
      <c r="FC23" s="34" t="str">
        <f>IF(EY23="","",IF(COUNTIF(FA22:FA25,FA23)=1,FA23,FA23+RANK(FB23,FB22:FB25,0)-1))</f>
        <v/>
      </c>
      <c r="FD23" s="34" t="str">
        <f>IF(OR(FC23="",COUNTIF(FC22:FC25,FC23)=1),"",$BU23)</f>
        <v/>
      </c>
      <c r="FE23" s="34" t="str">
        <f>IF(EY23="","",IF(COUNTIF(FC22:FC25,FC23)=1,FC23,FC23+RANK(FD23,FD22:FD25,0)-1))</f>
        <v/>
      </c>
      <c r="FF23" s="34">
        <f>IF(EN23&gt;0,CG20+DA20+DU20+RANK(FE23,FE22:FE25,1),)</f>
        <v>0</v>
      </c>
      <c r="FH23" s="34">
        <f>IFERROR(VLOOKUP(FJ23,CF21:CX25,19,FALSE),IFERROR(VLOOKUP(FJ23,CZ21:DR25,19,FALSE),IFERROR(VLOOKUP(FJ23,DT21:EL25,19,FALSE),VLOOKUP(FJ23,EN21:FF25,19,FALSE))))</f>
        <v>1</v>
      </c>
      <c r="FI23" s="34">
        <f>RANK(FH23,FH22:FH25,1)+COUNTIF(FH22:FH23,FH23)-1</f>
        <v>2</v>
      </c>
      <c r="FJ23" s="34" t="str">
        <f>BT23</f>
        <v>Danmark</v>
      </c>
    </row>
    <row r="24" spans="3:191" x14ac:dyDescent="0.35">
      <c r="C24" s="49">
        <v>45463</v>
      </c>
      <c r="D24" s="120" t="s">
        <v>178</v>
      </c>
      <c r="E24" s="59" t="s">
        <v>27</v>
      </c>
      <c r="F24" s="122" t="s">
        <v>179</v>
      </c>
      <c r="G24" s="112"/>
      <c r="H24" s="158" t="s">
        <v>27</v>
      </c>
      <c r="I24" s="112"/>
      <c r="J24" s="109" t="str">
        <f t="shared" si="125"/>
        <v/>
      </c>
      <c r="K24" s="149">
        <f>IF(OR('Resultat &amp; Tabell'!G24="",'Resultat &amp; Tabell'!I24="",G24="",I24=""),0,IF(G24='Resultat &amp; Tabell'!G24,2,0)+IF(I24='Resultat &amp; Tabell'!I24,2,0)+IF(J24='Resultat &amp; Tabell'!J24,3,0))</f>
        <v>0</v>
      </c>
      <c r="L24" s="108">
        <f>IF(VLOOKUP(D24,BT21:CC25,10,FALSE)=VLOOKUP(F24,BT21:CC25,10,FALSE),VLOOKUP(D24,BT21:CC25,10,FALSE),"-")</f>
        <v>1</v>
      </c>
      <c r="M24" s="108">
        <v>3</v>
      </c>
      <c r="N24" s="98" t="str">
        <f>VLOOKUP(M24,FI22:FJ25,2,FALSE)</f>
        <v>Serbien</v>
      </c>
      <c r="O24" s="91">
        <f>VLOOKUP(N24,BT22:CA25,2,FALSE)</f>
        <v>0</v>
      </c>
      <c r="P24" s="91">
        <f>VLOOKUP(N24,BT22:CA25,3,FALSE)</f>
        <v>0</v>
      </c>
      <c r="Q24" s="91">
        <f>VLOOKUP(N24,BT22:CA25,4,FALSE)</f>
        <v>0</v>
      </c>
      <c r="R24" s="91">
        <f>VLOOKUP(N24,BT22:CA25,5,FALSE)</f>
        <v>0</v>
      </c>
      <c r="S24" s="91">
        <f>VLOOKUP(N24,BT22:CA25,6,FALSE)</f>
        <v>0</v>
      </c>
      <c r="T24" s="91">
        <f>VLOOKUP(N24,BT22:CA25,7,FALSE)</f>
        <v>0</v>
      </c>
      <c r="U24" s="99">
        <f>VLOOKUP(N24,BT22:CA25,8,FALSE)</f>
        <v>0</v>
      </c>
      <c r="AE24" s="62">
        <f t="shared" si="91"/>
        <v>45463</v>
      </c>
      <c r="AF24" s="2" t="str">
        <f t="shared" si="91"/>
        <v>Slovenien</v>
      </c>
      <c r="AG24" s="59" t="str">
        <f t="shared" si="91"/>
        <v>-</v>
      </c>
      <c r="AH24" s="4" t="str">
        <f t="shared" si="91"/>
        <v>Serbien</v>
      </c>
      <c r="AI24" s="51" t="str">
        <f t="shared" si="92"/>
        <v/>
      </c>
      <c r="AJ24" s="60" t="s">
        <v>27</v>
      </c>
      <c r="AK24" s="51" t="str">
        <f t="shared" si="93"/>
        <v/>
      </c>
      <c r="AL24" s="53" t="str">
        <f t="shared" si="94"/>
        <v/>
      </c>
      <c r="AM24" s="68"/>
      <c r="AN24" s="34">
        <f t="shared" si="95"/>
        <v>0</v>
      </c>
      <c r="AO24" s="34">
        <f t="shared" si="96"/>
        <v>0</v>
      </c>
      <c r="AP24" s="34">
        <f t="shared" si="97"/>
        <v>0</v>
      </c>
      <c r="AQ24" s="34">
        <f t="shared" si="98"/>
        <v>0</v>
      </c>
      <c r="AR24" s="34">
        <f t="shared" si="99"/>
        <v>0</v>
      </c>
      <c r="AS24" s="34">
        <f t="shared" si="100"/>
        <v>0</v>
      </c>
      <c r="AT24" s="34">
        <f t="shared" si="101"/>
        <v>0</v>
      </c>
      <c r="AU24" s="34">
        <f t="shared" si="102"/>
        <v>0</v>
      </c>
      <c r="AV24" s="34">
        <f t="shared" si="103"/>
        <v>0</v>
      </c>
      <c r="AW24" s="34">
        <f t="shared" si="104"/>
        <v>0</v>
      </c>
      <c r="AX24" s="34">
        <f t="shared" si="105"/>
        <v>0</v>
      </c>
      <c r="AY24" s="34">
        <f t="shared" si="106"/>
        <v>0</v>
      </c>
      <c r="AZ24" s="34">
        <f t="shared" si="107"/>
        <v>0</v>
      </c>
      <c r="BA24" s="34">
        <f t="shared" si="108"/>
        <v>0</v>
      </c>
      <c r="BB24" s="34">
        <f t="shared" si="109"/>
        <v>0</v>
      </c>
      <c r="BC24" s="34">
        <f t="shared" si="110"/>
        <v>0</v>
      </c>
      <c r="BD24" s="34">
        <f t="shared" si="111"/>
        <v>0</v>
      </c>
      <c r="BE24" s="34">
        <f t="shared" si="112"/>
        <v>0</v>
      </c>
      <c r="BF24" s="34">
        <f t="shared" si="113"/>
        <v>0</v>
      </c>
      <c r="BG24" s="34">
        <f t="shared" si="114"/>
        <v>0</v>
      </c>
      <c r="BH24" s="34">
        <f t="shared" si="115"/>
        <v>0</v>
      </c>
      <c r="BI24" s="34">
        <f t="shared" si="116"/>
        <v>0</v>
      </c>
      <c r="BJ24" s="34">
        <f t="shared" si="117"/>
        <v>0</v>
      </c>
      <c r="BK24" s="34">
        <f t="shared" si="118"/>
        <v>0</v>
      </c>
      <c r="BL24" s="34">
        <f t="shared" si="119"/>
        <v>0</v>
      </c>
      <c r="BM24" s="34">
        <f t="shared" si="120"/>
        <v>0</v>
      </c>
      <c r="BN24" s="34">
        <f t="shared" si="121"/>
        <v>0</v>
      </c>
      <c r="BO24" s="34">
        <f t="shared" si="122"/>
        <v>0</v>
      </c>
      <c r="BP24" s="34">
        <f t="shared" si="123"/>
        <v>0</v>
      </c>
      <c r="BQ24" s="34">
        <f t="shared" si="124"/>
        <v>0</v>
      </c>
      <c r="BT24" s="34" t="s">
        <v>179</v>
      </c>
      <c r="BU24" s="55">
        <f>(SUMIF(AF4:AF54,BT24,AN4:AN54)+SUMIF(AH4:AH54,BT24,AO4:AO54))</f>
        <v>0</v>
      </c>
      <c r="BV24" s="55">
        <f>(SUMIF(AF4:AF54,BT24,AP4:AP54)+SUMIF(AH4:AH54,BT24,AQ4:AQ54))</f>
        <v>0</v>
      </c>
      <c r="BW24" s="55">
        <f>(SUMIF(AF4:AF54,BT24,AR4:AR54)+SUMIF(AH4:AH54,BT24,AS4:AS54))</f>
        <v>0</v>
      </c>
      <c r="BX24" s="55">
        <f>SUMIF(AF4:AF54,BT24,AI4:AI54)+SUMIF(AH4:AH54,BT24,AK4:AK54)</f>
        <v>0</v>
      </c>
      <c r="BY24" s="55">
        <f>SUMIF(AF4:AF54,BT24,AK4:AK54)+SUMIF(AH4:AH54,BT24,AI4:AI54)</f>
        <v>0</v>
      </c>
      <c r="BZ24" s="55">
        <f>BX24-BY24</f>
        <v>0</v>
      </c>
      <c r="CA24" s="55">
        <f>IFERROR(BU24*3+BV24*1,0)</f>
        <v>0</v>
      </c>
      <c r="CB24" s="55" t="s">
        <v>52</v>
      </c>
      <c r="CC24" s="56">
        <f>RANK(CA24,CA22:CA25)</f>
        <v>1</v>
      </c>
      <c r="CD24" s="34">
        <f>SUMPRODUCT((CA22:CA25=CA24)*(BZ22:BZ25&gt;BZ24))</f>
        <v>0</v>
      </c>
      <c r="CF24" s="34" t="str">
        <f>IF(CC24=1,BT24,)</f>
        <v>Serbien</v>
      </c>
      <c r="CG24" s="34">
        <f>(SUMIF(AF4:AF54,BT24,AT4:AT54)+SUMIF(AH4:AH54,BT24,AU4:AU54))</f>
        <v>0</v>
      </c>
      <c r="CH24" s="34">
        <f>(SUMIF(AF4:AF54,BT24,AV4:AV54)+SUMIF(AH4:AH54,BT24,AW4:AW54))</f>
        <v>0</v>
      </c>
      <c r="CI24" s="34">
        <f>(SUMIF(AF4:AF54,BT24,AX4:AX54)+SUMIF(AH4:AH54,BT24,AY4:AY54))</f>
        <v>0</v>
      </c>
      <c r="CJ24" s="55">
        <f t="shared" si="126"/>
        <v>0</v>
      </c>
      <c r="CK24" s="34" t="str">
        <f>CB24</f>
        <v>C</v>
      </c>
      <c r="CL24" s="34">
        <f>IF(CF24&gt;0,RANK(CJ24,CJ22:CJ25),)</f>
        <v>1</v>
      </c>
      <c r="CM24" s="34">
        <f>IF(AND(CF24&gt;0,COUNTIF(CL22:CL25,CL24)&gt;1),SUMIFS($AI$4:$AI$54,$AF$4:$AF$54,BT24,$L$4:$L$54,1)+SUMIFS($AK$4:$AK$54,$AH$4:$AH$54,BT24,$L$4:$L$54,1)-SUMIFS($AK$4:$AK$54,$AF$4:$AF$54,BT24,$L$4:$L$54,1)-SUMIFS($AI$4:$AI$54,$AH$4:$AH$54,BT24,$L$4:$L$54,1),)</f>
        <v>0</v>
      </c>
      <c r="CN24" s="34">
        <f>IF(AND(CF24&gt;0,COUNTIF(CL22:CL25,CL24)&gt;1),CL24+RANK(CM24,CM22:CM25)-1,CL24)</f>
        <v>1</v>
      </c>
      <c r="CO24" s="34">
        <f>IF(AND(CF24&gt;0,COUNTIF(CN22:CN25,CN24)&gt;1),SUMIFS($AI$4:$AI$54,$AF$4:$AF$54,BT24,$L$4:$L$54,1)+SUMIFS($AK$4:$AK$54,$AH$4:$AH$54,BT24,$L$4:$L$54,1),)</f>
        <v>0</v>
      </c>
      <c r="CP24" s="34">
        <f>IF(AND(CF24&gt;0,COUNTIF(CN22:CN25,CN24)&gt;1),CN24+RANK(CO24,CO22:CO25)-1,CN24)</f>
        <v>1</v>
      </c>
      <c r="CQ24" s="34">
        <f t="shared" si="127"/>
        <v>1</v>
      </c>
      <c r="CR24" s="34">
        <f>IF(OR(CQ24="",COUNTIF(CQ22:CQ25,CQ24)=1),"",$BZ24)</f>
        <v>0</v>
      </c>
      <c r="CS24" s="34">
        <f>IF(CQ24="","",IF(COUNTIF(CQ22:CQ25,CQ24)=1,CQ24,CQ24+RANK(CR24,CR22:CR25,0)-1))</f>
        <v>1</v>
      </c>
      <c r="CT24" s="34">
        <f>IF(OR(CS24="",COUNTIF(CS22:CS25,CS24)=1),"",$BX24)</f>
        <v>0</v>
      </c>
      <c r="CU24" s="34">
        <f>IF(CQ24="","",IF(COUNTIF(CS22:CS25,CS24)=1,CS24,CS24+RANK(CT24,CT22:CT25,0)-1))</f>
        <v>1</v>
      </c>
      <c r="CV24" s="34">
        <f>IF(OR(CU24="",COUNTIF(CU22:CU25,CU24)=1),"",$BU24)</f>
        <v>0</v>
      </c>
      <c r="CW24" s="34">
        <f>IF(CQ24="","",IF(COUNTIF(CU22:CU25,CU24)=1,CU24,CU24+RANK(CV24,CV22:CV25,0)-1))</f>
        <v>1</v>
      </c>
      <c r="CX24" s="34">
        <f>IF(CF24&gt;0,BM20+RANK(CW24,CW22:CW25,1),)</f>
        <v>1</v>
      </c>
      <c r="CZ24" s="34">
        <f>IF(CC24=2,BT24,)</f>
        <v>0</v>
      </c>
      <c r="DA24" s="34">
        <f>(SUMIF(AF4:AF54,BT24,AZ4:AZ54)+SUMIF(AH4:AH54,BT24,BA4:BA54))</f>
        <v>0</v>
      </c>
      <c r="DB24" s="34">
        <f>(SUMIF(AF4:AF54,BT24,BB4:BB54)+SUMIF(AH4:AH54,BT24,BC4:BC54))</f>
        <v>0</v>
      </c>
      <c r="DC24" s="34">
        <f>(SUMIF(AF4:AF54,BT24,BD4:BD54)+SUMIF(AH4:AH54,BT24,BE4:BE54))</f>
        <v>0</v>
      </c>
      <c r="DD24" s="55">
        <f t="shared" si="128"/>
        <v>0</v>
      </c>
      <c r="DE24" s="34" t="str">
        <f>CB24</f>
        <v>C</v>
      </c>
      <c r="DF24" s="34">
        <f>IF(CZ24&gt;0,RANK(DD24,DD22:DD25)+CG20,)</f>
        <v>0</v>
      </c>
      <c r="DG24" s="34">
        <f>IF(AND(CZ24&gt;0,COUNTIF(DF22:DF25,DF24)&gt;1),SUMIFS($AI$4:$AI$54,$AF$4:$AF$54,BT24,$L$4:$L$54,2)+SUMIFS($AK$4:$AK$54,$AH$4:$AH$54,BT24,$L$4:$L$54,2)-SUMIFS($AK$4:$AK$54,$AF$4:$AF$54,BT24,$L$4:$L$54,2)-SUMIFS($AI$4:$AI$54,$AH$4:$AH$54,BT24,$L$4:$L$54,2),)</f>
        <v>0</v>
      </c>
      <c r="DH24" s="34">
        <f>IF(AND(CZ24&gt;0,COUNTIF(DF22:DF25,DF24)&gt;1),DF24+RANK(DG24,DG22:DG25)-1,DF24)</f>
        <v>0</v>
      </c>
      <c r="DI24" s="34">
        <f>IF(AND(CZ24&gt;0,COUNTIF(DH22:DH25,DH24)&gt;1),SUMIFS($AI$4:$AI$54,$AF$4:$AF$54,BT24,$L$4:$L$54,2)+SUMIFS($AK$4:$AK$54,$AH$4:$AH$54,BT24,$L$4:$L$54,2),)</f>
        <v>0</v>
      </c>
      <c r="DJ24" s="34">
        <f>IF(AND(CZ24&gt;0,COUNTIF(DH22:DH25,DH24)&gt;1),DH24+RANK(DI24,DI22:DI25)-1,DH24)</f>
        <v>0</v>
      </c>
      <c r="DK24" s="34" t="str">
        <f t="shared" si="129"/>
        <v/>
      </c>
      <c r="DL24" s="34" t="str">
        <f>IF(OR(DK24="",COUNTIF(DK22:DK25,DK24)=1),"",$BZ24)</f>
        <v/>
      </c>
      <c r="DM24" s="34" t="str">
        <f>IF(DK24="","",IF(COUNTIF(DK22:DK25,DK24)=1,DK24,DK24+RANK(DL24,DL22:DL25,0)-1))</f>
        <v/>
      </c>
      <c r="DN24" s="34" t="str">
        <f>IF(OR(DM24="",COUNTIF(DM22:DM25,DM24)=1),"",$BX24)</f>
        <v/>
      </c>
      <c r="DO24" s="34" t="str">
        <f>IF(DK24="","",IF(COUNTIF(DM22:DM25,DM24)=1,DM24,DM24+RANK(DN24,DN22:DN25,0)-1))</f>
        <v/>
      </c>
      <c r="DP24" s="34" t="str">
        <f>IF(OR(DO24="",COUNTIF(DO22:DO25,DO24)=1),"",$BU24)</f>
        <v/>
      </c>
      <c r="DQ24" s="34" t="str">
        <f>IF(DK24="","",IF(COUNTIF(DO22:DO25,DO24)=1,DO24,DO24+RANK(DP24,DP22:DP25,0)-1))</f>
        <v/>
      </c>
      <c r="DR24" s="34">
        <f>IF(CZ24&gt;0,CG20+RANK(DQ24,DQ22:DQ25,1),)</f>
        <v>0</v>
      </c>
      <c r="DT24" s="34">
        <f>IF(CC24=3,BT24,)</f>
        <v>0</v>
      </c>
      <c r="DU24" s="34">
        <f>(SUMIF(AF4:AF54,BT24,BF4:BF54)+SUMIF(AH4:AH54,BT24,BG4:BG54))</f>
        <v>0</v>
      </c>
      <c r="DV24" s="34">
        <f>(SUMIF(AF4:AF54,BT24,BH4:BH54)+SUMIF(AH4:AH54,BT24,BI4:BI54))</f>
        <v>0</v>
      </c>
      <c r="DW24" s="34">
        <f>(SUMIF(AF4:AF54,BT24,BJ4:BJ54)+SUMIF(AH4:AH54,BT24,BK4:BK54))</f>
        <v>0</v>
      </c>
      <c r="DX24" s="55">
        <f t="shared" si="130"/>
        <v>0</v>
      </c>
      <c r="DY24" s="34" t="str">
        <f>CB24</f>
        <v>C</v>
      </c>
      <c r="DZ24" s="34">
        <f>IF(DT24&gt;0,RANK(DX24,DX22:DX25)+CG20+DA20,)</f>
        <v>0</v>
      </c>
      <c r="EA24" s="34">
        <f>IF(AND(DT24&gt;0,COUNTIF(DZ22:DZ25,DZ24)&gt;1),SUMIFS($AI$4:$AI$54,$AF$4:$AF$54,BT24,$L$4:$L$54,3)+SUMIFS($AK$4:$AK$54,$AH$4:$AH$54,BT24,$L$4:$L$54,3)-SUMIFS($AK$4:$AK$54,$AF$4:$AF$54,BT24,$L$4:$L$54,3)-SUMIFS($AI$4:$AI$54,$AH$4:$AH$54,BT24,$L$4:$L$54,3),)</f>
        <v>0</v>
      </c>
      <c r="EB24" s="34">
        <f>IF(AND(DT24&gt;0,COUNTIF(DZ22:DZ25,DZ24)&gt;1),DZ24+RANK(EA24,EA22:EA25)-1,DZ24)</f>
        <v>0</v>
      </c>
      <c r="EC24" s="34">
        <f>IF(AND(DT24&gt;0,COUNTIF(EB22:EB25,EB24)&gt;1),SUMIFS($AI$4:$AI$54,$AF$4:$AF$54,BT24,$L$4:$L$54,3)+SUMIFS($AK$4:$AK$54,$AH$4:$AH$54,BT24,$L$4:$L$54,3),)</f>
        <v>0</v>
      </c>
      <c r="ED24" s="34">
        <f>IF(AND(DT24&gt;0,COUNTIF(EB22:EB25,EB24)&gt;1),EB24+RANK(EC24,EC22:EC25)-1,EB24)</f>
        <v>0</v>
      </c>
      <c r="EE24" s="34" t="str">
        <f t="shared" si="131"/>
        <v/>
      </c>
      <c r="EF24" s="34" t="str">
        <f>IF(OR(EE24="",COUNTIF(EE22:EE25,EE24)=1),"",$BZ24)</f>
        <v/>
      </c>
      <c r="EG24" s="34" t="str">
        <f>IF(EE24="","",IF(COUNTIF(EE22:EE25,EE24)=1,EE24,EE24+RANK(EF24,EF22:EF25,0)-1))</f>
        <v/>
      </c>
      <c r="EH24" s="34" t="str">
        <f>IF(OR(EG24="",COUNTIF(EG22:EG25,EG24)=1),"",$BX24)</f>
        <v/>
      </c>
      <c r="EI24" s="34" t="str">
        <f>IF(EE24="","",IF(COUNTIF(EG22:EG25,EG24)=1,EG24,EG24+RANK(EH24,EH22:EH25,0)-1))</f>
        <v/>
      </c>
      <c r="EJ24" s="34" t="str">
        <f>IF(OR(EI24="",COUNTIF(EI22:EI25,EI24)=1),"",$BU24)</f>
        <v/>
      </c>
      <c r="EK24" s="34" t="str">
        <f>IF(EE24="","",IF(COUNTIF(EI22:EI25,EI24)=1,EI24,EI24+RANK(EJ24,EJ22:EJ25,0)-1))</f>
        <v/>
      </c>
      <c r="EL24" s="34">
        <f>IF(DT24&gt;0,CG20+DA20+RANK(EK24,EK22:EK25,1),)</f>
        <v>0</v>
      </c>
      <c r="EN24" s="34">
        <f>IF(CC24=4,BT24,)</f>
        <v>0</v>
      </c>
      <c r="EO24" s="34">
        <f>(SUMIF(AF4:AF54,BT24,BL4:BL54)+SUMIF(AH4:AH54,BT24,BM4:BM54))</f>
        <v>0</v>
      </c>
      <c r="EP24" s="34">
        <f>(SUMIF(AF4:AF54,BT24,BN4:BN54)+SUMIF(AH4:AH54,BT24,BO4:BO54))</f>
        <v>0</v>
      </c>
      <c r="EQ24" s="34">
        <f>(SUMIF(AF4:AF54,BT24,BP4:BP54)+SUMIF(AH4:AH54,BT24,BQ4:BQ54))</f>
        <v>0</v>
      </c>
      <c r="ER24" s="55">
        <f t="shared" si="132"/>
        <v>0</v>
      </c>
      <c r="ES24" s="34" t="str">
        <f>CB24</f>
        <v>C</v>
      </c>
      <c r="ET24" s="34">
        <f>IF(EN24&gt;0,RANK(ER24,ER22:ER25)+CG20+DA20+DU20,)</f>
        <v>0</v>
      </c>
      <c r="EU24" s="34">
        <f>IF(AND(EN24&gt;0,COUNTIF(ET22:ET25,ET24)&gt;1),SUMIFS($AI$4:$AI$54,$AF$4:$AF$54,BT24,$L$4:$L$54,4)+SUMIFS($AK$4:$AK$54,$AH$4:$AH$54,BT24,$L$4:$L$54,4)-SUMIFS($AK$4:$AK$54,$AF$4:$AF$54,BT24,$L$4:$L$54,4)-SUMIFS($AI$4:$AI$54,$AH$4:$AH$54,BT24,$L$4:$L$54,4),)</f>
        <v>0</v>
      </c>
      <c r="EV24" s="34">
        <f>IF(AND(EN24&gt;0,COUNTIF(ET4:ET7,ET24)&gt;1),ET24+RANK(EU24,EU4:EU7)-1,ET24)</f>
        <v>0</v>
      </c>
      <c r="EW24" s="34">
        <f>IF(AND(EN24&gt;0,COUNTIF(EV22:EV25,EV24)&gt;1),SUMIFS($AI$4:$AI$54,$AF$4:$AF$54,BT24,$L$4:$L$54,4)+SUMIFS($AK$4:$AK$54,$AH$4:$AH$54,BT24,$L$4:$L$54,4),)</f>
        <v>0</v>
      </c>
      <c r="EX24" s="34">
        <f>IF(AND(EN24&gt;0,COUNTIF(EV22:EV25,EV24)&gt;1),EV24+RANK(EW24,EW22:EW25)-1,EV24)</f>
        <v>0</v>
      </c>
      <c r="EY24" s="34" t="str">
        <f t="shared" si="133"/>
        <v/>
      </c>
      <c r="EZ24" s="34" t="str">
        <f>IF(OR(EY24="",COUNTIF(EY22:EY25,EY24)=1),"",$BZ24)</f>
        <v/>
      </c>
      <c r="FA24" s="34" t="str">
        <f>IF(EY24="","",IF(COUNTIF(EY22:EY25,EY24)=1,EY24,EY24+RANK(EZ24,EZ22:EZ25,0)-1))</f>
        <v/>
      </c>
      <c r="FB24" s="34" t="str">
        <f>IF(OR(FA24="",COUNTIF(FA22:FA25,FA24)=1),"",$BX24)</f>
        <v/>
      </c>
      <c r="FC24" s="34" t="str">
        <f>IF(EY24="","",IF(COUNTIF(FA22:FA25,FA24)=1,FA24,FA24+RANK(FB24,FB22:FB25,0)-1))</f>
        <v/>
      </c>
      <c r="FD24" s="34" t="str">
        <f>IF(OR(FC24="",COUNTIF(FC22:FC25,FC24)=1),"",$BU24)</f>
        <v/>
      </c>
      <c r="FE24" s="34" t="str">
        <f>IF(EY24="","",IF(COUNTIF(FC22:FC25,FC24)=1,FC24,FC24+RANK(FD24,FD22:FD25,0)-1))</f>
        <v/>
      </c>
      <c r="FF24" s="34">
        <f>IF(EN24&gt;0,CG20+DA20+DU20+RANK(FE24,FE22:FE25,1),)</f>
        <v>0</v>
      </c>
      <c r="FH24" s="34">
        <f>IFERROR(VLOOKUP(FJ24,CF21:CX25,19,FALSE),IFERROR(VLOOKUP(FJ24,CZ21:DR25,19,FALSE),IFERROR(VLOOKUP(FJ24,DT21:EL25,19,FALSE),VLOOKUP(FJ24,EN21:FF25,19,FALSE))))</f>
        <v>1</v>
      </c>
      <c r="FI24" s="34">
        <f>RANK(FH24,FH22:FH25,1)+COUNTIF(FH22:FH24,FH24)-1</f>
        <v>3</v>
      </c>
      <c r="FJ24" s="34" t="str">
        <f>BT24</f>
        <v>Serbien</v>
      </c>
    </row>
    <row r="25" spans="3:191" x14ac:dyDescent="0.35">
      <c r="C25" s="49">
        <v>45463</v>
      </c>
      <c r="D25" s="120" t="s">
        <v>136</v>
      </c>
      <c r="E25" s="59" t="s">
        <v>27</v>
      </c>
      <c r="F25" s="122" t="s">
        <v>8</v>
      </c>
      <c r="G25" s="112"/>
      <c r="H25" s="158" t="s">
        <v>27</v>
      </c>
      <c r="I25" s="112"/>
      <c r="J25" s="109" t="str">
        <f t="shared" si="125"/>
        <v/>
      </c>
      <c r="K25" s="149">
        <f>IF(OR('Resultat &amp; Tabell'!G25="",'Resultat &amp; Tabell'!I25="",G25="",I25=""),0,IF(G25='Resultat &amp; Tabell'!G25,2,0)+IF(I25='Resultat &amp; Tabell'!I25,2,0)+IF(J25='Resultat &amp; Tabell'!J25,3,0))</f>
        <v>0</v>
      </c>
      <c r="L25" s="108">
        <f>IF(VLOOKUP(D25,BT21:CC25,10,FALSE)=VLOOKUP(F25,BT21:CC25,10,FALSE),VLOOKUP(D25,BT21:CC25,10,FALSE),"-")</f>
        <v>1</v>
      </c>
      <c r="M25" s="108">
        <v>4</v>
      </c>
      <c r="N25" s="92" t="str">
        <f>VLOOKUP(M25,FI22:FJ25,2,FALSE)</f>
        <v>England</v>
      </c>
      <c r="O25" s="93">
        <f>VLOOKUP(N25,BT22:CA25,2,FALSE)</f>
        <v>0</v>
      </c>
      <c r="P25" s="93">
        <f>VLOOKUP(N25,BT22:CA25,3,FALSE)</f>
        <v>0</v>
      </c>
      <c r="Q25" s="93">
        <f>VLOOKUP(N25,BT22:CA25,4,FALSE)</f>
        <v>0</v>
      </c>
      <c r="R25" s="93">
        <f>VLOOKUP(N25,BT22:CA25,5,FALSE)</f>
        <v>0</v>
      </c>
      <c r="S25" s="93">
        <f>VLOOKUP(N25,BT22:CA25,6,FALSE)</f>
        <v>0</v>
      </c>
      <c r="T25" s="93">
        <f>VLOOKUP(N25,BT22:CA25,7,FALSE)</f>
        <v>0</v>
      </c>
      <c r="U25" s="94">
        <f>VLOOKUP(N25,BT22:CA25,8,FALSE)</f>
        <v>0</v>
      </c>
      <c r="AE25" s="62">
        <f t="shared" si="91"/>
        <v>45463</v>
      </c>
      <c r="AF25" s="2" t="str">
        <f t="shared" si="91"/>
        <v>Danmark</v>
      </c>
      <c r="AG25" s="59" t="str">
        <f t="shared" si="91"/>
        <v>-</v>
      </c>
      <c r="AH25" s="4" t="str">
        <f t="shared" si="91"/>
        <v>England</v>
      </c>
      <c r="AI25" s="51" t="str">
        <f t="shared" si="92"/>
        <v/>
      </c>
      <c r="AJ25" s="60" t="s">
        <v>27</v>
      </c>
      <c r="AK25" s="51" t="str">
        <f t="shared" si="93"/>
        <v/>
      </c>
      <c r="AL25" s="53" t="str">
        <f t="shared" si="94"/>
        <v/>
      </c>
      <c r="AM25" s="68"/>
      <c r="AN25" s="34">
        <f t="shared" si="95"/>
        <v>0</v>
      </c>
      <c r="AO25" s="34">
        <f t="shared" si="96"/>
        <v>0</v>
      </c>
      <c r="AP25" s="34">
        <f t="shared" si="97"/>
        <v>0</v>
      </c>
      <c r="AQ25" s="34">
        <f t="shared" si="98"/>
        <v>0</v>
      </c>
      <c r="AR25" s="34">
        <f t="shared" si="99"/>
        <v>0</v>
      </c>
      <c r="AS25" s="34">
        <f t="shared" si="100"/>
        <v>0</v>
      </c>
      <c r="AT25" s="34">
        <f t="shared" si="101"/>
        <v>0</v>
      </c>
      <c r="AU25" s="34">
        <f t="shared" si="102"/>
        <v>0</v>
      </c>
      <c r="AV25" s="34">
        <f t="shared" si="103"/>
        <v>0</v>
      </c>
      <c r="AW25" s="34">
        <f t="shared" si="104"/>
        <v>0</v>
      </c>
      <c r="AX25" s="34">
        <f t="shared" si="105"/>
        <v>0</v>
      </c>
      <c r="AY25" s="34">
        <f t="shared" si="106"/>
        <v>0</v>
      </c>
      <c r="AZ25" s="34">
        <f t="shared" si="107"/>
        <v>0</v>
      </c>
      <c r="BA25" s="34">
        <f t="shared" si="108"/>
        <v>0</v>
      </c>
      <c r="BB25" s="34">
        <f t="shared" si="109"/>
        <v>0</v>
      </c>
      <c r="BC25" s="34">
        <f t="shared" si="110"/>
        <v>0</v>
      </c>
      <c r="BD25" s="34">
        <f t="shared" si="111"/>
        <v>0</v>
      </c>
      <c r="BE25" s="34">
        <f t="shared" si="112"/>
        <v>0</v>
      </c>
      <c r="BF25" s="34">
        <f t="shared" si="113"/>
        <v>0</v>
      </c>
      <c r="BG25" s="34">
        <f t="shared" si="114"/>
        <v>0</v>
      </c>
      <c r="BH25" s="34">
        <f t="shared" si="115"/>
        <v>0</v>
      </c>
      <c r="BI25" s="34">
        <f t="shared" si="116"/>
        <v>0</v>
      </c>
      <c r="BJ25" s="34">
        <f t="shared" si="117"/>
        <v>0</v>
      </c>
      <c r="BK25" s="34">
        <f t="shared" si="118"/>
        <v>0</v>
      </c>
      <c r="BL25" s="34">
        <f t="shared" si="119"/>
        <v>0</v>
      </c>
      <c r="BM25" s="34">
        <f t="shared" si="120"/>
        <v>0</v>
      </c>
      <c r="BN25" s="34">
        <f t="shared" si="121"/>
        <v>0</v>
      </c>
      <c r="BO25" s="34">
        <f t="shared" si="122"/>
        <v>0</v>
      </c>
      <c r="BP25" s="34">
        <f t="shared" si="123"/>
        <v>0</v>
      </c>
      <c r="BQ25" s="34">
        <f t="shared" si="124"/>
        <v>0</v>
      </c>
      <c r="BT25" s="63" t="s">
        <v>8</v>
      </c>
      <c r="BU25" s="64">
        <f>(SUMIF(AF4:AF54,BT25,AN4:AN54)+SUMIF(AH4:AH54,BT25,AO4:AO54))</f>
        <v>0</v>
      </c>
      <c r="BV25" s="64">
        <f>(SUMIF(AF4:AF54,BT25,AP4:AP54)+SUMIF(AH4:AH54,BT25,AQ4:AQ54))</f>
        <v>0</v>
      </c>
      <c r="BW25" s="64">
        <f>(SUMIF(AF4:AF54,BT25,AR4:AR54)+SUMIF(AH4:AH54,BT25,AS4:AS54))</f>
        <v>0</v>
      </c>
      <c r="BX25" s="64">
        <f>SUMIF(AF4:AF54,BT25,AI4:AI54)+SUMIF(AH4:AH54,BT25,AK4:AK54)</f>
        <v>0</v>
      </c>
      <c r="BY25" s="64">
        <f>SUMIF(AF4:AF54,BT25,AK4:AK54)+SUMIF(AH4:AH54,BT25,AI4:AI54)</f>
        <v>0</v>
      </c>
      <c r="BZ25" s="64">
        <f>BX25-BY25</f>
        <v>0</v>
      </c>
      <c r="CA25" s="64">
        <f>IFERROR(BU25*3+BV25*1,0)</f>
        <v>0</v>
      </c>
      <c r="CB25" s="64" t="s">
        <v>52</v>
      </c>
      <c r="CC25" s="56">
        <f>RANK(CA25,CA22:CA25)</f>
        <v>1</v>
      </c>
      <c r="CD25" s="34">
        <f>SUMPRODUCT((CA22:CA25=CA25)*(BZ22:BZ25&gt;BZ25))</f>
        <v>0</v>
      </c>
      <c r="CF25" s="63" t="str">
        <f>IF(CC25=1,BT25,)</f>
        <v>England</v>
      </c>
      <c r="CG25" s="34">
        <f>(SUMIF(AF4:AF54,BT25,AT4:AT54)+SUMIF(AH4:AH54,BT25,AU4:AU54))</f>
        <v>0</v>
      </c>
      <c r="CH25" s="34">
        <f>(SUMIF(AF4:AF54,BT25,AV4:AV54)+SUMIF(AH4:AH54,BT25,AW4:AW54))</f>
        <v>0</v>
      </c>
      <c r="CI25" s="34">
        <f>(SUMIF(AF4:AF54,BT25,AX4:AX54)+SUMIF(AH4:AH54,BT25,AY4:AY54))</f>
        <v>0</v>
      </c>
      <c r="CJ25" s="55">
        <f t="shared" si="126"/>
        <v>0</v>
      </c>
      <c r="CK25" s="34" t="str">
        <f>CB25</f>
        <v>C</v>
      </c>
      <c r="CL25" s="34">
        <f>IF(CF25&gt;0,RANK(CJ25,CJ22:CJ25),)</f>
        <v>1</v>
      </c>
      <c r="CM25" s="34">
        <f>IF(AND(CF25&gt;0,COUNTIF(CL22:CL25,CL25)&gt;1),SUMIFS($AI$4:$AI$54,$AF$4:$AF$54,BT25,$L$4:$L$54,1)+SUMIFS($AK$4:$AK$54,$AH$4:$AH$54,BT25,$L$4:$L$54,1)-SUMIFS($AK$4:$AK$54,$AF$4:$AF$54,BT25,$L$4:$L$54,1)-SUMIFS($AI$4:$AI$54,$AH$4:$AH$54,BT25,$L$4:$L$54,1),)</f>
        <v>0</v>
      </c>
      <c r="CN25" s="34">
        <f>IF(AND(CF25&gt;0,COUNTIF(CL22:CL25,CL25)&gt;1),CL25+RANK(CM25,CM22:CM25)-1,CL25)</f>
        <v>1</v>
      </c>
      <c r="CO25" s="34">
        <f>IF(AND(CF25&gt;0,COUNTIF(CN22:CN25,CN25)&gt;1),SUMIFS($AI$4:$AI$54,$AF$4:$AF$54,BT25,$L$4:$L$54,1)+SUMIFS($AK$4:$AK$54,$AH$4:$AH$54,BT25,$L$4:$L$54,1),)</f>
        <v>0</v>
      </c>
      <c r="CP25" s="34">
        <f>IF(AND(CF25&gt;0,COUNTIF(CN22:CN25,CN25)&gt;1),CN25+RANK(CO25,CO22:CO25)-1,CN25)</f>
        <v>1</v>
      </c>
      <c r="CQ25" s="34">
        <f t="shared" si="127"/>
        <v>1</v>
      </c>
      <c r="CR25" s="34">
        <f>IF(OR(CQ25="",COUNTIF(CQ22:CQ25,CQ25)=1),"",$BZ25)</f>
        <v>0</v>
      </c>
      <c r="CS25" s="34">
        <f>IF(CQ25="","",IF(COUNTIF(CQ22:CQ25,CQ25)=1,CQ25,CQ25+RANK(CR25,CR22:CR25,0)-1))</f>
        <v>1</v>
      </c>
      <c r="CT25" s="34">
        <f>IF(OR(CS25="",COUNTIF(CS22:CS25,CS25)=1),"",$BX25)</f>
        <v>0</v>
      </c>
      <c r="CU25" s="34">
        <f>IF(CQ25="","",IF(COUNTIF(CS22:CS25,CS25)=1,CS25,CS25+RANK(CT25,CT22:CT25,0)-1))</f>
        <v>1</v>
      </c>
      <c r="CV25" s="34">
        <f>IF(OR(CU25="",COUNTIF(CU22:CU25,CU25)=1),"",$BU25)</f>
        <v>0</v>
      </c>
      <c r="CW25" s="34">
        <f>IF(CQ25="","",IF(COUNTIF(CU22:CU25,CU25)=1,CU25,CU25+RANK(CV25,CV22:CV25,0)-1))</f>
        <v>1</v>
      </c>
      <c r="CX25" s="34">
        <f>IF(CF25&gt;0,BM20+RANK(CW25,CW22:CW25,1),)</f>
        <v>1</v>
      </c>
      <c r="CZ25" s="63">
        <f>IF(CC25=2,BT25,)</f>
        <v>0</v>
      </c>
      <c r="DA25" s="34">
        <f>(SUMIF(AF4:AF54,BT25,AZ4:AZ54)+SUMIF(AH4:AH54,BT25,BA4:BA54))</f>
        <v>0</v>
      </c>
      <c r="DB25" s="34">
        <f>(SUMIF(AF4:AF54,BT25,BB4:BB54)+SUMIF(AH4:AH54,BT25,BC4:BC54))</f>
        <v>0</v>
      </c>
      <c r="DC25" s="34">
        <f>(SUMIF(AF4:AF54,BT25,BD4:BD54)+SUMIF(AH4:AH54,BT25,BE4:BE54))</f>
        <v>0</v>
      </c>
      <c r="DD25" s="55">
        <f t="shared" si="128"/>
        <v>0</v>
      </c>
      <c r="DE25" s="34" t="str">
        <f>CB25</f>
        <v>C</v>
      </c>
      <c r="DF25" s="34">
        <f>IF(CZ25&gt;0,RANK(DD25,DD22:DD25)+CG20,)</f>
        <v>0</v>
      </c>
      <c r="DG25" s="34">
        <f>IF(AND(CZ25&gt;0,COUNTIF(DF22:DF25,DF25)&gt;1),SUMIFS($AI$4:$AI$54,$AF$4:$AF$54,BT25,$L$4:$L$54,2)+SUMIFS($AK$4:$AK$54,$AH$4:$AH$54,BT25,$L$4:$L$54,2)-SUMIFS($AK$4:$AK$54,$AF$4:$AF$54,BT25,$L$4:$L$54,2)-SUMIFS($AI$4:$AI$54,$AH$4:$AH$54,BT25,$L$4:$L$54,2),)</f>
        <v>0</v>
      </c>
      <c r="DH25" s="34">
        <f>IF(AND(CZ25&gt;0,COUNTIF(DF22:DF25,DF25)&gt;1),DF25+RANK(DG25,DG22:DG25)-1,DF25)</f>
        <v>0</v>
      </c>
      <c r="DI25" s="34">
        <f>IF(AND(CZ25&gt;0,COUNTIF(DH22:DH25,DH25)&gt;1),SUMIFS($AI$4:$AI$54,$AF$4:$AF$54,BT25,$L$4:$L$54,2)+SUMIFS($AK$4:$AK$54,$AH$4:$AH$54,BT25,$L$4:$L$54,2),)</f>
        <v>0</v>
      </c>
      <c r="DJ25" s="34">
        <f>IF(AND(CZ25&gt;0,COUNTIF(DH22:DH25,DH25)&gt;1),DH25+RANK(DI25,DI22:DI25)-1,DH25)</f>
        <v>0</v>
      </c>
      <c r="DK25" s="34" t="str">
        <f t="shared" si="129"/>
        <v/>
      </c>
      <c r="DL25" s="34" t="str">
        <f>IF(OR(DK25="",COUNTIF(DK22:DK25,DK25)=1),"",$BZ25)</f>
        <v/>
      </c>
      <c r="DM25" s="34" t="str">
        <f>IF(DK25="","",IF(COUNTIF(DK22:DK25,DK25)=1,DK25,DK25+RANK(DL25,DL22:DL25,0)-1))</f>
        <v/>
      </c>
      <c r="DN25" s="34" t="str">
        <f>IF(OR(DM25="",COUNTIF(DM22:DM25,DM25)=1),"",$BX25)</f>
        <v/>
      </c>
      <c r="DO25" s="34" t="str">
        <f>IF(DK25="","",IF(COUNTIF(DM22:DM25,DM25)=1,DM25,DM25+RANK(DN25,DN22:DN25,0)-1))</f>
        <v/>
      </c>
      <c r="DP25" s="34" t="str">
        <f>IF(OR(DO25="",COUNTIF(DO22:DO25,DO25)=1),"",$BU25)</f>
        <v/>
      </c>
      <c r="DQ25" s="34" t="str">
        <f>IF(DK25="","",IF(COUNTIF(DO22:DO25,DO25)=1,DO25,DO25+RANK(DP25,DP22:DP25,0)-1))</f>
        <v/>
      </c>
      <c r="DR25" s="34">
        <f>IF(CZ25&gt;0,CG20+RANK(DQ25,DQ22:DQ25,1),)</f>
        <v>0</v>
      </c>
      <c r="DT25" s="63">
        <f>IF(CC25=3,BT25,)</f>
        <v>0</v>
      </c>
      <c r="DU25" s="34">
        <f>(SUMIF(AF4:AF54,BT25,BF4:BF54)+SUMIF(AH4:AH54,BT25,BG4:BG54))</f>
        <v>0</v>
      </c>
      <c r="DV25" s="34">
        <f>(SUMIF(AF4:AF54,BT25,BH4:BH54)+SUMIF(AH4:AH54,BT25,BI4:BI54))</f>
        <v>0</v>
      </c>
      <c r="DW25" s="34">
        <f>(SUMIF(AF4:AF54,BT25,BJ4:BJ54)+SUMIF(AH4:AH54,BT25,BK4:BK54))</f>
        <v>0</v>
      </c>
      <c r="DX25" s="55">
        <f t="shared" si="130"/>
        <v>0</v>
      </c>
      <c r="DY25" s="34" t="str">
        <f>CB25</f>
        <v>C</v>
      </c>
      <c r="DZ25" s="34">
        <f>IF(DT25&gt;0,RANK(DX25,DX22:DX25)+CG20+DA20,)</f>
        <v>0</v>
      </c>
      <c r="EA25" s="34">
        <f>IF(AND(DT25&gt;0,COUNTIF(DZ22:DZ25,DZ25)&gt;1),SUMIFS($AI$4:$AI$54,$AF$4:$AF$54,BT25,$L$4:$L$54,3)+SUMIFS($AK$4:$AK$54,$AH$4:$AH$54,BT25,$L$4:$L$54,3)-SUMIFS($AK$4:$AK$54,$AF$4:$AF$54,BT25,$L$4:$L$54,3)-SUMIFS($AI$4:$AI$54,$AH$4:$AH$54,BT25,$L$4:$L$54,3),)</f>
        <v>0</v>
      </c>
      <c r="EB25" s="34">
        <f>IF(AND(DT25&gt;0,COUNTIF(DZ22:DZ25,DZ25)&gt;1),DZ25+RANK(EA25,EA22:EA25)-1,DZ25)</f>
        <v>0</v>
      </c>
      <c r="EC25" s="34">
        <f>IF(AND(DT25&gt;0,COUNTIF(EB22:EB25,EB25)&gt;1),SUMIFS($AI$4:$AI$54,$AF$4:$AF$54,BT25,$L$4:$L$54,3)+SUMIFS($AK$4:$AK$54,$AH$4:$AH$54,BT25,$L$4:$L$54,3),)</f>
        <v>0</v>
      </c>
      <c r="ED25" s="34">
        <f>IF(AND(DT25&gt;0,COUNTIF(EB22:EB25,EB25)&gt;1),EB25+RANK(EC25,EC22:EC25)-1,EB25)</f>
        <v>0</v>
      </c>
      <c r="EE25" s="34" t="str">
        <f t="shared" si="131"/>
        <v/>
      </c>
      <c r="EF25" s="34" t="str">
        <f>IF(OR(EE25="",COUNTIF(EE22:EE25,EE25)=1),"",$BZ25)</f>
        <v/>
      </c>
      <c r="EG25" s="34" t="str">
        <f>IF(EE25="","",IF(COUNTIF(EE22:EE25,EE25)=1,EE25,EE25+RANK(EF25,EF22:EF25,0)-1))</f>
        <v/>
      </c>
      <c r="EH25" s="34" t="str">
        <f>IF(OR(EG25="",COUNTIF(EG22:EG25,EG25)=1),"",$BX25)</f>
        <v/>
      </c>
      <c r="EI25" s="34" t="str">
        <f>IF(EE25="","",IF(COUNTIF(EG22:EG25,EG25)=1,EG25,EG25+RANK(EH25,EH22:EH25,0)-1))</f>
        <v/>
      </c>
      <c r="EJ25" s="34" t="str">
        <f>IF(OR(EI25="",COUNTIF(EI22:EI25,EI25)=1),"",$BU25)</f>
        <v/>
      </c>
      <c r="EK25" s="34" t="str">
        <f>IF(EE25="","",IF(COUNTIF(EI22:EI25,EI25)=1,EI25,EI25+RANK(EJ25,EJ22:EJ25,0)-1))</f>
        <v/>
      </c>
      <c r="EL25" s="34">
        <f>IF(DT25&gt;0,CG20+DA20+RANK(EK25,EK22:EK25,1),)</f>
        <v>0</v>
      </c>
      <c r="EN25" s="34">
        <f>IF(CC25=4,BT25,)</f>
        <v>0</v>
      </c>
      <c r="EO25" s="34">
        <f>(SUMIF(AF4:AF54,BT25,BL4:BL54)+SUMIF(AH4:AH54,BT25,BM4:BM54))</f>
        <v>0</v>
      </c>
      <c r="EP25" s="34">
        <f>(SUMIF(AF4:AF54,BT25,BN4:BN54)+SUMIF(AH4:AH54,BT25,BO4:BO54))</f>
        <v>0</v>
      </c>
      <c r="EQ25" s="34">
        <f>(SUMIF(AF4:AF54,BT25,BP4:BP54)+SUMIF(AH4:AH54,BT25,BQ4:BQ54))</f>
        <v>0</v>
      </c>
      <c r="ER25" s="55">
        <f t="shared" si="132"/>
        <v>0</v>
      </c>
      <c r="ES25" s="34" t="str">
        <f>CB25</f>
        <v>C</v>
      </c>
      <c r="ET25" s="34">
        <f>IF(EN25&gt;0,RANK(ER25,ER22:ER25)+CG20+DA20+DU20,)</f>
        <v>0</v>
      </c>
      <c r="EU25" s="34">
        <f>IF(AND(EN25&gt;0,COUNTIF(ET22:ET25,ET25)&gt;1),SUMIFS($AI$4:$AI$54,$AF$4:$AF$54,BT25,$L$4:$L$54,4)+SUMIFS($AK$4:$AK$54,$AH$4:$AH$54,BT25,$L$4:$L$54,4)-SUMIFS($AK$4:$AK$54,$AF$4:$AF$54,BT25,$L$4:$L$54,4)-SUMIFS($AI$4:$AI$54,$AH$4:$AH$54,BT25,$L$4:$L$54,4),)</f>
        <v>0</v>
      </c>
      <c r="EV25" s="34">
        <f>IF(AND(EN25&gt;0,COUNTIF(ET4:ET7,ET25)&gt;1),ET25+RANK(EU25,EU4:EU7)-1,ET25)</f>
        <v>0</v>
      </c>
      <c r="EW25" s="34">
        <f>IF(AND(EN25&gt;0,COUNTIF(EV22:EV25,EV25)&gt;1),SUMIFS($AI$4:$AI$54,$AF$4:$AF$54,BT25,$L$4:$L$54,4)+SUMIFS($AK$4:$AK$54,$AH$4:$AH$54,BT25,$L$4:$L$54,4),)</f>
        <v>0</v>
      </c>
      <c r="EX25" s="34">
        <f>IF(AND(EN25&gt;0,COUNTIF(EV22:EV25,EV25)&gt;1),EV25+RANK(EW25,EW22:EW25)-1,EV25)</f>
        <v>0</v>
      </c>
      <c r="EY25" s="34" t="str">
        <f t="shared" si="133"/>
        <v/>
      </c>
      <c r="EZ25" s="34" t="str">
        <f>IF(OR(EY25="",COUNTIF(EY22:EY25,EY25)=1),"",$BZ25)</f>
        <v/>
      </c>
      <c r="FA25" s="34" t="str">
        <f>IF(EY25="","",IF(COUNTIF(EY22:EY25,EY25)=1,EY25,EY25+RANK(EZ25,EZ22:EZ25,0)-1))</f>
        <v/>
      </c>
      <c r="FB25" s="34" t="str">
        <f>IF(OR(FA25="",COUNTIF(FA22:FA25,FA25)=1),"",$BX25)</f>
        <v/>
      </c>
      <c r="FC25" s="34" t="str">
        <f>IF(EY25="","",IF(COUNTIF(FA22:FA25,FA25)=1,FA25,FA25+RANK(FB25,FB22:FB25,0)-1))</f>
        <v/>
      </c>
      <c r="FD25" s="34" t="str">
        <f>IF(OR(FC25="",COUNTIF(FC22:FC25,FC25)=1),"",$BU25)</f>
        <v/>
      </c>
      <c r="FE25" s="34" t="str">
        <f>IF(EY25="","",IF(COUNTIF(FC22:FC25,FC25)=1,FC25,FC25+RANK(FD25,FD22:FD25,0)-1))</f>
        <v/>
      </c>
      <c r="FF25" s="34">
        <f>IF(EN25&gt;0,CG20+DA20+DU20+RANK(FE25,FE22:FE25,1),)</f>
        <v>0</v>
      </c>
      <c r="FH25" s="34">
        <f>IFERROR(VLOOKUP(FJ25,CF21:CX25,19,FALSE),IFERROR(VLOOKUP(FJ25,CZ21:DR25,19,FALSE),IFERROR(VLOOKUP(FJ25,DT21:EL25,19,FALSE),VLOOKUP(FJ25,EN21:FF25,19,FALSE))))</f>
        <v>1</v>
      </c>
      <c r="FI25" s="34">
        <f>RANK(FH25,FH22:FH25,1)+COUNTIF(FH22:FH25,FH25)-1</f>
        <v>4</v>
      </c>
      <c r="FJ25" s="34" t="str">
        <f>BT25</f>
        <v>England</v>
      </c>
    </row>
    <row r="26" spans="3:191" x14ac:dyDescent="0.35">
      <c r="C26" s="49">
        <v>45468</v>
      </c>
      <c r="D26" s="120" t="s">
        <v>8</v>
      </c>
      <c r="E26" s="59" t="s">
        <v>27</v>
      </c>
      <c r="F26" s="122" t="s">
        <v>178</v>
      </c>
      <c r="G26" s="112"/>
      <c r="H26" s="158" t="s">
        <v>27</v>
      </c>
      <c r="I26" s="112"/>
      <c r="J26" s="109" t="str">
        <f t="shared" si="125"/>
        <v/>
      </c>
      <c r="K26" s="149">
        <f>IF(OR('Resultat &amp; Tabell'!G26="",'Resultat &amp; Tabell'!I26="",G26="",I26=""),0,IF(G26='Resultat &amp; Tabell'!G26,2,0)+IF(I26='Resultat &amp; Tabell'!I26,2,0)+IF(J26='Resultat &amp; Tabell'!J26,3,0))</f>
        <v>0</v>
      </c>
      <c r="L26" s="108">
        <f>IF(VLOOKUP(D26,BT21:CC25,10,FALSE)=VLOOKUP(F26,BT21:CC25,10,FALSE),VLOOKUP(D26,BT21:CC25,10,FALSE),"-")</f>
        <v>1</v>
      </c>
      <c r="N26" s="108" t="str">
        <f>IF(COUNTBLANK(G22:G27)+COUNTBLANK(I22:I27)=0,"Resultat OK","Fyll i resultat")</f>
        <v>Fyll i resultat</v>
      </c>
      <c r="O26" s="34"/>
      <c r="AE26" s="62">
        <f t="shared" si="91"/>
        <v>45468</v>
      </c>
      <c r="AF26" s="2" t="str">
        <f t="shared" si="91"/>
        <v>England</v>
      </c>
      <c r="AG26" s="59" t="str">
        <f t="shared" si="91"/>
        <v>-</v>
      </c>
      <c r="AH26" s="4" t="str">
        <f t="shared" si="91"/>
        <v>Slovenien</v>
      </c>
      <c r="AI26" s="51" t="str">
        <f t="shared" si="92"/>
        <v/>
      </c>
      <c r="AJ26" s="60" t="s">
        <v>27</v>
      </c>
      <c r="AK26" s="51" t="str">
        <f t="shared" si="93"/>
        <v/>
      </c>
      <c r="AL26" s="53" t="str">
        <f t="shared" si="94"/>
        <v/>
      </c>
      <c r="AM26" s="68"/>
      <c r="AN26" s="34">
        <f t="shared" si="95"/>
        <v>0</v>
      </c>
      <c r="AO26" s="34">
        <f t="shared" si="96"/>
        <v>0</v>
      </c>
      <c r="AP26" s="34">
        <f t="shared" si="97"/>
        <v>0</v>
      </c>
      <c r="AQ26" s="34">
        <f t="shared" si="98"/>
        <v>0</v>
      </c>
      <c r="AR26" s="34">
        <f t="shared" si="99"/>
        <v>0</v>
      </c>
      <c r="AS26" s="34">
        <f t="shared" si="100"/>
        <v>0</v>
      </c>
      <c r="AT26" s="34">
        <f t="shared" si="101"/>
        <v>0</v>
      </c>
      <c r="AU26" s="34">
        <f t="shared" si="102"/>
        <v>0</v>
      </c>
      <c r="AV26" s="34">
        <f t="shared" si="103"/>
        <v>0</v>
      </c>
      <c r="AW26" s="34">
        <f t="shared" si="104"/>
        <v>0</v>
      </c>
      <c r="AX26" s="34">
        <f t="shared" si="105"/>
        <v>0</v>
      </c>
      <c r="AY26" s="34">
        <f t="shared" si="106"/>
        <v>0</v>
      </c>
      <c r="AZ26" s="34">
        <f t="shared" si="107"/>
        <v>0</v>
      </c>
      <c r="BA26" s="34">
        <f t="shared" si="108"/>
        <v>0</v>
      </c>
      <c r="BB26" s="34">
        <f t="shared" si="109"/>
        <v>0</v>
      </c>
      <c r="BC26" s="34">
        <f t="shared" si="110"/>
        <v>0</v>
      </c>
      <c r="BD26" s="34">
        <f t="shared" si="111"/>
        <v>0</v>
      </c>
      <c r="BE26" s="34">
        <f t="shared" si="112"/>
        <v>0</v>
      </c>
      <c r="BF26" s="34">
        <f t="shared" si="113"/>
        <v>0</v>
      </c>
      <c r="BG26" s="34">
        <f t="shared" si="114"/>
        <v>0</v>
      </c>
      <c r="BH26" s="34">
        <f t="shared" si="115"/>
        <v>0</v>
      </c>
      <c r="BI26" s="34">
        <f t="shared" si="116"/>
        <v>0</v>
      </c>
      <c r="BJ26" s="34">
        <f t="shared" si="117"/>
        <v>0</v>
      </c>
      <c r="BK26" s="34">
        <f t="shared" si="118"/>
        <v>0</v>
      </c>
      <c r="BL26" s="34">
        <f t="shared" si="119"/>
        <v>0</v>
      </c>
      <c r="BM26" s="34">
        <f t="shared" si="120"/>
        <v>0</v>
      </c>
      <c r="BN26" s="34">
        <f t="shared" si="121"/>
        <v>0</v>
      </c>
      <c r="BO26" s="34">
        <f t="shared" si="122"/>
        <v>0</v>
      </c>
      <c r="BP26" s="34">
        <f t="shared" si="123"/>
        <v>0</v>
      </c>
      <c r="BQ26" s="34">
        <f t="shared" si="124"/>
        <v>0</v>
      </c>
    </row>
    <row r="27" spans="3:191" x14ac:dyDescent="0.35">
      <c r="C27" s="49">
        <v>45468</v>
      </c>
      <c r="D27" s="120" t="s">
        <v>136</v>
      </c>
      <c r="E27" s="59" t="s">
        <v>27</v>
      </c>
      <c r="F27" s="122" t="s">
        <v>179</v>
      </c>
      <c r="G27" s="112"/>
      <c r="H27" s="158" t="s">
        <v>27</v>
      </c>
      <c r="I27" s="112"/>
      <c r="J27" s="109" t="str">
        <f t="shared" si="125"/>
        <v/>
      </c>
      <c r="K27" s="149">
        <f>IF(OR('Resultat &amp; Tabell'!G27="",'Resultat &amp; Tabell'!I27="",G27="",I27=""),0,IF(G27='Resultat &amp; Tabell'!G27,2,0)+IF(I27='Resultat &amp; Tabell'!I27,2,0)+IF(J27='Resultat &amp; Tabell'!J27,3,0))</f>
        <v>0</v>
      </c>
      <c r="L27" s="108">
        <f>IF(VLOOKUP(D27,BT21:CC25,10,FALSE)=VLOOKUP(F27,BT21:CC25,10,FALSE),VLOOKUP(D27,BT21:CC25,10,FALSE),"-")</f>
        <v>1</v>
      </c>
      <c r="O27" s="34"/>
      <c r="AE27" s="62">
        <f t="shared" si="91"/>
        <v>45468</v>
      </c>
      <c r="AF27" s="2" t="str">
        <f t="shared" si="91"/>
        <v>Danmark</v>
      </c>
      <c r="AG27" s="59" t="str">
        <f t="shared" si="91"/>
        <v>-</v>
      </c>
      <c r="AH27" s="4" t="str">
        <f t="shared" si="91"/>
        <v>Serbien</v>
      </c>
      <c r="AI27" s="51" t="str">
        <f t="shared" si="92"/>
        <v/>
      </c>
      <c r="AJ27" s="60" t="s">
        <v>27</v>
      </c>
      <c r="AK27" s="51" t="str">
        <f t="shared" si="93"/>
        <v/>
      </c>
      <c r="AL27" s="53" t="str">
        <f t="shared" si="94"/>
        <v/>
      </c>
      <c r="AM27" s="68"/>
      <c r="AN27" s="34">
        <f t="shared" si="95"/>
        <v>0</v>
      </c>
      <c r="AO27" s="34">
        <f t="shared" si="96"/>
        <v>0</v>
      </c>
      <c r="AP27" s="34">
        <f t="shared" si="97"/>
        <v>0</v>
      </c>
      <c r="AQ27" s="34">
        <f t="shared" si="98"/>
        <v>0</v>
      </c>
      <c r="AR27" s="34">
        <f t="shared" si="99"/>
        <v>0</v>
      </c>
      <c r="AS27" s="34">
        <f t="shared" si="100"/>
        <v>0</v>
      </c>
      <c r="AT27" s="34">
        <f t="shared" si="101"/>
        <v>0</v>
      </c>
      <c r="AU27" s="34">
        <f t="shared" si="102"/>
        <v>0</v>
      </c>
      <c r="AV27" s="34">
        <f t="shared" si="103"/>
        <v>0</v>
      </c>
      <c r="AW27" s="34">
        <f t="shared" si="104"/>
        <v>0</v>
      </c>
      <c r="AX27" s="34">
        <f t="shared" si="105"/>
        <v>0</v>
      </c>
      <c r="AY27" s="34">
        <f t="shared" si="106"/>
        <v>0</v>
      </c>
      <c r="AZ27" s="34">
        <f t="shared" si="107"/>
        <v>0</v>
      </c>
      <c r="BA27" s="34">
        <f t="shared" si="108"/>
        <v>0</v>
      </c>
      <c r="BB27" s="34">
        <f t="shared" si="109"/>
        <v>0</v>
      </c>
      <c r="BC27" s="34">
        <f t="shared" si="110"/>
        <v>0</v>
      </c>
      <c r="BD27" s="34">
        <f t="shared" si="111"/>
        <v>0</v>
      </c>
      <c r="BE27" s="34">
        <f t="shared" si="112"/>
        <v>0</v>
      </c>
      <c r="BF27" s="34">
        <f t="shared" si="113"/>
        <v>0</v>
      </c>
      <c r="BG27" s="34">
        <f t="shared" si="114"/>
        <v>0</v>
      </c>
      <c r="BH27" s="34">
        <f t="shared" si="115"/>
        <v>0</v>
      </c>
      <c r="BI27" s="34">
        <f t="shared" si="116"/>
        <v>0</v>
      </c>
      <c r="BJ27" s="34">
        <f t="shared" si="117"/>
        <v>0</v>
      </c>
      <c r="BK27" s="34">
        <f t="shared" si="118"/>
        <v>0</v>
      </c>
      <c r="BL27" s="34">
        <f t="shared" si="119"/>
        <v>0</v>
      </c>
      <c r="BM27" s="34">
        <f t="shared" si="120"/>
        <v>0</v>
      </c>
      <c r="BN27" s="34">
        <f t="shared" si="121"/>
        <v>0</v>
      </c>
      <c r="BO27" s="34">
        <f t="shared" si="122"/>
        <v>0</v>
      </c>
      <c r="BP27" s="34">
        <f t="shared" si="123"/>
        <v>0</v>
      </c>
      <c r="BQ27" s="34">
        <f t="shared" si="124"/>
        <v>0</v>
      </c>
    </row>
    <row r="28" spans="3:191" x14ac:dyDescent="0.35">
      <c r="C28" s="173"/>
      <c r="D28" s="173"/>
      <c r="E28" s="78"/>
      <c r="F28" s="127"/>
      <c r="G28" s="162"/>
      <c r="H28" s="162"/>
      <c r="I28" s="155"/>
      <c r="O28" s="34"/>
      <c r="AE28" s="173"/>
      <c r="AF28" s="173"/>
      <c r="AG28" s="78"/>
      <c r="AH28" s="78"/>
      <c r="AI28" s="79"/>
      <c r="AJ28" s="79"/>
    </row>
    <row r="29" spans="3:191" x14ac:dyDescent="0.35">
      <c r="C29" s="30" t="s">
        <v>3</v>
      </c>
      <c r="D29"/>
      <c r="E29" s="31"/>
      <c r="F29" s="123"/>
      <c r="G29" s="155"/>
      <c r="H29" s="156"/>
      <c r="I29" s="155"/>
      <c r="J29" s="32"/>
      <c r="K29" s="33"/>
      <c r="O29" s="34"/>
      <c r="AE29" s="30" t="s">
        <v>3</v>
      </c>
      <c r="AF29" s="31"/>
      <c r="AG29" s="31"/>
      <c r="AH29" s="31"/>
      <c r="AI29" s="32"/>
      <c r="AJ29" s="32"/>
      <c r="AK29" s="32"/>
      <c r="AL29" s="32"/>
      <c r="AM29" s="32"/>
      <c r="BT29" s="37" t="s">
        <v>63</v>
      </c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F29" s="38" t="s">
        <v>59</v>
      </c>
      <c r="CG29" s="38">
        <f>COUNTIF(CC31:CC34,1)</f>
        <v>4</v>
      </c>
      <c r="CH29" s="38"/>
      <c r="CI29" s="38"/>
      <c r="CJ29" s="38"/>
      <c r="CK29" s="38"/>
      <c r="CL29" s="38"/>
      <c r="CM29" s="38"/>
      <c r="CN29" s="38"/>
      <c r="CO29" s="38"/>
      <c r="CP29" s="38"/>
      <c r="CZ29" s="39" t="s">
        <v>62</v>
      </c>
      <c r="DA29" s="39">
        <f>COUNTIF(CC31:CC34,2)</f>
        <v>0</v>
      </c>
      <c r="DB29" s="39"/>
      <c r="DC29" s="39"/>
      <c r="DD29" s="39"/>
      <c r="DE29" s="39"/>
      <c r="DF29" s="39"/>
      <c r="DG29" s="39"/>
      <c r="DH29" s="39"/>
      <c r="DI29" s="39"/>
      <c r="DJ29" s="39"/>
      <c r="DT29" s="40" t="s">
        <v>61</v>
      </c>
      <c r="DU29" s="40">
        <f>COUNTIF(CC31:CC34,3)</f>
        <v>0</v>
      </c>
      <c r="DV29" s="40"/>
      <c r="DW29" s="40"/>
      <c r="DX29" s="40"/>
      <c r="DY29" s="40"/>
      <c r="DZ29" s="40"/>
      <c r="EA29" s="40"/>
      <c r="EB29" s="40"/>
      <c r="EC29" s="40"/>
      <c r="ED29" s="40"/>
      <c r="EN29" s="41" t="s">
        <v>60</v>
      </c>
      <c r="EO29" s="41">
        <f>COUNTIF(CC31:CC34,4)</f>
        <v>0</v>
      </c>
      <c r="EP29" s="41"/>
      <c r="EQ29" s="41"/>
      <c r="ER29" s="41"/>
      <c r="ES29" s="41"/>
      <c r="ET29" s="41"/>
      <c r="EU29" s="41"/>
      <c r="EV29" s="41"/>
      <c r="EW29" s="41"/>
      <c r="EX29" s="41"/>
    </row>
    <row r="30" spans="3:191" x14ac:dyDescent="0.35">
      <c r="C30" s="44" t="s">
        <v>22</v>
      </c>
      <c r="D30" s="168" t="s">
        <v>23</v>
      </c>
      <c r="E30" s="168"/>
      <c r="F30" s="168"/>
      <c r="G30" s="185" t="s">
        <v>24</v>
      </c>
      <c r="H30" s="185"/>
      <c r="I30" s="185"/>
      <c r="J30" s="13" t="s">
        <v>25</v>
      </c>
      <c r="K30" s="14" t="s">
        <v>26</v>
      </c>
      <c r="N30" s="44" t="s">
        <v>32</v>
      </c>
      <c r="O30" s="13" t="s">
        <v>33</v>
      </c>
      <c r="P30" s="13" t="s">
        <v>35</v>
      </c>
      <c r="Q30" s="13" t="s">
        <v>34</v>
      </c>
      <c r="R30" s="13" t="s">
        <v>36</v>
      </c>
      <c r="S30" s="13" t="s">
        <v>37</v>
      </c>
      <c r="T30" s="13" t="s">
        <v>39</v>
      </c>
      <c r="U30" s="14" t="s">
        <v>38</v>
      </c>
      <c r="AE30" s="44" t="s">
        <v>22</v>
      </c>
      <c r="AF30" s="168" t="s">
        <v>23</v>
      </c>
      <c r="AG30" s="168"/>
      <c r="AH30" s="168"/>
      <c r="AI30" s="169" t="s">
        <v>24</v>
      </c>
      <c r="AJ30" s="169"/>
      <c r="AK30" s="169"/>
      <c r="AL30" s="13" t="s">
        <v>25</v>
      </c>
      <c r="AM30" s="14" t="s">
        <v>26</v>
      </c>
      <c r="AN30" s="37" t="s">
        <v>40</v>
      </c>
      <c r="AO30" s="37" t="s">
        <v>41</v>
      </c>
      <c r="AP30" s="37" t="s">
        <v>42</v>
      </c>
      <c r="AQ30" s="37" t="s">
        <v>43</v>
      </c>
      <c r="AR30" s="37" t="s">
        <v>44</v>
      </c>
      <c r="AS30" s="37" t="s">
        <v>45</v>
      </c>
      <c r="AT30" s="38" t="s">
        <v>40</v>
      </c>
      <c r="AU30" s="38" t="s">
        <v>41</v>
      </c>
      <c r="AV30" s="38" t="s">
        <v>42</v>
      </c>
      <c r="AW30" s="38" t="s">
        <v>43</v>
      </c>
      <c r="AX30" s="38" t="s">
        <v>44</v>
      </c>
      <c r="AY30" s="38" t="s">
        <v>45</v>
      </c>
      <c r="AZ30" s="39" t="s">
        <v>40</v>
      </c>
      <c r="BA30" s="39" t="s">
        <v>41</v>
      </c>
      <c r="BB30" s="39" t="s">
        <v>42</v>
      </c>
      <c r="BC30" s="39" t="s">
        <v>43</v>
      </c>
      <c r="BD30" s="39" t="s">
        <v>44</v>
      </c>
      <c r="BE30" s="39" t="s">
        <v>45</v>
      </c>
      <c r="BF30" s="40" t="s">
        <v>40</v>
      </c>
      <c r="BG30" s="40" t="s">
        <v>41</v>
      </c>
      <c r="BH30" s="40" t="s">
        <v>42</v>
      </c>
      <c r="BI30" s="40" t="s">
        <v>43</v>
      </c>
      <c r="BJ30" s="40" t="s">
        <v>44</v>
      </c>
      <c r="BK30" s="40" t="s">
        <v>45</v>
      </c>
      <c r="BL30" s="41" t="s">
        <v>40</v>
      </c>
      <c r="BM30" s="41" t="s">
        <v>41</v>
      </c>
      <c r="BN30" s="41" t="s">
        <v>42</v>
      </c>
      <c r="BO30" s="41" t="s">
        <v>43</v>
      </c>
      <c r="BP30" s="41" t="s">
        <v>44</v>
      </c>
      <c r="BQ30" s="41" t="s">
        <v>45</v>
      </c>
      <c r="BT30" s="37" t="s">
        <v>32</v>
      </c>
      <c r="BU30" s="37" t="s">
        <v>33</v>
      </c>
      <c r="BV30" s="37" t="s">
        <v>35</v>
      </c>
      <c r="BW30" s="37" t="s">
        <v>34</v>
      </c>
      <c r="BX30" s="37" t="s">
        <v>36</v>
      </c>
      <c r="BY30" s="37" t="s">
        <v>37</v>
      </c>
      <c r="BZ30" s="37" t="s">
        <v>39</v>
      </c>
      <c r="CA30" s="37" t="s">
        <v>38</v>
      </c>
      <c r="CB30" s="37" t="s">
        <v>49</v>
      </c>
      <c r="CC30" s="37" t="s">
        <v>58</v>
      </c>
      <c r="CD30" s="37" t="s">
        <v>48</v>
      </c>
      <c r="CF30" s="38" t="s">
        <v>32</v>
      </c>
      <c r="CG30" s="38" t="s">
        <v>33</v>
      </c>
      <c r="CH30" s="38" t="s">
        <v>35</v>
      </c>
      <c r="CI30" s="38" t="s">
        <v>34</v>
      </c>
      <c r="CJ30" s="38" t="s">
        <v>38</v>
      </c>
      <c r="CK30" s="38" t="s">
        <v>49</v>
      </c>
      <c r="CL30" s="38" t="s">
        <v>58</v>
      </c>
      <c r="CM30" s="47" t="s">
        <v>39</v>
      </c>
      <c r="CN30" s="47" t="s">
        <v>65</v>
      </c>
      <c r="CO30" s="47" t="s">
        <v>36</v>
      </c>
      <c r="CP30" s="47" t="s">
        <v>64</v>
      </c>
      <c r="CQ30" s="38" t="s">
        <v>134</v>
      </c>
      <c r="CR30" s="47" t="s">
        <v>144</v>
      </c>
      <c r="CS30" s="47" t="s">
        <v>141</v>
      </c>
      <c r="CT30" s="47" t="s">
        <v>145</v>
      </c>
      <c r="CU30" s="47" t="s">
        <v>142</v>
      </c>
      <c r="CV30" s="47" t="s">
        <v>146</v>
      </c>
      <c r="CW30" s="47" t="s">
        <v>143</v>
      </c>
      <c r="CX30" s="38" t="s">
        <v>135</v>
      </c>
      <c r="CZ30" s="39" t="s">
        <v>32</v>
      </c>
      <c r="DA30" s="39" t="s">
        <v>33</v>
      </c>
      <c r="DB30" s="39" t="s">
        <v>35</v>
      </c>
      <c r="DC30" s="39" t="s">
        <v>34</v>
      </c>
      <c r="DD30" s="39" t="s">
        <v>38</v>
      </c>
      <c r="DE30" s="39" t="s">
        <v>49</v>
      </c>
      <c r="DF30" s="39" t="s">
        <v>58</v>
      </c>
      <c r="DG30" s="39" t="s">
        <v>39</v>
      </c>
      <c r="DH30" s="39" t="s">
        <v>65</v>
      </c>
      <c r="DI30" s="39" t="s">
        <v>36</v>
      </c>
      <c r="DJ30" s="39" t="s">
        <v>64</v>
      </c>
      <c r="DK30" s="39" t="s">
        <v>134</v>
      </c>
      <c r="DL30" s="39" t="s">
        <v>144</v>
      </c>
      <c r="DM30" s="39" t="s">
        <v>141</v>
      </c>
      <c r="DN30" s="39" t="s">
        <v>145</v>
      </c>
      <c r="DO30" s="39" t="s">
        <v>142</v>
      </c>
      <c r="DP30" s="39" t="s">
        <v>146</v>
      </c>
      <c r="DQ30" s="39" t="s">
        <v>143</v>
      </c>
      <c r="DR30" s="39" t="s">
        <v>135</v>
      </c>
      <c r="DT30" s="40" t="s">
        <v>32</v>
      </c>
      <c r="DU30" s="40" t="s">
        <v>33</v>
      </c>
      <c r="DV30" s="40" t="s">
        <v>35</v>
      </c>
      <c r="DW30" s="40" t="s">
        <v>34</v>
      </c>
      <c r="DX30" s="40" t="s">
        <v>38</v>
      </c>
      <c r="DY30" s="40" t="s">
        <v>49</v>
      </c>
      <c r="DZ30" s="40" t="s">
        <v>58</v>
      </c>
      <c r="EA30" s="40" t="s">
        <v>39</v>
      </c>
      <c r="EB30" s="40" t="s">
        <v>65</v>
      </c>
      <c r="EC30" s="40" t="s">
        <v>36</v>
      </c>
      <c r="ED30" s="40" t="s">
        <v>64</v>
      </c>
      <c r="EE30" s="40" t="s">
        <v>134</v>
      </c>
      <c r="EF30" s="40" t="s">
        <v>144</v>
      </c>
      <c r="EG30" s="40" t="s">
        <v>141</v>
      </c>
      <c r="EH30" s="40" t="s">
        <v>145</v>
      </c>
      <c r="EI30" s="40" t="s">
        <v>142</v>
      </c>
      <c r="EJ30" s="40" t="s">
        <v>146</v>
      </c>
      <c r="EK30" s="40" t="s">
        <v>143</v>
      </c>
      <c r="EL30" s="40" t="s">
        <v>135</v>
      </c>
      <c r="EN30" s="41" t="s">
        <v>32</v>
      </c>
      <c r="EO30" s="41" t="s">
        <v>33</v>
      </c>
      <c r="EP30" s="41" t="s">
        <v>35</v>
      </c>
      <c r="EQ30" s="41" t="s">
        <v>34</v>
      </c>
      <c r="ER30" s="41" t="s">
        <v>38</v>
      </c>
      <c r="ES30" s="41" t="s">
        <v>49</v>
      </c>
      <c r="ET30" s="41" t="s">
        <v>58</v>
      </c>
      <c r="EU30" s="41" t="s">
        <v>39</v>
      </c>
      <c r="EV30" s="41" t="s">
        <v>65</v>
      </c>
      <c r="EW30" s="41" t="s">
        <v>36</v>
      </c>
      <c r="EX30" s="41" t="s">
        <v>64</v>
      </c>
      <c r="EY30" s="41" t="s">
        <v>134</v>
      </c>
      <c r="EZ30" s="41" t="s">
        <v>144</v>
      </c>
      <c r="FA30" s="41" t="s">
        <v>141</v>
      </c>
      <c r="FB30" s="41" t="s">
        <v>145</v>
      </c>
      <c r="FC30" s="41" t="s">
        <v>142</v>
      </c>
      <c r="FD30" s="41" t="s">
        <v>146</v>
      </c>
      <c r="FE30" s="41" t="s">
        <v>143</v>
      </c>
      <c r="FF30" s="41" t="s">
        <v>135</v>
      </c>
      <c r="FH30" s="41" t="s">
        <v>46</v>
      </c>
      <c r="FI30" s="41" t="s">
        <v>66</v>
      </c>
    </row>
    <row r="31" spans="3:191" x14ac:dyDescent="0.35">
      <c r="C31" s="49">
        <v>45459</v>
      </c>
      <c r="D31" s="119" t="s">
        <v>12</v>
      </c>
      <c r="E31" s="50" t="s">
        <v>27</v>
      </c>
      <c r="F31" s="121" t="s">
        <v>137</v>
      </c>
      <c r="G31" s="111"/>
      <c r="H31" s="157" t="s">
        <v>27</v>
      </c>
      <c r="I31" s="111"/>
      <c r="J31" s="109" t="str">
        <f>IF(OR(ISBLANK(G31),ISBLANK(I31)),"",IF(G31&gt;I31,1,IF(G31&lt;I31,2,"X")))</f>
        <v/>
      </c>
      <c r="K31" s="149">
        <f>IF(OR('Resultat &amp; Tabell'!G31="",'Resultat &amp; Tabell'!I31="",G31="",I31=""),0,IF(G31='Resultat &amp; Tabell'!G31,2,0)+IF(I31='Resultat &amp; Tabell'!I31,2,0)+IF(J31='Resultat &amp; Tabell'!J31,3,0))</f>
        <v>0</v>
      </c>
      <c r="L31" s="108">
        <f>IF(VLOOKUP(D31,BT30:CC34,10,FALSE)=VLOOKUP(F31,BT30:CC34,10,FALSE),VLOOKUP(D31,BT30:CC34,10,FALSE),"-")</f>
        <v>1</v>
      </c>
      <c r="M31" s="108">
        <v>1</v>
      </c>
      <c r="N31" s="95" t="str">
        <f>VLOOKUP(M31,FI31:FJ34,2,FALSE)</f>
        <v>Nederländerna</v>
      </c>
      <c r="O31" s="96">
        <f>VLOOKUP(N31,BT31:CA34,2,FALSE)</f>
        <v>0</v>
      </c>
      <c r="P31" s="96">
        <f>VLOOKUP(N31,BT31:CA34,3,FALSE)</f>
        <v>0</v>
      </c>
      <c r="Q31" s="96">
        <f>VLOOKUP(N31,BT31:CA34,4,FALSE)</f>
        <v>0</v>
      </c>
      <c r="R31" s="96">
        <f>VLOOKUP(N31,BT31:CA34,5,FALSE)</f>
        <v>0</v>
      </c>
      <c r="S31" s="96">
        <f>VLOOKUP(N31,BT31:CA34,6,FALSE)</f>
        <v>0</v>
      </c>
      <c r="T31" s="96">
        <f>VLOOKUP(N31,BT31:CA34,7,FALSE)</f>
        <v>0</v>
      </c>
      <c r="U31" s="97">
        <f>VLOOKUP(N31,BT31:CA34,8,FALSE)</f>
        <v>0</v>
      </c>
      <c r="AE31" s="77">
        <f t="shared" ref="AE31:AH36" si="134">C31</f>
        <v>45459</v>
      </c>
      <c r="AF31" s="1" t="str">
        <f t="shared" si="134"/>
        <v>Polen</v>
      </c>
      <c r="AG31" s="50" t="str">
        <f t="shared" si="134"/>
        <v>-</v>
      </c>
      <c r="AH31" s="3" t="str">
        <f t="shared" si="134"/>
        <v>Nederländerna</v>
      </c>
      <c r="AI31" s="51" t="str">
        <f t="shared" ref="AI31:AI36" si="135">IF(G31="","",G31)</f>
        <v/>
      </c>
      <c r="AJ31" s="52" t="s">
        <v>27</v>
      </c>
      <c r="AK31" s="51" t="str">
        <f t="shared" ref="AK31:AK36" si="136">IF(I31="","",I31)</f>
        <v/>
      </c>
      <c r="AL31" s="53" t="str">
        <f t="shared" ref="AL31:AL36" si="137">J31</f>
        <v/>
      </c>
      <c r="AM31" s="67"/>
      <c r="AN31" s="34">
        <f t="shared" ref="AN31:AN36" si="138">IF(AI31&gt;AK31,1,0)</f>
        <v>0</v>
      </c>
      <c r="AO31" s="34">
        <f t="shared" ref="AO31:AO36" si="139">IF(AK31&gt;AI31,1,0)</f>
        <v>0</v>
      </c>
      <c r="AP31" s="34">
        <f t="shared" ref="AP31:AP36" si="140">IF(AND(AI31=AK31,AI31&lt;&gt;""),1,0)</f>
        <v>0</v>
      </c>
      <c r="AQ31" s="34">
        <f t="shared" ref="AQ31:AQ36" si="141">IF(AND(AI31=AK31,AI31&lt;&gt;""),1,0)</f>
        <v>0</v>
      </c>
      <c r="AR31" s="34">
        <f t="shared" ref="AR31:AR36" si="142">IF(AI31&lt;AK31,1,0)</f>
        <v>0</v>
      </c>
      <c r="AS31" s="34">
        <f t="shared" ref="AS31:AS36" si="143">IF(AK31&lt;AI31,1,)</f>
        <v>0</v>
      </c>
      <c r="AT31" s="34">
        <f t="shared" ref="AT31:AT36" si="144">IF(ISERROR(VLOOKUP(AF31,CF:CF,1,FALSE)),0,1)*IF(ISERROR(VLOOKUP(AH31,CF:CF,1,FALSE)),0,1)*AN31</f>
        <v>0</v>
      </c>
      <c r="AU31" s="34">
        <f t="shared" ref="AU31:AU36" si="145">IF(ISERROR(VLOOKUP(AF31,CF:CF,1,FALSE)),0,1)*IF(ISERROR(VLOOKUP(AH31,CF:CF,1,FALSE)),0,1)*AO31</f>
        <v>0</v>
      </c>
      <c r="AV31" s="34">
        <f t="shared" ref="AV31:AV36" si="146">IF(ISERROR(VLOOKUP(AF31,CF:CF,1,FALSE)),0,1)*IF(ISERROR(VLOOKUP(AH31,CF:CF,1,FALSE)),0,1)*AP31</f>
        <v>0</v>
      </c>
      <c r="AW31" s="34">
        <f t="shared" ref="AW31:AW36" si="147">IF(ISERROR(VLOOKUP(AF31,CF:CF,1,FALSE)),0,1)*IF(ISERROR(VLOOKUP(AH31,CF:CF,1,FALSE)),0,1)*AQ31</f>
        <v>0</v>
      </c>
      <c r="AX31" s="34">
        <f t="shared" ref="AX31:AX36" si="148">IF(ISERROR(VLOOKUP(AF31,CF:CF,1,FALSE)),0,1)*IF(ISERROR(VLOOKUP(AH31,CF:CF,1,FALSE)),0,1)*AR31</f>
        <v>0</v>
      </c>
      <c r="AY31" s="34">
        <f t="shared" ref="AY31:AY36" si="149">IF(ISERROR(VLOOKUP(AF31,CF:CF,1,FALSE)),0,1)*IF(ISERROR(VLOOKUP(AH31,CF:CF,1,FALSE)),0,1)*AS31</f>
        <v>0</v>
      </c>
      <c r="AZ31" s="34">
        <f t="shared" ref="AZ31:AZ36" si="150">IF(ISERROR(VLOOKUP(AF31,CZ:CZ,1,FALSE)),0,1)*IF(ISERROR(VLOOKUP(AH31,CZ:CZ,1,FALSE)),0,1)*AN31</f>
        <v>0</v>
      </c>
      <c r="BA31" s="34">
        <f t="shared" ref="BA31:BA36" si="151">IF(ISERROR(VLOOKUP(AF31,CZ:CZ,1,FALSE)),0,1)*IF(ISERROR(VLOOKUP(AH31,CZ:CZ,1,FALSE)),0,1)*AO31</f>
        <v>0</v>
      </c>
      <c r="BB31" s="34">
        <f t="shared" ref="BB31:BB36" si="152">IF(ISERROR(VLOOKUP(AF31,CZ:CZ,1,FALSE)),0,1)*IF(ISERROR(VLOOKUP(AH31,CZ:CZ,1,FALSE)),0,1)*AP31</f>
        <v>0</v>
      </c>
      <c r="BC31" s="34">
        <f t="shared" ref="BC31:BC36" si="153">IF(ISERROR(VLOOKUP(AF31,CZ:CZ,1,FALSE)),0,1)*IF(ISERROR(VLOOKUP(AH31,CZ:CZ,1,FALSE)),0,1)*AQ31</f>
        <v>0</v>
      </c>
      <c r="BD31" s="34">
        <f t="shared" ref="BD31:BD36" si="154">IF(ISERROR(VLOOKUP(AF31,CZ:CZ,1,FALSE)),0,1)*IF(ISERROR(VLOOKUP(AH31,CZ:CZ,1,FALSE)),0,1)*AR31</f>
        <v>0</v>
      </c>
      <c r="BE31" s="34">
        <f t="shared" ref="BE31:BE36" si="155">IF(ISERROR(VLOOKUP(AF31,CZ:CZ,1,FALSE)),0,1)*IF(ISERROR(VLOOKUP(AH31,CZ:CZ,1,FALSE)),0,1)*AS31</f>
        <v>0</v>
      </c>
      <c r="BF31" s="34">
        <f t="shared" ref="BF31:BF36" si="156">IF(ISERROR(VLOOKUP(AF31,DT:DT,1,FALSE)),0,1)*IF(ISERROR(VLOOKUP(AH31,DT:DT,1,FALSE)),0,1)*AN31</f>
        <v>0</v>
      </c>
      <c r="BG31" s="34">
        <f t="shared" ref="BG31:BG36" si="157">IF(ISERROR(VLOOKUP(AF31,DT:DT,1,FALSE)),0,1)*IF(ISERROR(VLOOKUP(AH31,DT:DT,1,FALSE)),0,1)*AO31</f>
        <v>0</v>
      </c>
      <c r="BH31" s="34">
        <f t="shared" ref="BH31:BH36" si="158">IF(ISERROR(VLOOKUP(AF31,DT:DT,1,FALSE)),0,1)*IF(ISERROR(VLOOKUP(AH31,DT:DT,1,FALSE)),0,1)*AP31</f>
        <v>0</v>
      </c>
      <c r="BI31" s="34">
        <f t="shared" ref="BI31:BI36" si="159">IF(ISERROR(VLOOKUP(AF31,DT:DT,1,FALSE)),0,1)*IF(ISERROR(VLOOKUP(AH31,DT:DT,1,FALSE)),0,1)*AQ31</f>
        <v>0</v>
      </c>
      <c r="BJ31" s="34">
        <f t="shared" ref="BJ31:BJ36" si="160">IF(ISERROR(VLOOKUP(AF31,DT:DT,1,FALSE)),0,1)*IF(ISERROR(VLOOKUP(AH31,DT:DT,1,FALSE)),0,1)*AR31</f>
        <v>0</v>
      </c>
      <c r="BK31" s="34">
        <f t="shared" ref="BK31:BK36" si="161">IF(ISERROR(VLOOKUP(AF31,DT:DT,1,FALSE)),0,1)*IF(ISERROR(VLOOKUP(AH31,DT:DT,1,FALSE)),0,1)*AS31</f>
        <v>0</v>
      </c>
      <c r="BL31" s="34">
        <f t="shared" ref="BL31:BL36" si="162">IF(ISERROR(VLOOKUP(AF31,EN:EN,1,FALSE)),0,1)*IF(ISERROR(VLOOKUP(AH31,EN:EN,1,FALSE)),0,1)*AN31</f>
        <v>0</v>
      </c>
      <c r="BM31" s="34">
        <f t="shared" ref="BM31:BM36" si="163">IF(ISERROR(VLOOKUP(AF31,EN:EN,1,FALSE)),0,1)*IF(ISERROR(VLOOKUP(AH31,EN:EN,1,FALSE)),0,1)*AO31</f>
        <v>0</v>
      </c>
      <c r="BN31" s="34">
        <f t="shared" ref="BN31:BN36" si="164">IF(ISERROR(VLOOKUP(AF31,EN:EN,1,FALSE)),0,1)*IF(ISERROR(VLOOKUP(AH31,EN:EN,1,FALSE)),0,1)*AP31</f>
        <v>0</v>
      </c>
      <c r="BO31" s="34">
        <f t="shared" ref="BO31:BO36" si="165">IF(ISERROR(VLOOKUP(AF31,EN:EN,1,FALSE)),0,1)*IF(ISERROR(VLOOKUP(AH31,EN:EN,1,FALSE)),0,1)*AQ31</f>
        <v>0</v>
      </c>
      <c r="BP31" s="34">
        <f t="shared" ref="BP31:BP36" si="166">IF(ISERROR(VLOOKUP(AF31,EN:EN,1,FALSE)),0,1)*IF(ISERROR(VLOOKUP(AH31,EN:EN,1,FALSE)),0,1)*AR31</f>
        <v>0</v>
      </c>
      <c r="BQ31" s="34">
        <f t="shared" ref="BQ31:BQ36" si="167">IF(ISERROR(VLOOKUP(AF31,EN:EN,1,FALSE)),0,1)*IF(ISERROR(VLOOKUP(AH31,EN:EN,1,FALSE)),0,1)*AS31</f>
        <v>0</v>
      </c>
      <c r="BT31" s="34" t="s">
        <v>137</v>
      </c>
      <c r="BU31" s="55">
        <f>(SUMIF(AF4:AF54,BT31,AN4:AN54)+SUMIF(AH4:AH54,BT31,AO4:AO54))</f>
        <v>0</v>
      </c>
      <c r="BV31" s="55">
        <f>(SUMIF(AF4:AF54,BT31,AP4:AP54)+SUMIF(AH4:AH54,BT31,AQ4:AQ54))</f>
        <v>0</v>
      </c>
      <c r="BW31" s="55">
        <f>(SUMIF(AF4:AF54,BT31,AR4:AR54)+SUMIF(AH4:AH54,BT31,AS4:AS54))</f>
        <v>0</v>
      </c>
      <c r="BX31" s="55">
        <f>SUMIF(AF4:AF54,BT31,AI4:AI54)+SUMIF(AH4:AH54,BT31,AK4:AK54)</f>
        <v>0</v>
      </c>
      <c r="BY31" s="55">
        <f>SUMIF(AF4:AF54,BT31,AK4:AK54)+SUMIF(AH4:AH54,BT31,AI4:AI54)</f>
        <v>0</v>
      </c>
      <c r="BZ31" s="55">
        <f>BX31-BY31</f>
        <v>0</v>
      </c>
      <c r="CA31" s="55">
        <f>IFERROR(BU31*3+BV31*1,0)</f>
        <v>0</v>
      </c>
      <c r="CB31" s="55" t="s">
        <v>53</v>
      </c>
      <c r="CC31" s="56">
        <f>RANK(CA31,CA31:CA34)</f>
        <v>1</v>
      </c>
      <c r="CD31" s="34">
        <f>SUMPRODUCT((CA31:CA34=CA31)*(BZ31:BZ34&gt;BZ31))</f>
        <v>0</v>
      </c>
      <c r="CF31" s="34" t="str">
        <f>IF(CC31=1,BT31,)</f>
        <v>Nederländerna</v>
      </c>
      <c r="CG31" s="34">
        <f>(SUMIF(AF4:AF54,BT31,AT4:AT54)+SUMIF(AH4:AH54,BT31,AU4:AU54))</f>
        <v>0</v>
      </c>
      <c r="CH31" s="34">
        <f>(SUMIF(AF4:AF54,BT31,AV4:AV54)+SUMIF(AH4:AH54,BT31,AW4:AW54))</f>
        <v>0</v>
      </c>
      <c r="CI31" s="34">
        <f>(SUMIF(AF4:AF54,BT31,AX4:AX54)+SUMIF(AH4:AH54,BT31,AY4:AY54))</f>
        <v>0</v>
      </c>
      <c r="CJ31" s="55">
        <f>IFERROR(CG31*3+CH31*1,0)</f>
        <v>0</v>
      </c>
      <c r="CK31" s="34" t="str">
        <f>CB31</f>
        <v>D</v>
      </c>
      <c r="CL31" s="34">
        <f>IF(CF31&gt;0,RANK(CJ31,CJ31:CJ34),)</f>
        <v>1</v>
      </c>
      <c r="CM31" s="34">
        <f>IF(AND(CF31&gt;0,COUNTIF(CL31:CL34,CL31)&gt;1),SUMIFS($AI$4:$AI$54,$AF$4:$AF$54,$BT31,$L$4:$L$54,1)+SUMIFS($AK$4:$AK$54,$AH$4:$AH$54,$BT31,$L$4:$L$54,1)-SUMIFS($AK$4:$AK$54,$AF$4:$AF$54,$BT31,$L$4:$L$54,1)-SUMIFS($AI$4:$AI$54,$AH$4:$AH$54,$BT31,$L$4:$L$54,1),)</f>
        <v>0</v>
      </c>
      <c r="CN31" s="34">
        <f>IF(AND(CF31&gt;0,COUNTIF(CL31:CL34,CL31)&gt;1),CL31+RANK(CM31,CM31:CM34)-1,CL31)</f>
        <v>1</v>
      </c>
      <c r="CO31" s="34">
        <f>IF(AND(CF31&gt;0,COUNTIF(CN31:CN34,CN31)&gt;1),SUMIFS($AI$4:$AI$54,$AF$4:$AF$54,$BT31,$L$4:$L$54,1)+SUMIFS($AK$4:$AK$54,$AH$4:$AH$54,$BT31,$L$4:$L$54,1),)</f>
        <v>0</v>
      </c>
      <c r="CP31" s="34">
        <f>IF(AND(CF31&gt;0,COUNTIF(CN31:CN34,CN31)&gt;1),CN31+RANK(CO31,CO31:CO34)-1,CN31)</f>
        <v>1</v>
      </c>
      <c r="CQ31" s="34">
        <f>IF(CP31=0,"",CP31)</f>
        <v>1</v>
      </c>
      <c r="CR31" s="34">
        <f>IF(OR(CQ31="",COUNTIF(CQ31:CQ34,CQ31)=1),"",$BZ31)</f>
        <v>0</v>
      </c>
      <c r="CS31" s="34">
        <f>IF(CQ31="","",IF(COUNTIF(CQ31:CQ34,CQ31)=1,CQ31,CQ31+RANK(CR31,CR31:CR34,0)-1))</f>
        <v>1</v>
      </c>
      <c r="CT31" s="34">
        <f>IF(OR(CS31="",COUNTIF(CS31:CS34,CS31)=1),"",$BX31)</f>
        <v>0</v>
      </c>
      <c r="CU31" s="34">
        <f>IF(CQ31="","",IF(COUNTIF(CS31:CS34,CS31)=1,CS31,CS31+RANK(CT31,CT31:CT34,0)-1))</f>
        <v>1</v>
      </c>
      <c r="CV31" s="34">
        <f>IF(OR(CU31="",COUNTIF(CU31:CU34,CU31)=1),"",$BU31)</f>
        <v>0</v>
      </c>
      <c r="CW31" s="34">
        <f>IF(CQ31="","",IF(COUNTIF(CU31:CU34,CU31)=1,CU31,CU31+RANK(CV31,CV31:CV34,0)-1))</f>
        <v>1</v>
      </c>
      <c r="CX31" s="34">
        <f>IF(CF31&gt;0,BM29+RANK(CW31,CW31:CW34,1),)</f>
        <v>1</v>
      </c>
      <c r="CZ31" s="34">
        <f>IF(CC31=2,BT31,)</f>
        <v>0</v>
      </c>
      <c r="DA31" s="34">
        <f>(SUMIF(AF4:AF54,BT31,AZ4:AZ54)+SUMIF(AH4:AH54,BT31,BA4:BA54))</f>
        <v>0</v>
      </c>
      <c r="DB31" s="34">
        <f>(SUMIF(AF4:AF54,BT31,BB4:BB54)+SUMIF(AH4:AH54,BT31,BC4:BC54))</f>
        <v>0</v>
      </c>
      <c r="DC31" s="34">
        <f>(SUMIF(AF4:AF54,BT31,BD4:BD54)+SUMIF(AH4:AH54,BT31,BE4:BE54))</f>
        <v>0</v>
      </c>
      <c r="DD31" s="55">
        <f>IFERROR(DA31*3+DB31*1,0)</f>
        <v>0</v>
      </c>
      <c r="DE31" s="34" t="str">
        <f>CB31</f>
        <v>D</v>
      </c>
      <c r="DF31" s="34">
        <f>IF(CZ31&gt;0,RANK(DD31,DD31:DD34)+CG29,)</f>
        <v>0</v>
      </c>
      <c r="DG31" s="34">
        <f>IF(AND(CZ31&gt;0,COUNTIF(DF31:DF34,DF31)&gt;1),SUMIFS($AI$4:$AI$54,$AF$4:$AF$54,$BT31,$L$4:$L$54,2)+SUMIFS($AK$4:$AK$54,$AH$4:$AH$54,$BT31,$L$4:$L$54,2)-SUMIFS($AK$4:$AK$54,$AF$4:$AF$54,$BT31,$L$4:$L$54,2)-SUMIFS($AI$4:$AI$54,$AH$4:$AH$54,$BT31,$L$4:$L$54,2),)</f>
        <v>0</v>
      </c>
      <c r="DH31" s="34">
        <f>IF(AND(CZ31&gt;0,COUNTIF(DF31:DF34,DF31)&gt;1),DF31+RANK(DG31,DG31:DG34)-1,DF31)</f>
        <v>0</v>
      </c>
      <c r="DI31" s="34">
        <f>IF(AND(CZ31&gt;0,COUNTIF(DH31:DH34,DH31)&gt;1),SUMIFS($AI$4:$AI$54,$AF$4:$AF$54,$BT31,$L$4:$L$54,2)+SUMIFS($AK$4:$AK$54,$AH$4:$AH$54,$BT31,$L$4:$L$54,2),)</f>
        <v>0</v>
      </c>
      <c r="DJ31" s="34">
        <f>IF(AND(CZ31&gt;0,COUNTIF(DH31:DH34,DH31)&gt;1),DH31+RANK(DI31,DI31:DI34)-1,DH31)</f>
        <v>0</v>
      </c>
      <c r="DK31" s="34" t="str">
        <f>IF(DJ31=0,"",DJ31)</f>
        <v/>
      </c>
      <c r="DL31" s="34" t="str">
        <f>IF(OR(DK31="",COUNTIF(DK31:DK34,DK31)=1),"",$BZ31)</f>
        <v/>
      </c>
      <c r="DM31" s="34" t="str">
        <f>IF(DK31="","",IF(COUNTIF(DK31:DK34,DK31)=1,DK31,DK31+RANK(DL31,DL31:DL34,0)-1))</f>
        <v/>
      </c>
      <c r="DN31" s="34" t="str">
        <f>IF(OR(DM31="",COUNTIF(DM31:DM34,DM31)=1),"",$BX31)</f>
        <v/>
      </c>
      <c r="DO31" s="34" t="str">
        <f>IF(DK31="","",IF(COUNTIF(DM31:DM34,DM31)=1,DM31,DM31+RANK(DN31,DN31:DN34,0)-1))</f>
        <v/>
      </c>
      <c r="DP31" s="34" t="str">
        <f>IF(OR(DO31="",COUNTIF(DO31:DO34,DO31)=1),"",$BU31)</f>
        <v/>
      </c>
      <c r="DQ31" s="34" t="str">
        <f>IF(DK31="","",IF(COUNTIF(DO31:DO34,DO31)=1,DO31,DO31+RANK(DP31,DP31:DP34,0)-1))</f>
        <v/>
      </c>
      <c r="DR31" s="34">
        <f>IF(CZ31&gt;0,CG29+RANK(DQ31,DQ31:DQ34,1),)</f>
        <v>0</v>
      </c>
      <c r="DT31" s="34">
        <f>IF(CC31=3,BT31,)</f>
        <v>0</v>
      </c>
      <c r="DU31" s="34">
        <f>(SUMIF(AF4:AF54,BT31,BF4:BF54)+SUMIF(AH4:AH54,BT31,BG4:BG54))</f>
        <v>0</v>
      </c>
      <c r="DV31" s="34">
        <f>(SUMIF(AF4:AF54,BT31,BH4:BH54)+SUMIF(AH4:AH54,BT31,BI4:BI54))</f>
        <v>0</v>
      </c>
      <c r="DW31" s="34">
        <f>(SUMIF(AF4:AF54,BT31,BJ4:BJ54)+SUMIF(AH4:AH54,BT31,BK4:BK54))</f>
        <v>0</v>
      </c>
      <c r="DX31" s="55">
        <f>IFERROR(DU31*3+DV31*1,0)</f>
        <v>0</v>
      </c>
      <c r="DY31" s="34" t="str">
        <f>CB31</f>
        <v>D</v>
      </c>
      <c r="DZ31" s="34">
        <f>IF(DT31&gt;0,RANK(DX31,DX31:DX34)+CG29+DA29,)</f>
        <v>0</v>
      </c>
      <c r="EA31" s="34">
        <f>IF(AND(DT31&gt;0,COUNTIF(DZ31:DZ34,DZ31)&gt;1),SUMIFS($AI$4:$AI$54,$AF$4:$AF$54,$BT31,$L$4:$L$54,3)+SUMIFS($AK$4:$AK$54,$AH$4:$AH$54,$BT31,$L$4:$L$54,3)-SUMIFS($AK$4:$AK$54,$AF$4:$AF$54,$BT31,$L$4:$L$54,3)-SUMIFS($AI$4:$AI$54,$AH$4:$AH$54,$BT31,$L$4:$L$54,3),)</f>
        <v>0</v>
      </c>
      <c r="EB31" s="34">
        <f>IF(AND(DT31&gt;0,COUNTIF(DZ31:DZ34,DZ31)&gt;1),DZ31+RANK(EA31,EA31:EA34)-1,DZ31)</f>
        <v>0</v>
      </c>
      <c r="EC31" s="34">
        <f>IF(AND(DT31&gt;0,COUNTIF(EB31:EB34,EB31)&gt;1),SUMIFS($AI$4:$AI$54,$AF$4:$AF$54,$BT31,$L$4:$L$54,3)+SUMIFS($AK$4:$AK$54,$AH$4:$AH$54,$BT31,$L$4:$L$54,3),)</f>
        <v>0</v>
      </c>
      <c r="ED31" s="34">
        <f>IF(AND(DT31&gt;0,COUNTIF(EB31:EB34,EB31)&gt;1),EB31+RANK(EC31,EC31:EC34)-1,EB31)</f>
        <v>0</v>
      </c>
      <c r="EE31" s="34" t="str">
        <f>IF(ED31=0,"",ED31)</f>
        <v/>
      </c>
      <c r="EF31" s="34" t="str">
        <f>IF(OR(EE31="",COUNTIF(EE31:EE34,EE31)=1),"",$BZ31)</f>
        <v/>
      </c>
      <c r="EG31" s="34" t="str">
        <f>IF(EE31="","",IF(COUNTIF(EE31:EE34,EE31)=1,EE31,EE31+RANK(EF31,EF31:EF34,0)-1))</f>
        <v/>
      </c>
      <c r="EH31" s="34" t="str">
        <f>IF(OR(EG31="",COUNTIF(EG31:EG34,EG31)=1),"",$BX31)</f>
        <v/>
      </c>
      <c r="EI31" s="34" t="str">
        <f>IF(EE31="","",IF(COUNTIF(EG31:EG34,EG31)=1,EG31,EG31+RANK(EH31,EH31:EH34,0)-1))</f>
        <v/>
      </c>
      <c r="EJ31" s="34" t="str">
        <f>IF(OR(EI31="",COUNTIF(EI31:EI34,EI31)=1),"",$BU31)</f>
        <v/>
      </c>
      <c r="EK31" s="34" t="str">
        <f>IF(EE31="","",IF(COUNTIF(EI31:EI34,EI31)=1,EI31,EI31+RANK(EJ31,EJ31:EJ34,0)-1))</f>
        <v/>
      </c>
      <c r="EL31" s="34">
        <f>IF(DT31&gt;0,CG29+DA29+RANK(EK31,EK31:EK34,1),)</f>
        <v>0</v>
      </c>
      <c r="EN31" s="34">
        <f>IF(CC31=4,BT31,)</f>
        <v>0</v>
      </c>
      <c r="EO31" s="34">
        <f>(SUMIF(AF4:AF54,BT31,BL4:BL54)+SUMIF(AH4:AH54,BT31,BM4:BM54))</f>
        <v>0</v>
      </c>
      <c r="EP31" s="34">
        <f>(SUMIF(AF4:AF54,BT31,BN4:BN54)+SUMIF(AH4:AH54,BT31,BO4:BO54))</f>
        <v>0</v>
      </c>
      <c r="EQ31" s="34">
        <f>(SUMIF(AF4:AF54,BT31,BP4:BP54)+SUMIF(AH4:AH54,BT31,BQ4:BQ54))</f>
        <v>0</v>
      </c>
      <c r="ER31" s="55">
        <f>IFERROR(EO31*3+EP31*1,0)</f>
        <v>0</v>
      </c>
      <c r="ES31" s="34" t="str">
        <f>CB31</f>
        <v>D</v>
      </c>
      <c r="ET31" s="34">
        <f>IF(EN31&gt;0,RANK(ER31,ER31:ER34)+CG29+DA29+DU29,)</f>
        <v>0</v>
      </c>
      <c r="EU31" s="34">
        <f>IF(AND(EN31&gt;0,COUNTIF(ET31:ET34,ET31)&gt;1),SUMIFS($AI$4:$AI$54,$AF$4:$AF$54,$BT31,$L$4:$L$54,4)+SUMIFS($AK$4:$AK$54,$AH$4:$AH$54,$BT31,$L$4:$L$54,4)-SUMIFS($AK$4:$AK$54,$AF$4:$AF$54,$BT31,$L$4:$L$54,4)-SUMIFS($AI$4:$AI$54,$AH$4:$AH$54,$BT31,$L$4:$L$54,4),)</f>
        <v>0</v>
      </c>
      <c r="EV31" s="34">
        <f>IF(AND(EN31&gt;0,COUNTIF(ET4:ET7,ET31)&gt;1),ET31+RANK(EU31,EU4:EU7)-1,ET31)</f>
        <v>0</v>
      </c>
      <c r="EW31" s="34">
        <f>IF(AND(EN31&gt;0,COUNTIF(EV31:EV34,EV31)&gt;1),SUMIFS($AI$4:$AI$54,$AF$4:$AF$54,$BT31,$L$4:$L$54,4)+SUMIFS($AK$4:$AK$54,$AH$4:$AH$54,$BT31,$L$4:$L$54,4),)</f>
        <v>0</v>
      </c>
      <c r="EX31" s="34">
        <f>IF(AND(EN31&gt;0,COUNTIF(EV31:EV34,EV31)&gt;1),EV31+RANK(EW31,EW31:EW34)-1,EV31)</f>
        <v>0</v>
      </c>
      <c r="EY31" s="34" t="str">
        <f>IF(EX31=0,"",EX31)</f>
        <v/>
      </c>
      <c r="EZ31" s="34" t="str">
        <f>IF(OR(EY31="",COUNTIF(EY31:EY34,EY31)=1),"",$BZ31)</f>
        <v/>
      </c>
      <c r="FA31" s="34" t="str">
        <f>IF(EY31="","",IF(COUNTIF(EY31:EY34,EY31)=1,EY31,EY31+RANK(EZ31,EZ31:EZ34,0)-1))</f>
        <v/>
      </c>
      <c r="FB31" s="34" t="str">
        <f>IF(OR(FA31="",COUNTIF(FA31:FA34,FA31)=1),"",$BX31)</f>
        <v/>
      </c>
      <c r="FC31" s="34" t="str">
        <f>IF(EY31="","",IF(COUNTIF(FA31:FA34,FA31)=1,FA31,FA31+RANK(FB31,FB31:FB34,0)-1))</f>
        <v/>
      </c>
      <c r="FD31" s="34" t="str">
        <f>IF(OR(FC31="",COUNTIF(FC31:FC34,FC31)=1),"",$BU31)</f>
        <v/>
      </c>
      <c r="FE31" s="34" t="str">
        <f>IF(EY31="","",IF(COUNTIF(FC31:FC34,FC31)=1,FC31,FC31+RANK(FD31,FD31:FD34,0)-1))</f>
        <v/>
      </c>
      <c r="FF31" s="34">
        <f>IF(EN31&gt;0,CG29+DA29+DU29+RANK(FE31,FE31:FE34,1),)</f>
        <v>0</v>
      </c>
      <c r="FH31" s="34">
        <f>IFERROR(VLOOKUP(FJ31,CF30:CX34,19,FALSE),IFERROR(VLOOKUP(FJ31,CZ30:DR34,19,FALSE),IFERROR(VLOOKUP(FJ31,DT30:EL34,19,FALSE),VLOOKUP(FJ31,EN30:FF34,19,FALSE))))</f>
        <v>1</v>
      </c>
      <c r="FI31" s="34">
        <f>RANK(FH31,FH31:FH34,1)+COUNTIF(FH31:FH31,FH31)-1</f>
        <v>1</v>
      </c>
      <c r="FJ31" s="34" t="str">
        <f>BT31</f>
        <v>Nederländerna</v>
      </c>
    </row>
    <row r="32" spans="3:191" x14ac:dyDescent="0.35">
      <c r="C32" s="49">
        <v>45460</v>
      </c>
      <c r="D32" s="120" t="s">
        <v>20</v>
      </c>
      <c r="E32" s="59" t="s">
        <v>27</v>
      </c>
      <c r="F32" s="122" t="s">
        <v>6</v>
      </c>
      <c r="G32" s="112"/>
      <c r="H32" s="158" t="s">
        <v>27</v>
      </c>
      <c r="I32" s="112"/>
      <c r="J32" s="109" t="str">
        <f t="shared" ref="J32:J36" si="168">IF(OR(ISBLANK(G32),ISBLANK(I32)),"",IF(G32&gt;I32,1,IF(G32&lt;I32,2,"X")))</f>
        <v/>
      </c>
      <c r="K32" s="149">
        <f>IF(OR('Resultat &amp; Tabell'!G32="",'Resultat &amp; Tabell'!I32="",G32="",I32=""),0,IF(G32='Resultat &amp; Tabell'!G32,2,0)+IF(I32='Resultat &amp; Tabell'!I32,2,0)+IF(J32='Resultat &amp; Tabell'!J32,3,0))</f>
        <v>0</v>
      </c>
      <c r="L32" s="108">
        <f>IF(VLOOKUP(D32,BT30:CC34,10,FALSE)=VLOOKUP(F32,BT30:CC34,10,FALSE),VLOOKUP(D32,BT30:CC34,10,FALSE),"-")</f>
        <v>1</v>
      </c>
      <c r="M32" s="108">
        <v>2</v>
      </c>
      <c r="N32" s="98" t="str">
        <f>VLOOKUP(M32,FI31:FJ34,2,FALSE)</f>
        <v>Frankrike</v>
      </c>
      <c r="O32" s="91">
        <f>VLOOKUP(N32,BT31:CA34,2,FALSE)</f>
        <v>0</v>
      </c>
      <c r="P32" s="91">
        <f>VLOOKUP(N32,BT31:CA34,3,FALSE)</f>
        <v>0</v>
      </c>
      <c r="Q32" s="91">
        <f>VLOOKUP(N32,BT31:CA34,4,FALSE)</f>
        <v>0</v>
      </c>
      <c r="R32" s="91">
        <f>VLOOKUP(N32,BT31:CA34,5,FALSE)</f>
        <v>0</v>
      </c>
      <c r="S32" s="91">
        <f>VLOOKUP(N32,BT31:CA34,6,FALSE)</f>
        <v>0</v>
      </c>
      <c r="T32" s="91">
        <f>VLOOKUP(N32,BT31:CA34,7,FALSE)</f>
        <v>0</v>
      </c>
      <c r="U32" s="99">
        <f>VLOOKUP(N32,BT31:CA34,8,FALSE)</f>
        <v>0</v>
      </c>
      <c r="AE32" s="77">
        <f t="shared" si="134"/>
        <v>45460</v>
      </c>
      <c r="AF32" s="2" t="str">
        <f t="shared" si="134"/>
        <v>Österrike</v>
      </c>
      <c r="AG32" s="59" t="str">
        <f t="shared" si="134"/>
        <v>-</v>
      </c>
      <c r="AH32" s="4" t="str">
        <f t="shared" si="134"/>
        <v>Frankrike</v>
      </c>
      <c r="AI32" s="51" t="str">
        <f t="shared" si="135"/>
        <v/>
      </c>
      <c r="AJ32" s="60" t="s">
        <v>27</v>
      </c>
      <c r="AK32" s="51" t="str">
        <f t="shared" si="136"/>
        <v/>
      </c>
      <c r="AL32" s="53" t="str">
        <f t="shared" si="137"/>
        <v/>
      </c>
      <c r="AM32" s="68"/>
      <c r="AN32" s="34">
        <f t="shared" si="138"/>
        <v>0</v>
      </c>
      <c r="AO32" s="34">
        <f t="shared" si="139"/>
        <v>0</v>
      </c>
      <c r="AP32" s="34">
        <f t="shared" si="140"/>
        <v>0</v>
      </c>
      <c r="AQ32" s="34">
        <f t="shared" si="141"/>
        <v>0</v>
      </c>
      <c r="AR32" s="34">
        <f t="shared" si="142"/>
        <v>0</v>
      </c>
      <c r="AS32" s="34">
        <f t="shared" si="143"/>
        <v>0</v>
      </c>
      <c r="AT32" s="34">
        <f t="shared" si="144"/>
        <v>0</v>
      </c>
      <c r="AU32" s="34">
        <f t="shared" si="145"/>
        <v>0</v>
      </c>
      <c r="AV32" s="34">
        <f t="shared" si="146"/>
        <v>0</v>
      </c>
      <c r="AW32" s="34">
        <f t="shared" si="147"/>
        <v>0</v>
      </c>
      <c r="AX32" s="34">
        <f t="shared" si="148"/>
        <v>0</v>
      </c>
      <c r="AY32" s="34">
        <f t="shared" si="149"/>
        <v>0</v>
      </c>
      <c r="AZ32" s="34">
        <f t="shared" si="150"/>
        <v>0</v>
      </c>
      <c r="BA32" s="34">
        <f t="shared" si="151"/>
        <v>0</v>
      </c>
      <c r="BB32" s="34">
        <f t="shared" si="152"/>
        <v>0</v>
      </c>
      <c r="BC32" s="34">
        <f t="shared" si="153"/>
        <v>0</v>
      </c>
      <c r="BD32" s="34">
        <f t="shared" si="154"/>
        <v>0</v>
      </c>
      <c r="BE32" s="34">
        <f t="shared" si="155"/>
        <v>0</v>
      </c>
      <c r="BF32" s="34">
        <f t="shared" si="156"/>
        <v>0</v>
      </c>
      <c r="BG32" s="34">
        <f t="shared" si="157"/>
        <v>0</v>
      </c>
      <c r="BH32" s="34">
        <f t="shared" si="158"/>
        <v>0</v>
      </c>
      <c r="BI32" s="34">
        <f t="shared" si="159"/>
        <v>0</v>
      </c>
      <c r="BJ32" s="34">
        <f t="shared" si="160"/>
        <v>0</v>
      </c>
      <c r="BK32" s="34">
        <f t="shared" si="161"/>
        <v>0</v>
      </c>
      <c r="BL32" s="34">
        <f t="shared" si="162"/>
        <v>0</v>
      </c>
      <c r="BM32" s="34">
        <f t="shared" si="163"/>
        <v>0</v>
      </c>
      <c r="BN32" s="34">
        <f t="shared" si="164"/>
        <v>0</v>
      </c>
      <c r="BO32" s="34">
        <f t="shared" si="165"/>
        <v>0</v>
      </c>
      <c r="BP32" s="34">
        <f t="shared" si="166"/>
        <v>0</v>
      </c>
      <c r="BQ32" s="34">
        <f t="shared" si="167"/>
        <v>0</v>
      </c>
      <c r="BT32" s="34" t="s">
        <v>6</v>
      </c>
      <c r="BU32" s="55">
        <f>(SUMIF(AF4:AF54,BT32,AN4:AN54)+SUMIF(AH4:AH54,BT32,AO4:AO54))</f>
        <v>0</v>
      </c>
      <c r="BV32" s="55">
        <f>(SUMIF(AF4:AF54,BT32,AP4:AP54)+SUMIF(AH4:AH54,BT32,AQ4:AQ54))</f>
        <v>0</v>
      </c>
      <c r="BW32" s="55">
        <f>(SUMIF(AF4:AF54,BT32,AR4:AR54)+SUMIF(AH4:AH54,BT32,AS4:AS54))</f>
        <v>0</v>
      </c>
      <c r="BX32" s="55">
        <f>SUMIF(AF4:AF54,BT32,AI4:AI54)+SUMIF(AH4:AH54,BT32,AK4:AK54)</f>
        <v>0</v>
      </c>
      <c r="BY32" s="55">
        <f>SUMIF(AF4:AF54,BT32,AK4:AK54)+SUMIF(AH4:AH54,BT32,AI4:AI54)</f>
        <v>0</v>
      </c>
      <c r="BZ32" s="55">
        <f>BX32-BY32</f>
        <v>0</v>
      </c>
      <c r="CA32" s="55">
        <f>IFERROR(BU32*3+BV32*1,0)</f>
        <v>0</v>
      </c>
      <c r="CB32" s="55" t="s">
        <v>53</v>
      </c>
      <c r="CC32" s="56">
        <f>RANK(CA32,CA31:CA34)</f>
        <v>1</v>
      </c>
      <c r="CD32" s="34">
        <f>SUMPRODUCT((CA31:CA34=CA32)*(BZ31:BZ34&gt;BZ32))</f>
        <v>0</v>
      </c>
      <c r="CF32" s="34" t="str">
        <f>IF(CC32=1,BT32,)</f>
        <v>Frankrike</v>
      </c>
      <c r="CG32" s="34">
        <f>(SUMIF(AF4:AF54,BT32,AT4:AT54)+SUMIF(AH4:AH54,BT32,AU4:AU54))</f>
        <v>0</v>
      </c>
      <c r="CH32" s="34">
        <f>(SUMIF(AF4:AF54,BT32,AV4:AV54)+SUMIF(AH4:AH54,BT32,AW4:AW54))</f>
        <v>0</v>
      </c>
      <c r="CI32" s="34">
        <f>(SUMIF(AF4:AF54,BT32,AX4:AX54)+SUMIF(AH4:AH54,BT32,AY4:AY54))</f>
        <v>0</v>
      </c>
      <c r="CJ32" s="55">
        <f t="shared" ref="CJ32:CJ34" si="169">IFERROR(CG32*3+CH32*1,0)</f>
        <v>0</v>
      </c>
      <c r="CK32" s="34" t="str">
        <f>CB32</f>
        <v>D</v>
      </c>
      <c r="CL32" s="34">
        <f>IF(CF32&gt;0,RANK(CJ32,CJ31:CJ34),)</f>
        <v>1</v>
      </c>
      <c r="CM32" s="34">
        <f>IF(AND(CF32&gt;0,COUNTIF(CL31:CL34,CL32)&gt;1),SUMIFS($AI$4:$AI$54,$AF$4:$AF$54,BT32,$L$4:$L$54,1)+SUMIFS($AK$4:$AK$54,$AH$4:$AH$54,BT32,$L$4:$L$54,1)-SUMIFS($AK$4:$AK$54,$AF$4:$AF$54,BT32,$L$4:$L$54,1)-SUMIFS($AI$4:$AI$54,$AH$4:$AH$54,BT32,$L$4:$L$54,1),)</f>
        <v>0</v>
      </c>
      <c r="CN32" s="34">
        <f>IF(AND(CF32&gt;0,COUNTIF(CL31:CL34,CL32)&gt;1),CL32+RANK(CM32,CM31:CM34)-1,CL32)</f>
        <v>1</v>
      </c>
      <c r="CO32" s="34">
        <f>IF(AND(CF32&gt;0,COUNTIF(CN31:CN34,CN32)&gt;1),SUMIFS($AI$4:$AI$54,$AF$4:$AF$54,BT32,$L$4:$L$54,1)+SUMIFS($AK$4:$AK$54,$AH$4:$AH$54,BT32,$L$4:$L$54,1),)</f>
        <v>0</v>
      </c>
      <c r="CP32" s="34">
        <f>IF(AND(CF32&gt;0,COUNTIF(CN31:CN34,CN32)&gt;1),CN32+RANK(CO32,CO31:CO34)-1,CN32)</f>
        <v>1</v>
      </c>
      <c r="CQ32" s="34">
        <f t="shared" ref="CQ32:CQ34" si="170">IF(CP32=0,"",CP32)</f>
        <v>1</v>
      </c>
      <c r="CR32" s="34">
        <f>IF(OR(CQ32="",COUNTIF(CQ31:CQ34,CQ32)=1),"",$BZ32)</f>
        <v>0</v>
      </c>
      <c r="CS32" s="34">
        <f>IF(CQ32="","",IF(COUNTIF(CQ31:CQ34,CQ32)=1,CQ32,CQ32+RANK(CR32,CR31:CR34,0)-1))</f>
        <v>1</v>
      </c>
      <c r="CT32" s="34">
        <f>IF(OR(CS32="",COUNTIF(CS31:CS34,CS32)=1),"",$BX32)</f>
        <v>0</v>
      </c>
      <c r="CU32" s="34">
        <f>IF(CQ32="","",IF(COUNTIF(CS31:CS34,CS32)=1,CS32,CS32+RANK(CT32,CT31:CT34,0)-1))</f>
        <v>1</v>
      </c>
      <c r="CV32" s="34">
        <f>IF(OR(CU32="",COUNTIF(CU31:CU34,CU32)=1),"",$BU32)</f>
        <v>0</v>
      </c>
      <c r="CW32" s="34">
        <f>IF(CQ32="","",IF(COUNTIF(CU31:CU34,CU32)=1,CU32,CU32+RANK(CV32,CV31:CV34,0)-1))</f>
        <v>1</v>
      </c>
      <c r="CX32" s="34">
        <f>IF(CF32&gt;0,BM29+RANK(CW32,CW31:CW34,1),)</f>
        <v>1</v>
      </c>
      <c r="CZ32" s="34">
        <f>IF(CC32=2,BT32,)</f>
        <v>0</v>
      </c>
      <c r="DA32" s="34">
        <f>(SUMIF(AF4:AF54,BT32,AZ4:AZ54)+SUMIF(AH4:AH54,BT32,BA4:BA54))</f>
        <v>0</v>
      </c>
      <c r="DB32" s="34">
        <f>(SUMIF(AF4:AF54,BT32,BB4:BB54)+SUMIF(AH4:AH54,BT32,BC4:BC54))</f>
        <v>0</v>
      </c>
      <c r="DC32" s="34">
        <f>(SUMIF(AF4:AF54,BT32,BD4:BD54)+SUMIF(AH4:AH54,BT32,BE4:BE54))</f>
        <v>0</v>
      </c>
      <c r="DD32" s="55">
        <f t="shared" ref="DD32:DD34" si="171">IFERROR(DA32*3+DB32*1,0)</f>
        <v>0</v>
      </c>
      <c r="DE32" s="34" t="str">
        <f>CB32</f>
        <v>D</v>
      </c>
      <c r="DF32" s="34">
        <f>IF(CZ32&gt;0,RANK(DD32,DD31:DD34)+CG29,)</f>
        <v>0</v>
      </c>
      <c r="DG32" s="34">
        <f>IF(AND(CZ32&gt;0,COUNTIF(DF31:DF34,DF32)&gt;1),SUMIFS($AI$4:$AI$54,$AF$4:$AF$54,BT32,$L$4:$L$54,2)+SUMIFS($AK$4:$AK$54,$AH$4:$AH$54,BT32,$L$4:$L$54,2)-SUMIFS($AK$4:$AK$54,$AF$4:$AF$54,BT32,$L$4:$L$54,2)-SUMIFS($AI$4:$AI$54,$AH$4:$AH$54,BT32,$L$4:$L$54,2),)</f>
        <v>0</v>
      </c>
      <c r="DH32" s="34">
        <f>IF(AND(CZ32&gt;0,COUNTIF(DF31:DF34,DF32)&gt;1),DF32+RANK(DG32,DG31:DG34)-1,DF32)</f>
        <v>0</v>
      </c>
      <c r="DI32" s="34">
        <f>IF(AND(CZ32&gt;0,COUNTIF(DH31:DH34,DH32)&gt;1),SUMIFS($AI$4:$AI$54,$AF$4:$AF$54,BT32,$L$4:$L$54,2)+SUMIFS($AK$4:$AK$54,$AH$4:$AH$54,BT32,$L$4:$L$54,2),)</f>
        <v>0</v>
      </c>
      <c r="DJ32" s="34">
        <f>IF(AND(CZ32&gt;0,COUNTIF(DH31:DH34,DH32)&gt;1),DH32+RANK(DI32,DI31:DI34)-1,DH32)</f>
        <v>0</v>
      </c>
      <c r="DK32" s="34" t="str">
        <f t="shared" ref="DK32:DK34" si="172">IF(DJ32=0,"",DJ32)</f>
        <v/>
      </c>
      <c r="DL32" s="34" t="str">
        <f>IF(OR(DK32="",COUNTIF(DK31:DK34,DK32)=1),"",$BZ32)</f>
        <v/>
      </c>
      <c r="DM32" s="34" t="str">
        <f>IF(DK32="","",IF(COUNTIF(DK31:DK34,DK32)=1,DK32,DK32+RANK(DL32,DL31:DL34,0)-1))</f>
        <v/>
      </c>
      <c r="DN32" s="34" t="str">
        <f>IF(OR(DM32="",COUNTIF(DM31:DM34,DM32)=1),"",$BX32)</f>
        <v/>
      </c>
      <c r="DO32" s="34" t="str">
        <f>IF(DK32="","",IF(COUNTIF(DM31:DM34,DM32)=1,DM32,DM32+RANK(DN32,DN31:DN34,0)-1))</f>
        <v/>
      </c>
      <c r="DP32" s="34" t="str">
        <f>IF(OR(DO32="",COUNTIF(DO31:DO34,DO32)=1),"",$BU32)</f>
        <v/>
      </c>
      <c r="DQ32" s="34" t="str">
        <f>IF(DK32="","",IF(COUNTIF(DO31:DO34,DO32)=1,DO32,DO32+RANK(DP32,DP31:DP34,0)-1))</f>
        <v/>
      </c>
      <c r="DR32" s="34">
        <f>IF(CZ32&gt;0,CG29+RANK(DQ32,DQ31:DQ34,1),)</f>
        <v>0</v>
      </c>
      <c r="DT32" s="34">
        <f>IF(CC32=3,BT32,)</f>
        <v>0</v>
      </c>
      <c r="DU32" s="34">
        <f>(SUMIF(AF4:AF54,BT32,BF4:BF54)+SUMIF(AH4:AH54,BT32,BG4:BG54))</f>
        <v>0</v>
      </c>
      <c r="DV32" s="34">
        <f>(SUMIF(AF4:AF54,BT32,BH4:BH54)+SUMIF(AH4:AH54,BT32,BI4:BI54))</f>
        <v>0</v>
      </c>
      <c r="DW32" s="34">
        <f>(SUMIF(AF4:AF54,BT32,BJ4:BJ54)+SUMIF(AH4:AH54,BT32,BK4:BK54))</f>
        <v>0</v>
      </c>
      <c r="DX32" s="55">
        <f t="shared" ref="DX32:DX34" si="173">IFERROR(DU32*3+DV32*1,0)</f>
        <v>0</v>
      </c>
      <c r="DY32" s="34" t="str">
        <f>CB32</f>
        <v>D</v>
      </c>
      <c r="DZ32" s="34">
        <f>IF(DT32&gt;0,RANK(DX32,DX31:DX34)+CG29+DA29,)</f>
        <v>0</v>
      </c>
      <c r="EA32" s="34">
        <f>IF(AND(DT32&gt;0,COUNTIF(DZ31:DZ34,DZ32)&gt;1),SUMIFS($AI$4:$AI$54,$AF$4:$AF$54,BT32,$L$4:$L$54,3)+SUMIFS($AK$4:$AK$54,$AH$4:$AH$54,BT32,$L$4:$L$54,3)-SUMIFS($AK$4:$AK$54,$AF$4:$AF$54,BT32,$L$4:$L$54,3)-SUMIFS($AI$4:$AI$54,$AH$4:$AH$54,BT32,$L$4:$L$54,3),)</f>
        <v>0</v>
      </c>
      <c r="EB32" s="34">
        <f>IF(AND(DT32&gt;0,COUNTIF(DZ31:DZ34,DZ32)&gt;1),DZ32+RANK(EA32,EA31:EA34)-1,DZ32)</f>
        <v>0</v>
      </c>
      <c r="EC32" s="34">
        <f>IF(AND(DT32&gt;0,COUNTIF(EB31:EB34,EB32)&gt;1),SUMIFS($AI$4:$AI$54,$AF$4:$AF$54,BT32,$L$4:$L$54,3)+SUMIFS($AK$4:$AK$54,$AH$4:$AH$54,BT32,$L$4:$L$54,3),)</f>
        <v>0</v>
      </c>
      <c r="ED32" s="34">
        <f>IF(AND(DT32&gt;0,COUNTIF(EB31:EB34,EB32)&gt;1),EB32+RANK(EC32,EC31:EC34)-1,EB32)</f>
        <v>0</v>
      </c>
      <c r="EE32" s="34" t="str">
        <f t="shared" ref="EE32:EE34" si="174">IF(ED32=0,"",ED32)</f>
        <v/>
      </c>
      <c r="EF32" s="34" t="str">
        <f>IF(OR(EE32="",COUNTIF(EE31:EE34,EE32)=1),"",$BZ32)</f>
        <v/>
      </c>
      <c r="EG32" s="34" t="str">
        <f>IF(EE32="","",IF(COUNTIF(EE31:EE34,EE32)=1,EE32,EE32+RANK(EF32,EF31:EF34,0)-1))</f>
        <v/>
      </c>
      <c r="EH32" s="34" t="str">
        <f>IF(OR(EG32="",COUNTIF(EG31:EG34,EG32)=1),"",$BX32)</f>
        <v/>
      </c>
      <c r="EI32" s="34" t="str">
        <f>IF(EE32="","",IF(COUNTIF(EG31:EG34,EG32)=1,EG32,EG32+RANK(EH32,EH31:EH34,0)-1))</f>
        <v/>
      </c>
      <c r="EJ32" s="34" t="str">
        <f>IF(OR(EI32="",COUNTIF(EI31:EI34,EI32)=1),"",$BU32)</f>
        <v/>
      </c>
      <c r="EK32" s="34" t="str">
        <f>IF(EE32="","",IF(COUNTIF(EI31:EI34,EI32)=1,EI32,EI32+RANK(EJ32,EJ31:EJ34,0)-1))</f>
        <v/>
      </c>
      <c r="EL32" s="34">
        <f>IF(DT32&gt;0,CG29+DA29+RANK(EK32,EK31:EK34,1),)</f>
        <v>0</v>
      </c>
      <c r="EN32" s="34">
        <f>IF(CC32=4,BT32,)</f>
        <v>0</v>
      </c>
      <c r="EO32" s="34">
        <f>(SUMIF(AF4:AF54,BT32,BL4:BL54)+SUMIF(AH4:AH54,BT32,BM4:BM54))</f>
        <v>0</v>
      </c>
      <c r="EP32" s="34">
        <f>(SUMIF(AF4:AF54,BT32,BN4:BN54)+SUMIF(AH4:AH54,BT32,BO4:BO54))</f>
        <v>0</v>
      </c>
      <c r="EQ32" s="34">
        <f>(SUMIF(AF4:AF54,BT32,BP4:BP54)+SUMIF(AH4:AH54,BT32,BQ4:BQ54))</f>
        <v>0</v>
      </c>
      <c r="ER32" s="55">
        <f t="shared" ref="ER32:ER34" si="175">IFERROR(EO32*3+EP32*1,0)</f>
        <v>0</v>
      </c>
      <c r="ES32" s="34" t="str">
        <f>CB32</f>
        <v>D</v>
      </c>
      <c r="ET32" s="34">
        <f>IF(EN32&gt;0,RANK(ER32,ER31:ER34)+CG29+DA29+DU29,)</f>
        <v>0</v>
      </c>
      <c r="EU32" s="34">
        <f>IF(AND(EN32&gt;0,COUNTIF(ET31:ET34,ET32)&gt;1),SUMIFS($AI$4:$AI$54,$AF$4:$AF$54,BT32,$L$4:$L$54,4)+SUMIFS($AK$4:$AK$54,$AH$4:$AH$54,BT32,$L$4:$L$54,4)-SUMIFS($AK$4:$AK$54,$AF$4:$AF$54,BT32,$L$4:$L$54,4)-SUMIFS($AI$4:$AI$54,$AH$4:$AH$54,BT32,$L$4:$L$54,4),)</f>
        <v>0</v>
      </c>
      <c r="EV32" s="34">
        <f>IF(AND(EN32&gt;0,COUNTIF(ET4:ET7,ET32)&gt;1),ET32+RANK(EU32,EU4:EU7)-1,ET32)</f>
        <v>0</v>
      </c>
      <c r="EW32" s="34">
        <f>IF(AND(EN32&gt;0,COUNTIF(EV31:EV34,EV32)&gt;1),SUMIFS($AI$4:$AI$54,$AF$4:$AF$54,BT32,$L$4:$L$54,4)+SUMIFS($AK$4:$AK$54,$AH$4:$AH$54,BT32,$L$4:$L$54,4),)</f>
        <v>0</v>
      </c>
      <c r="EX32" s="34">
        <f>IF(AND(EN32&gt;0,COUNTIF(EV31:EV34,EV32)&gt;1),EV32+RANK(EW32,EW31:EW34)-1,EV32)</f>
        <v>0</v>
      </c>
      <c r="EY32" s="34" t="str">
        <f t="shared" ref="EY32:EY34" si="176">IF(EX32=0,"",EX32)</f>
        <v/>
      </c>
      <c r="EZ32" s="34" t="str">
        <f>IF(OR(EY32="",COUNTIF(EY31:EY34,EY32)=1),"",$BZ32)</f>
        <v/>
      </c>
      <c r="FA32" s="34" t="str">
        <f>IF(EY32="","",IF(COUNTIF(EY31:EY34,EY32)=1,EY32,EY32+RANK(EZ32,EZ31:EZ34,0)-1))</f>
        <v/>
      </c>
      <c r="FB32" s="34" t="str">
        <f>IF(OR(FA32="",COUNTIF(FA31:FA34,FA32)=1),"",$BX32)</f>
        <v/>
      </c>
      <c r="FC32" s="34" t="str">
        <f>IF(EY32="","",IF(COUNTIF(FA31:FA34,FA32)=1,FA32,FA32+RANK(FB32,FB31:FB34,0)-1))</f>
        <v/>
      </c>
      <c r="FD32" s="34" t="str">
        <f>IF(OR(FC32="",COUNTIF(FC31:FC34,FC32)=1),"",$BU32)</f>
        <v/>
      </c>
      <c r="FE32" s="34" t="str">
        <f>IF(EY32="","",IF(COUNTIF(FC31:FC34,FC32)=1,FC32,FC32+RANK(FD32,FD31:FD34,0)-1))</f>
        <v/>
      </c>
      <c r="FF32" s="34">
        <f>IF(EN32&gt;0,CG29+DA29+DU29+RANK(FE32,FE31:FE34,1),)</f>
        <v>0</v>
      </c>
      <c r="FH32" s="34">
        <f>IFERROR(VLOOKUP(FJ32,CF30:CX34,19,FALSE),IFERROR(VLOOKUP(FJ32,CZ30:DR34,19,FALSE),IFERROR(VLOOKUP(FJ32,DT30:EL34,19,FALSE),VLOOKUP(FJ32,EN30:FF34,19,FALSE))))</f>
        <v>1</v>
      </c>
      <c r="FI32" s="34">
        <f>RANK(FH32,FH31:FH34,1)+COUNTIF(FH31:FH32,FH32)-1</f>
        <v>2</v>
      </c>
      <c r="FJ32" s="34" t="str">
        <f>BT32</f>
        <v>Frankrike</v>
      </c>
    </row>
    <row r="33" spans="3:166" x14ac:dyDescent="0.35">
      <c r="C33" s="49">
        <v>45464</v>
      </c>
      <c r="D33" s="120" t="s">
        <v>12</v>
      </c>
      <c r="E33" s="59" t="s">
        <v>27</v>
      </c>
      <c r="F33" s="122" t="s">
        <v>20</v>
      </c>
      <c r="G33" s="112"/>
      <c r="H33" s="158" t="s">
        <v>27</v>
      </c>
      <c r="I33" s="112"/>
      <c r="J33" s="109" t="str">
        <f t="shared" si="168"/>
        <v/>
      </c>
      <c r="K33" s="149">
        <f>IF(OR('Resultat &amp; Tabell'!G33="",'Resultat &amp; Tabell'!I33="",G33="",I33=""),0,IF(G33='Resultat &amp; Tabell'!G33,2,0)+IF(I33='Resultat &amp; Tabell'!I33,2,0)+IF(J33='Resultat &amp; Tabell'!J33,3,0))</f>
        <v>0</v>
      </c>
      <c r="L33" s="108">
        <f>IF(VLOOKUP(D33,BT30:CC34,10,FALSE)=VLOOKUP(F33,BT30:CC34,10,FALSE),VLOOKUP(D33,BT30:CC34,10,FALSE),"-")</f>
        <v>1</v>
      </c>
      <c r="M33" s="108">
        <v>3</v>
      </c>
      <c r="N33" s="98" t="str">
        <f>VLOOKUP(M33,FI31:FJ34,2,FALSE)</f>
        <v>Polen</v>
      </c>
      <c r="O33" s="91">
        <f>VLOOKUP(N33,BT31:CA34,2,FALSE)</f>
        <v>0</v>
      </c>
      <c r="P33" s="91">
        <f>VLOOKUP(N33,BT31:CA34,3,FALSE)</f>
        <v>0</v>
      </c>
      <c r="Q33" s="91">
        <f>VLOOKUP(N33,BT31:CA34,4,FALSE)</f>
        <v>0</v>
      </c>
      <c r="R33" s="91">
        <f>VLOOKUP(N33,BT31:CA34,5,FALSE)</f>
        <v>0</v>
      </c>
      <c r="S33" s="91">
        <f>VLOOKUP(N33,BT31:CA34,6,FALSE)</f>
        <v>0</v>
      </c>
      <c r="T33" s="91">
        <f>VLOOKUP(N33,BT31:CA34,7,FALSE)</f>
        <v>0</v>
      </c>
      <c r="U33" s="99">
        <f>VLOOKUP(N33,BT31:CA34,8,FALSE)</f>
        <v>0</v>
      </c>
      <c r="AE33" s="62">
        <f t="shared" si="134"/>
        <v>45464</v>
      </c>
      <c r="AF33" s="2" t="str">
        <f t="shared" si="134"/>
        <v>Polen</v>
      </c>
      <c r="AG33" s="59" t="str">
        <f t="shared" si="134"/>
        <v>-</v>
      </c>
      <c r="AH33" s="4" t="str">
        <f t="shared" si="134"/>
        <v>Österrike</v>
      </c>
      <c r="AI33" s="51" t="str">
        <f t="shared" si="135"/>
        <v/>
      </c>
      <c r="AJ33" s="60" t="s">
        <v>27</v>
      </c>
      <c r="AK33" s="51" t="str">
        <f t="shared" si="136"/>
        <v/>
      </c>
      <c r="AL33" s="53" t="str">
        <f t="shared" si="137"/>
        <v/>
      </c>
      <c r="AM33" s="68"/>
      <c r="AN33" s="34">
        <f t="shared" si="138"/>
        <v>0</v>
      </c>
      <c r="AO33" s="34">
        <f t="shared" si="139"/>
        <v>0</v>
      </c>
      <c r="AP33" s="34">
        <f t="shared" si="140"/>
        <v>0</v>
      </c>
      <c r="AQ33" s="34">
        <f t="shared" si="141"/>
        <v>0</v>
      </c>
      <c r="AR33" s="34">
        <f t="shared" si="142"/>
        <v>0</v>
      </c>
      <c r="AS33" s="34">
        <f t="shared" si="143"/>
        <v>0</v>
      </c>
      <c r="AT33" s="34">
        <f t="shared" si="144"/>
        <v>0</v>
      </c>
      <c r="AU33" s="34">
        <f t="shared" si="145"/>
        <v>0</v>
      </c>
      <c r="AV33" s="34">
        <f t="shared" si="146"/>
        <v>0</v>
      </c>
      <c r="AW33" s="34">
        <f t="shared" si="147"/>
        <v>0</v>
      </c>
      <c r="AX33" s="34">
        <f t="shared" si="148"/>
        <v>0</v>
      </c>
      <c r="AY33" s="34">
        <f t="shared" si="149"/>
        <v>0</v>
      </c>
      <c r="AZ33" s="34">
        <f t="shared" si="150"/>
        <v>0</v>
      </c>
      <c r="BA33" s="34">
        <f t="shared" si="151"/>
        <v>0</v>
      </c>
      <c r="BB33" s="34">
        <f t="shared" si="152"/>
        <v>0</v>
      </c>
      <c r="BC33" s="34">
        <f t="shared" si="153"/>
        <v>0</v>
      </c>
      <c r="BD33" s="34">
        <f t="shared" si="154"/>
        <v>0</v>
      </c>
      <c r="BE33" s="34">
        <f t="shared" si="155"/>
        <v>0</v>
      </c>
      <c r="BF33" s="34">
        <f t="shared" si="156"/>
        <v>0</v>
      </c>
      <c r="BG33" s="34">
        <f t="shared" si="157"/>
        <v>0</v>
      </c>
      <c r="BH33" s="34">
        <f t="shared" si="158"/>
        <v>0</v>
      </c>
      <c r="BI33" s="34">
        <f t="shared" si="159"/>
        <v>0</v>
      </c>
      <c r="BJ33" s="34">
        <f t="shared" si="160"/>
        <v>0</v>
      </c>
      <c r="BK33" s="34">
        <f t="shared" si="161"/>
        <v>0</v>
      </c>
      <c r="BL33" s="34">
        <f t="shared" si="162"/>
        <v>0</v>
      </c>
      <c r="BM33" s="34">
        <f t="shared" si="163"/>
        <v>0</v>
      </c>
      <c r="BN33" s="34">
        <f t="shared" si="164"/>
        <v>0</v>
      </c>
      <c r="BO33" s="34">
        <f t="shared" si="165"/>
        <v>0</v>
      </c>
      <c r="BP33" s="34">
        <f t="shared" si="166"/>
        <v>0</v>
      </c>
      <c r="BQ33" s="34">
        <f t="shared" si="167"/>
        <v>0</v>
      </c>
      <c r="BT33" s="34" t="s">
        <v>12</v>
      </c>
      <c r="BU33" s="55">
        <f>(SUMIF(AF4:AF54,BT33,AN4:AN54)+SUMIF(AH4:AH54,BT33,AO4:AO54))</f>
        <v>0</v>
      </c>
      <c r="BV33" s="55">
        <f>(SUMIF(AF4:AF54,BT33,AP4:AP54)+SUMIF(AH4:AH54,BT33,AQ4:AQ54))</f>
        <v>0</v>
      </c>
      <c r="BW33" s="55">
        <f>(SUMIF(AF4:AF54,BT33,AR4:AR54)+SUMIF(AH4:AH54,BT33,AS4:AS54))</f>
        <v>0</v>
      </c>
      <c r="BX33" s="55">
        <f>SUMIF(AF4:AF54,BT33,AI4:AI54)+SUMIF(AH4:AH54,BT33,AK4:AK54)</f>
        <v>0</v>
      </c>
      <c r="BY33" s="55">
        <f>SUMIF(AF4:AF54,BT33,AK4:AK54)+SUMIF(AH4:AH54,BT33,AI4:AI54)</f>
        <v>0</v>
      </c>
      <c r="BZ33" s="55">
        <f>BX33-BY33</f>
        <v>0</v>
      </c>
      <c r="CA33" s="55">
        <f>IFERROR(BU33*3+BV33*1,0)</f>
        <v>0</v>
      </c>
      <c r="CB33" s="55" t="s">
        <v>53</v>
      </c>
      <c r="CC33" s="56">
        <f>RANK(CA33,CA31:CA34)</f>
        <v>1</v>
      </c>
      <c r="CD33" s="34">
        <f>SUMPRODUCT((CA31:CA34=CA33)*(BZ31:BZ34&gt;BZ33))</f>
        <v>0</v>
      </c>
      <c r="CF33" s="34" t="str">
        <f>IF(CC33=1,BT33,)</f>
        <v>Polen</v>
      </c>
      <c r="CG33" s="34">
        <f>(SUMIF(AF4:AF54,BT33,AT4:AT54)+SUMIF(AH4:AH54,BT33,AU4:AU54))</f>
        <v>0</v>
      </c>
      <c r="CH33" s="34">
        <f>(SUMIF(AF4:AF54,BT33,AV4:AV54)+SUMIF(AH4:AH54,BT33,AW4:AW54))</f>
        <v>0</v>
      </c>
      <c r="CI33" s="34">
        <f>(SUMIF(AF4:AF54,BT33,AX4:AX54)+SUMIF(AH4:AH54,BT33,AY4:AY54))</f>
        <v>0</v>
      </c>
      <c r="CJ33" s="55">
        <f t="shared" si="169"/>
        <v>0</v>
      </c>
      <c r="CK33" s="34" t="str">
        <f>CB33</f>
        <v>D</v>
      </c>
      <c r="CL33" s="34">
        <f>IF(CF33&gt;0,RANK(CJ33,CJ31:CJ34),)</f>
        <v>1</v>
      </c>
      <c r="CM33" s="34">
        <f>IF(AND(CF33&gt;0,COUNTIF(CL31:CL34,CL33)&gt;1),SUMIFS($AI$4:$AI$54,$AF$4:$AF$54,BT33,$L$4:$L$54,1)+SUMIFS($AK$4:$AK$54,$AH$4:$AH$54,BT33,$L$4:$L$54,1)-SUMIFS($AK$4:$AK$54,$AF$4:$AF$54,BT33,$L$4:$L$54,1)-SUMIFS($AI$4:$AI$54,$AH$4:$AH$54,BT33,$L$4:$L$54,1),)</f>
        <v>0</v>
      </c>
      <c r="CN33" s="34">
        <f>IF(AND(CF33&gt;0,COUNTIF(CL31:CL34,CL33)&gt;1),CL33+RANK(CM33,CM31:CM34)-1,CL33)</f>
        <v>1</v>
      </c>
      <c r="CO33" s="34">
        <f>IF(AND(CF33&gt;0,COUNTIF(CN31:CN34,CN33)&gt;1),SUMIFS($AI$4:$AI$54,$AF$4:$AF$54,BT33,$L$4:$L$54,1)+SUMIFS($AK$4:$AK$54,$AH$4:$AH$54,BT33,$L$4:$L$54,1),)</f>
        <v>0</v>
      </c>
      <c r="CP33" s="34">
        <f>IF(AND(CF33&gt;0,COUNTIF(CN31:CN34,CN33)&gt;1),CN33+RANK(CO33,CO31:CO34)-1,CN33)</f>
        <v>1</v>
      </c>
      <c r="CQ33" s="34">
        <f t="shared" si="170"/>
        <v>1</v>
      </c>
      <c r="CR33" s="34">
        <f>IF(OR(CQ33="",COUNTIF(CQ31:CQ34,CQ33)=1),"",$BZ33)</f>
        <v>0</v>
      </c>
      <c r="CS33" s="34">
        <f>IF(CQ33="","",IF(COUNTIF(CQ31:CQ34,CQ33)=1,CQ33,CQ33+RANK(CR33,CR31:CR34,0)-1))</f>
        <v>1</v>
      </c>
      <c r="CT33" s="34">
        <f>IF(OR(CS33="",COUNTIF(CS31:CS34,CS33)=1),"",$BX33)</f>
        <v>0</v>
      </c>
      <c r="CU33" s="34">
        <f>IF(CQ33="","",IF(COUNTIF(CS31:CS34,CS33)=1,CS33,CS33+RANK(CT33,CT31:CT34,0)-1))</f>
        <v>1</v>
      </c>
      <c r="CV33" s="34">
        <f>IF(OR(CU33="",COUNTIF(CU31:CU34,CU33)=1),"",$BU33)</f>
        <v>0</v>
      </c>
      <c r="CW33" s="34">
        <f>IF(CQ33="","",IF(COUNTIF(CU31:CU34,CU33)=1,CU33,CU33+RANK(CV33,CV31:CV34,0)-1))</f>
        <v>1</v>
      </c>
      <c r="CX33" s="34">
        <f>IF(CF33&gt;0,BM29+RANK(CW33,CW31:CW34,1),)</f>
        <v>1</v>
      </c>
      <c r="CZ33" s="34">
        <f>IF(CC33=2,BT33,)</f>
        <v>0</v>
      </c>
      <c r="DA33" s="34">
        <f>(SUMIF(AF4:AF54,BT33,AZ4:AZ54)+SUMIF(AH4:AH54,BT33,BA4:BA54))</f>
        <v>0</v>
      </c>
      <c r="DB33" s="34">
        <f>(SUMIF(AF4:AF54,BT33,BB4:BB54)+SUMIF(AH4:AH54,BT33,BC4:BC54))</f>
        <v>0</v>
      </c>
      <c r="DC33" s="34">
        <f>(SUMIF(AF4:AF54,BT33,BD4:BD54)+SUMIF(AH4:AH54,BT33,BE4:BE54))</f>
        <v>0</v>
      </c>
      <c r="DD33" s="55">
        <f t="shared" si="171"/>
        <v>0</v>
      </c>
      <c r="DE33" s="34" t="str">
        <f>CB33</f>
        <v>D</v>
      </c>
      <c r="DF33" s="34">
        <f>IF(CZ33&gt;0,RANK(DD33,DD31:DD34)+CG29,)</f>
        <v>0</v>
      </c>
      <c r="DG33" s="34">
        <f>IF(AND(CZ33&gt;0,COUNTIF(DF31:DF34,DF33)&gt;1),SUMIFS($AI$4:$AI$54,$AF$4:$AF$54,BT33,$L$4:$L$54,2)+SUMIFS($AK$4:$AK$54,$AH$4:$AH$54,BT33,$L$4:$L$54,2)-SUMIFS($AK$4:$AK$54,$AF$4:$AF$54,BT33,$L$4:$L$54,2)-SUMIFS($AI$4:$AI$54,$AH$4:$AH$54,BT33,$L$4:$L$54,2),)</f>
        <v>0</v>
      </c>
      <c r="DH33" s="34">
        <f>IF(AND(CZ33&gt;0,COUNTIF(DF31:DF34,DF33)&gt;1),DF33+RANK(DG33,DG31:DG34)-1,DF33)</f>
        <v>0</v>
      </c>
      <c r="DI33" s="34">
        <f>IF(AND(CZ33&gt;0,COUNTIF(DH31:DH34,DH33)&gt;1),SUMIFS($AI$4:$AI$54,$AF$4:$AF$54,BT33,$L$4:$L$54,2)+SUMIFS($AK$4:$AK$54,$AH$4:$AH$54,BT33,$L$4:$L$54,2),)</f>
        <v>0</v>
      </c>
      <c r="DJ33" s="34">
        <f>IF(AND(CZ33&gt;0,COUNTIF(DH31:DH34,DH33)&gt;1),DH33+RANK(DI33,DI31:DI34)-1,DH33)</f>
        <v>0</v>
      </c>
      <c r="DK33" s="34" t="str">
        <f t="shared" si="172"/>
        <v/>
      </c>
      <c r="DL33" s="34" t="str">
        <f>IF(OR(DK33="",COUNTIF(DK31:DK34,DK33)=1),"",$BZ33)</f>
        <v/>
      </c>
      <c r="DM33" s="34" t="str">
        <f>IF(DK33="","",IF(COUNTIF(DK31:DK34,DK33)=1,DK33,DK33+RANK(DL33,DL31:DL34,0)-1))</f>
        <v/>
      </c>
      <c r="DN33" s="34" t="str">
        <f>IF(OR(DM33="",COUNTIF(DM31:DM34,DM33)=1),"",$BX33)</f>
        <v/>
      </c>
      <c r="DO33" s="34" t="str">
        <f>IF(DK33="","",IF(COUNTIF(DM31:DM34,DM33)=1,DM33,DM33+RANK(DN33,DN31:DN34,0)-1))</f>
        <v/>
      </c>
      <c r="DP33" s="34" t="str">
        <f>IF(OR(DO33="",COUNTIF(DO31:DO34,DO33)=1),"",$BU33)</f>
        <v/>
      </c>
      <c r="DQ33" s="34" t="str">
        <f>IF(DK33="","",IF(COUNTIF(DO31:DO34,DO33)=1,DO33,DO33+RANK(DP33,DP31:DP34,0)-1))</f>
        <v/>
      </c>
      <c r="DR33" s="34">
        <f>IF(CZ33&gt;0,CG29+RANK(DQ33,DQ31:DQ34,1),)</f>
        <v>0</v>
      </c>
      <c r="DT33" s="34">
        <f>IF(CC33=3,BT33,)</f>
        <v>0</v>
      </c>
      <c r="DU33" s="34">
        <f>(SUMIF(AF4:AF54,BT33,BF4:BF54)+SUMIF(AH4:AH54,BT33,BG4:BG54))</f>
        <v>0</v>
      </c>
      <c r="DV33" s="34">
        <f>(SUMIF(AF4:AF54,BT33,BH4:BH54)+SUMIF(AH4:AH54,BT33,BI4:BI54))</f>
        <v>0</v>
      </c>
      <c r="DW33" s="34">
        <f>(SUMIF(AF4:AF54,BT33,BJ4:BJ54)+SUMIF(AH4:AH54,BT33,BK4:BK54))</f>
        <v>0</v>
      </c>
      <c r="DX33" s="55">
        <f t="shared" si="173"/>
        <v>0</v>
      </c>
      <c r="DY33" s="34" t="str">
        <f>CB33</f>
        <v>D</v>
      </c>
      <c r="DZ33" s="34">
        <f>IF(DT33&gt;0,RANK(DX33,DX31:DX34)+CG29+DA29,)</f>
        <v>0</v>
      </c>
      <c r="EA33" s="34">
        <f>IF(AND(DT33&gt;0,COUNTIF(DZ31:DZ34,DZ33)&gt;1),SUMIFS($AI$4:$AI$54,$AF$4:$AF$54,BT33,$L$4:$L$54,3)+SUMIFS($AK$4:$AK$54,$AH$4:$AH$54,BT33,$L$4:$L$54,3)-SUMIFS($AK$4:$AK$54,$AF$4:$AF$54,BT33,$L$4:$L$54,3)-SUMIFS($AI$4:$AI$54,$AH$4:$AH$54,BT33,$L$4:$L$54,3),)</f>
        <v>0</v>
      </c>
      <c r="EB33" s="34">
        <f>IF(AND(DT33&gt;0,COUNTIF(DZ31:DZ34,DZ33)&gt;1),DZ33+RANK(EA33,EA31:EA34)-1,DZ33)</f>
        <v>0</v>
      </c>
      <c r="EC33" s="34">
        <f>IF(AND(DT33&gt;0,COUNTIF(EB31:EB34,EB33)&gt;1),SUMIFS($AI$4:$AI$54,$AF$4:$AF$54,BT33,$L$4:$L$54,3)+SUMIFS($AK$4:$AK$54,$AH$4:$AH$54,BT33,$L$4:$L$54,3),)</f>
        <v>0</v>
      </c>
      <c r="ED33" s="34">
        <f>IF(AND(DT33&gt;0,COUNTIF(EB31:EB34,EB33)&gt;1),EB33+RANK(EC33,EC31:EC34)-1,EB33)</f>
        <v>0</v>
      </c>
      <c r="EE33" s="34" t="str">
        <f t="shared" si="174"/>
        <v/>
      </c>
      <c r="EF33" s="34" t="str">
        <f>IF(OR(EE33="",COUNTIF(EE31:EE34,EE33)=1),"",$BZ33)</f>
        <v/>
      </c>
      <c r="EG33" s="34" t="str">
        <f>IF(EE33="","",IF(COUNTIF(EE31:EE34,EE33)=1,EE33,EE33+RANK(EF33,EF31:EF34,0)-1))</f>
        <v/>
      </c>
      <c r="EH33" s="34" t="str">
        <f>IF(OR(EG33="",COUNTIF(EG31:EG34,EG33)=1),"",$BX33)</f>
        <v/>
      </c>
      <c r="EI33" s="34" t="str">
        <f>IF(EE33="","",IF(COUNTIF(EG31:EG34,EG33)=1,EG33,EG33+RANK(EH33,EH31:EH34,0)-1))</f>
        <v/>
      </c>
      <c r="EJ33" s="34" t="str">
        <f>IF(OR(EI33="",COUNTIF(EI31:EI34,EI33)=1),"",$BU33)</f>
        <v/>
      </c>
      <c r="EK33" s="34" t="str">
        <f>IF(EE33="","",IF(COUNTIF(EI31:EI34,EI33)=1,EI33,EI33+RANK(EJ33,EJ31:EJ34,0)-1))</f>
        <v/>
      </c>
      <c r="EL33" s="34">
        <f>IF(DT33&gt;0,CG29+DA29+RANK(EK33,EK31:EK34,1),)</f>
        <v>0</v>
      </c>
      <c r="EN33" s="34">
        <f>IF(CC33=4,BT33,)</f>
        <v>0</v>
      </c>
      <c r="EO33" s="34">
        <f>(SUMIF(AF4:AF54,BT33,BL4:BL54)+SUMIF(AH4:AH54,BT33,BM4:BM54))</f>
        <v>0</v>
      </c>
      <c r="EP33" s="34">
        <f>(SUMIF(AF4:AF54,BT33,BN4:BN54)+SUMIF(AH4:AH54,BT33,BO4:BO54))</f>
        <v>0</v>
      </c>
      <c r="EQ33" s="34">
        <f>(SUMIF(AF4:AF54,BT33,BP4:BP54)+SUMIF(AH4:AH54,BT33,BQ4:BQ54))</f>
        <v>0</v>
      </c>
      <c r="ER33" s="55">
        <f t="shared" si="175"/>
        <v>0</v>
      </c>
      <c r="ES33" s="34" t="str">
        <f>CB33</f>
        <v>D</v>
      </c>
      <c r="ET33" s="34">
        <f>IF(EN33&gt;0,RANK(ER33,ER31:ER34)+CG29+DA29+DU29,)</f>
        <v>0</v>
      </c>
      <c r="EU33" s="34">
        <f>IF(AND(EN33&gt;0,COUNTIF(ET31:ET34,ET33)&gt;1),SUMIFS($AI$4:$AI$54,$AF$4:$AF$54,BT33,$L$4:$L$54,4)+SUMIFS($AK$4:$AK$54,$AH$4:$AH$54,BT33,$L$4:$L$54,4)-SUMIFS($AK$4:$AK$54,$AF$4:$AF$54,BT33,$L$4:$L$54,4)-SUMIFS($AI$4:$AI$54,$AH$4:$AH$54,BT33,$L$4:$L$54,4),)</f>
        <v>0</v>
      </c>
      <c r="EV33" s="34">
        <f>IF(AND(EN33&gt;0,COUNTIF(ET4:ET7,ET33)&gt;1),ET33+RANK(EU33,EU4:EU7)-1,ET33)</f>
        <v>0</v>
      </c>
      <c r="EW33" s="34">
        <f>IF(AND(EN33&gt;0,COUNTIF(EV31:EV34,EV33)&gt;1),SUMIFS($AI$4:$AI$54,$AF$4:$AF$54,BT33,$L$4:$L$54,4)+SUMIFS($AK$4:$AK$54,$AH$4:$AH$54,BT33,$L$4:$L$54,4),)</f>
        <v>0</v>
      </c>
      <c r="EX33" s="34">
        <f>IF(AND(EN33&gt;0,COUNTIF(EV31:EV34,EV33)&gt;1),EV33+RANK(EW33,EW31:EW34)-1,EV33)</f>
        <v>0</v>
      </c>
      <c r="EY33" s="34" t="str">
        <f t="shared" si="176"/>
        <v/>
      </c>
      <c r="EZ33" s="34" t="str">
        <f>IF(OR(EY33="",COUNTIF(EY31:EY34,EY33)=1),"",$BZ33)</f>
        <v/>
      </c>
      <c r="FA33" s="34" t="str">
        <f>IF(EY33="","",IF(COUNTIF(EY31:EY34,EY33)=1,EY33,EY33+RANK(EZ33,EZ31:EZ34,0)-1))</f>
        <v/>
      </c>
      <c r="FB33" s="34" t="str">
        <f>IF(OR(FA33="",COUNTIF(FA31:FA34,FA33)=1),"",$BX33)</f>
        <v/>
      </c>
      <c r="FC33" s="34" t="str">
        <f>IF(EY33="","",IF(COUNTIF(FA31:FA34,FA33)=1,FA33,FA33+RANK(FB33,FB31:FB34,0)-1))</f>
        <v/>
      </c>
      <c r="FD33" s="34" t="str">
        <f>IF(OR(FC33="",COUNTIF(FC31:FC34,FC33)=1),"",$BU33)</f>
        <v/>
      </c>
      <c r="FE33" s="34" t="str">
        <f>IF(EY33="","",IF(COUNTIF(FC31:FC34,FC33)=1,FC33,FC33+RANK(FD33,FD31:FD34,0)-1))</f>
        <v/>
      </c>
      <c r="FF33" s="34">
        <f>IF(EN33&gt;0,CG29+DA29+DU29+RANK(FE33,FE31:FE34,1),)</f>
        <v>0</v>
      </c>
      <c r="FH33" s="34">
        <f>IFERROR(VLOOKUP(FJ33,CF30:CX34,19,FALSE),IFERROR(VLOOKUP(FJ33,CZ30:DR34,19,FALSE),IFERROR(VLOOKUP(FJ33,DT30:EL34,19,FALSE),VLOOKUP(FJ33,EN30:FF34,19,FALSE))))</f>
        <v>1</v>
      </c>
      <c r="FI33" s="34">
        <f>RANK(FH33,FH31:FH34,1)+COUNTIF(FH31:FH33,FH33)-1</f>
        <v>3</v>
      </c>
      <c r="FJ33" s="34" t="str">
        <f>BT33</f>
        <v>Polen</v>
      </c>
    </row>
    <row r="34" spans="3:166" x14ac:dyDescent="0.35">
      <c r="C34" s="49">
        <v>45464</v>
      </c>
      <c r="D34" s="120" t="s">
        <v>137</v>
      </c>
      <c r="E34" s="59" t="s">
        <v>27</v>
      </c>
      <c r="F34" s="122" t="s">
        <v>6</v>
      </c>
      <c r="G34" s="112"/>
      <c r="H34" s="158" t="s">
        <v>27</v>
      </c>
      <c r="I34" s="112"/>
      <c r="J34" s="109" t="str">
        <f t="shared" si="168"/>
        <v/>
      </c>
      <c r="K34" s="149">
        <f>IF(OR('Resultat &amp; Tabell'!G34="",'Resultat &amp; Tabell'!I34="",G34="",I34=""),0,IF(G34='Resultat &amp; Tabell'!G34,2,0)+IF(I34='Resultat &amp; Tabell'!I34,2,0)+IF(J34='Resultat &amp; Tabell'!J34,3,0))</f>
        <v>0</v>
      </c>
      <c r="L34" s="108">
        <f>IF(VLOOKUP(D34,BT30:CC34,10,FALSE)=VLOOKUP(F34,BT30:CC34,10,FALSE),VLOOKUP(D34,BT30:CC34,10,FALSE),"-")</f>
        <v>1</v>
      </c>
      <c r="M34" s="108">
        <v>4</v>
      </c>
      <c r="N34" s="92" t="str">
        <f>VLOOKUP(M34,FI31:FJ34,2,FALSE)</f>
        <v>Österrike</v>
      </c>
      <c r="O34" s="93">
        <f>VLOOKUP(N34,BT31:CA34,2,FALSE)</f>
        <v>0</v>
      </c>
      <c r="P34" s="93">
        <f>VLOOKUP(N34,BT31:CA34,3,FALSE)</f>
        <v>0</v>
      </c>
      <c r="Q34" s="93">
        <f>VLOOKUP(N34,BT31:CA34,4,FALSE)</f>
        <v>0</v>
      </c>
      <c r="R34" s="93">
        <f>VLOOKUP(N34,BT31:CA34,5,FALSE)</f>
        <v>0</v>
      </c>
      <c r="S34" s="93">
        <f>VLOOKUP(N34,BT31:CA34,6,FALSE)</f>
        <v>0</v>
      </c>
      <c r="T34" s="93">
        <f>VLOOKUP(N34,BT31:CA34,7,FALSE)</f>
        <v>0</v>
      </c>
      <c r="U34" s="94">
        <f>VLOOKUP(N34,BT31:CA34,8,FALSE)</f>
        <v>0</v>
      </c>
      <c r="AE34" s="62">
        <f t="shared" si="134"/>
        <v>45464</v>
      </c>
      <c r="AF34" s="2" t="str">
        <f t="shared" si="134"/>
        <v>Nederländerna</v>
      </c>
      <c r="AG34" s="59" t="str">
        <f t="shared" si="134"/>
        <v>-</v>
      </c>
      <c r="AH34" s="4" t="str">
        <f t="shared" si="134"/>
        <v>Frankrike</v>
      </c>
      <c r="AI34" s="51" t="str">
        <f t="shared" si="135"/>
        <v/>
      </c>
      <c r="AJ34" s="60" t="s">
        <v>27</v>
      </c>
      <c r="AK34" s="51" t="str">
        <f t="shared" si="136"/>
        <v/>
      </c>
      <c r="AL34" s="53" t="str">
        <f t="shared" si="137"/>
        <v/>
      </c>
      <c r="AM34" s="68"/>
      <c r="AN34" s="34">
        <f t="shared" si="138"/>
        <v>0</v>
      </c>
      <c r="AO34" s="34">
        <f t="shared" si="139"/>
        <v>0</v>
      </c>
      <c r="AP34" s="34">
        <f t="shared" si="140"/>
        <v>0</v>
      </c>
      <c r="AQ34" s="34">
        <f t="shared" si="141"/>
        <v>0</v>
      </c>
      <c r="AR34" s="34">
        <f t="shared" si="142"/>
        <v>0</v>
      </c>
      <c r="AS34" s="34">
        <f t="shared" si="143"/>
        <v>0</v>
      </c>
      <c r="AT34" s="34">
        <f t="shared" si="144"/>
        <v>0</v>
      </c>
      <c r="AU34" s="34">
        <f t="shared" si="145"/>
        <v>0</v>
      </c>
      <c r="AV34" s="34">
        <f t="shared" si="146"/>
        <v>0</v>
      </c>
      <c r="AW34" s="34">
        <f t="shared" si="147"/>
        <v>0</v>
      </c>
      <c r="AX34" s="34">
        <f t="shared" si="148"/>
        <v>0</v>
      </c>
      <c r="AY34" s="34">
        <f t="shared" si="149"/>
        <v>0</v>
      </c>
      <c r="AZ34" s="34">
        <f t="shared" si="150"/>
        <v>0</v>
      </c>
      <c r="BA34" s="34">
        <f t="shared" si="151"/>
        <v>0</v>
      </c>
      <c r="BB34" s="34">
        <f t="shared" si="152"/>
        <v>0</v>
      </c>
      <c r="BC34" s="34">
        <f t="shared" si="153"/>
        <v>0</v>
      </c>
      <c r="BD34" s="34">
        <f t="shared" si="154"/>
        <v>0</v>
      </c>
      <c r="BE34" s="34">
        <f t="shared" si="155"/>
        <v>0</v>
      </c>
      <c r="BF34" s="34">
        <f t="shared" si="156"/>
        <v>0</v>
      </c>
      <c r="BG34" s="34">
        <f t="shared" si="157"/>
        <v>0</v>
      </c>
      <c r="BH34" s="34">
        <f t="shared" si="158"/>
        <v>0</v>
      </c>
      <c r="BI34" s="34">
        <f t="shared" si="159"/>
        <v>0</v>
      </c>
      <c r="BJ34" s="34">
        <f t="shared" si="160"/>
        <v>0</v>
      </c>
      <c r="BK34" s="34">
        <f t="shared" si="161"/>
        <v>0</v>
      </c>
      <c r="BL34" s="34">
        <f t="shared" si="162"/>
        <v>0</v>
      </c>
      <c r="BM34" s="34">
        <f t="shared" si="163"/>
        <v>0</v>
      </c>
      <c r="BN34" s="34">
        <f t="shared" si="164"/>
        <v>0</v>
      </c>
      <c r="BO34" s="34">
        <f t="shared" si="165"/>
        <v>0</v>
      </c>
      <c r="BP34" s="34">
        <f t="shared" si="166"/>
        <v>0</v>
      </c>
      <c r="BQ34" s="34">
        <f t="shared" si="167"/>
        <v>0</v>
      </c>
      <c r="BT34" s="63" t="s">
        <v>20</v>
      </c>
      <c r="BU34" s="64">
        <f>(SUMIF(AF4:AF54,BT34,AN4:AN54)+SUMIF(AH4:AH54,BT34,AO4:AO54))</f>
        <v>0</v>
      </c>
      <c r="BV34" s="64">
        <f>(SUMIF(AF4:AF54,BT34,AP4:AP54)+SUMIF(AH4:AH54,BT34,AQ4:AQ54))</f>
        <v>0</v>
      </c>
      <c r="BW34" s="64">
        <f>(SUMIF(AF4:AF54,BT34,AR4:AR54)+SUMIF(AH4:AH54,BT34,AS4:AS54))</f>
        <v>0</v>
      </c>
      <c r="BX34" s="64">
        <f>SUMIF(AF4:AF54,BT34,AI4:AI54)+SUMIF(AH4:AH54,BT34,AK4:AK54)</f>
        <v>0</v>
      </c>
      <c r="BY34" s="64">
        <f>SUMIF(AF4:AF54,BT34,AK4:AK54)+SUMIF(AH4:AH54,BT34,AI4:AI54)</f>
        <v>0</v>
      </c>
      <c r="BZ34" s="64">
        <f>BX34-BY34</f>
        <v>0</v>
      </c>
      <c r="CA34" s="64">
        <f>IFERROR(BU34*3+BV34*1,0)</f>
        <v>0</v>
      </c>
      <c r="CB34" s="64" t="s">
        <v>53</v>
      </c>
      <c r="CC34" s="56">
        <f>RANK(CA34,CA31:CA34)</f>
        <v>1</v>
      </c>
      <c r="CD34" s="34">
        <f>SUMPRODUCT((CA31:CA34=CA34)*(BZ31:BZ34&gt;BZ34))</f>
        <v>0</v>
      </c>
      <c r="CF34" s="63" t="str">
        <f>IF(CC34=1,BT34,)</f>
        <v>Österrike</v>
      </c>
      <c r="CG34" s="34">
        <f>(SUMIF(AF4:AF54,BT34,AT4:AT54)+SUMIF(AH4:AH54,BT34,AU4:AU54))</f>
        <v>0</v>
      </c>
      <c r="CH34" s="34">
        <f>(SUMIF(AF4:AF54,BT34,AV4:AV54)+SUMIF(AH4:AH54,BT34,AW4:AW54))</f>
        <v>0</v>
      </c>
      <c r="CI34" s="34">
        <f>(SUMIF(AF4:AF54,BT34,AX4:AX54)+SUMIF(AH4:AH54,BT34,AY4:AY54))</f>
        <v>0</v>
      </c>
      <c r="CJ34" s="55">
        <f t="shared" si="169"/>
        <v>0</v>
      </c>
      <c r="CK34" s="34" t="str">
        <f>CB34</f>
        <v>D</v>
      </c>
      <c r="CL34" s="34">
        <f>IF(CF34&gt;0,RANK(CJ34,CJ31:CJ34),)</f>
        <v>1</v>
      </c>
      <c r="CM34" s="34">
        <f>IF(AND(CF34&gt;0,COUNTIF(CL31:CL34,CL34)&gt;1),SUMIFS($AI$4:$AI$54,$AF$4:$AF$54,BT34,$L$4:$L$54,1)+SUMIFS($AK$4:$AK$54,$AH$4:$AH$54,BT34,$L$4:$L$54,1)-SUMIFS($AK$4:$AK$54,$AF$4:$AF$54,BT34,$L$4:$L$54,1)-SUMIFS($AI$4:$AI$54,$AH$4:$AH$54,BT34,$L$4:$L$54,1),)</f>
        <v>0</v>
      </c>
      <c r="CN34" s="34">
        <f>IF(AND(CF34&gt;0,COUNTIF(CL31:CL34,CL34)&gt;1),CL34+RANK(CM34,CM31:CM34)-1,CL34)</f>
        <v>1</v>
      </c>
      <c r="CO34" s="34">
        <f>IF(AND(CF34&gt;0,COUNTIF(CN31:CN34,CN34)&gt;1),SUMIFS($AI$4:$AI$54,$AF$4:$AF$54,BT34,$L$4:$L$54,1)+SUMIFS($AK$4:$AK$54,$AH$4:$AH$54,BT34,$L$4:$L$54,1),)</f>
        <v>0</v>
      </c>
      <c r="CP34" s="34">
        <f>IF(AND(CF34&gt;0,COUNTIF(CN31:CN34,CN34)&gt;1),CN34+RANK(CO34,CO31:CO34)-1,CN34)</f>
        <v>1</v>
      </c>
      <c r="CQ34" s="34">
        <f t="shared" si="170"/>
        <v>1</v>
      </c>
      <c r="CR34" s="34">
        <f>IF(OR(CQ34="",COUNTIF(CQ31:CQ34,CQ34)=1),"",$BZ34)</f>
        <v>0</v>
      </c>
      <c r="CS34" s="34">
        <f>IF(CQ34="","",IF(COUNTIF(CQ31:CQ34,CQ34)=1,CQ34,CQ34+RANK(CR34,CR31:CR34,0)-1))</f>
        <v>1</v>
      </c>
      <c r="CT34" s="34">
        <f>IF(OR(CS34="",COUNTIF(CS31:CS34,CS34)=1),"",$BX34)</f>
        <v>0</v>
      </c>
      <c r="CU34" s="34">
        <f>IF(CQ34="","",IF(COUNTIF(CS31:CS34,CS34)=1,CS34,CS34+RANK(CT34,CT31:CT34,0)-1))</f>
        <v>1</v>
      </c>
      <c r="CV34" s="34">
        <f>IF(OR(CU34="",COUNTIF(CU31:CU34,CU34)=1),"",$BU34)</f>
        <v>0</v>
      </c>
      <c r="CW34" s="34">
        <f>IF(CQ34="","",IF(COUNTIF(CU31:CU34,CU34)=1,CU34,CU34+RANK(CV34,CV31:CV34,0)-1))</f>
        <v>1</v>
      </c>
      <c r="CX34" s="34">
        <f>IF(CF34&gt;0,BM29+RANK(CW34,CW31:CW34,1),)</f>
        <v>1</v>
      </c>
      <c r="CZ34" s="63">
        <f>IF(CC34=2,BT34,)</f>
        <v>0</v>
      </c>
      <c r="DA34" s="34">
        <f>(SUMIF(AF4:AF54,BT34,AZ4:AZ54)+SUMIF(AH4:AH54,BT34,BA4:BA54))</f>
        <v>0</v>
      </c>
      <c r="DB34" s="34">
        <f>(SUMIF(AF4:AF54,BT34,BB4:BB54)+SUMIF(AH4:AH54,BT34,BC4:BC54))</f>
        <v>0</v>
      </c>
      <c r="DC34" s="34">
        <f>(SUMIF(AF4:AF54,BT34,BD4:BD54)+SUMIF(AH4:AH54,BT34,BE4:BE54))</f>
        <v>0</v>
      </c>
      <c r="DD34" s="55">
        <f t="shared" si="171"/>
        <v>0</v>
      </c>
      <c r="DE34" s="34" t="str">
        <f>CB34</f>
        <v>D</v>
      </c>
      <c r="DF34" s="34">
        <f>IF(CZ34&gt;0,RANK(DD34,DD31:DD34)+CG29,)</f>
        <v>0</v>
      </c>
      <c r="DG34" s="34">
        <f>IF(AND(CZ34&gt;0,COUNTIF(DF31:DF34,DF34)&gt;1),SUMIFS($AI$4:$AI$54,$AF$4:$AF$54,BT34,$L$4:$L$54,2)+SUMIFS($AK$4:$AK$54,$AH$4:$AH$54,BT34,$L$4:$L$54,2)-SUMIFS($AK$4:$AK$54,$AF$4:$AF$54,BT34,$L$4:$L$54,2)-SUMIFS($AI$4:$AI$54,$AH$4:$AH$54,BT34,$L$4:$L$54,2),)</f>
        <v>0</v>
      </c>
      <c r="DH34" s="34">
        <f>IF(AND(CZ34&gt;0,COUNTIF(DF31:DF34,DF34)&gt;1),DF34+RANK(DG34,DG31:DG34)-1,DF34)</f>
        <v>0</v>
      </c>
      <c r="DI34" s="34">
        <f>IF(AND(CZ34&gt;0,COUNTIF(DH31:DH34,DH34)&gt;1),SUMIFS($AI$4:$AI$54,$AF$4:$AF$54,BT34,$L$4:$L$54,2)+SUMIFS($AK$4:$AK$54,$AH$4:$AH$54,BT34,$L$4:$L$54,2),)</f>
        <v>0</v>
      </c>
      <c r="DJ34" s="34">
        <f>IF(AND(CZ34&gt;0,COUNTIF(DH31:DH34,DH34)&gt;1),DH34+RANK(DI34,DI31:DI34)-1,DH34)</f>
        <v>0</v>
      </c>
      <c r="DK34" s="34" t="str">
        <f t="shared" si="172"/>
        <v/>
      </c>
      <c r="DL34" s="34" t="str">
        <f>IF(OR(DK34="",COUNTIF(DK31:DK34,DK34)=1),"",$BZ34)</f>
        <v/>
      </c>
      <c r="DM34" s="34" t="str">
        <f>IF(DK34="","",IF(COUNTIF(DK31:DK34,DK34)=1,DK34,DK34+RANK(DL34,DL31:DL34,0)-1))</f>
        <v/>
      </c>
      <c r="DN34" s="34" t="str">
        <f>IF(OR(DM34="",COUNTIF(DM31:DM34,DM34)=1),"",$BX34)</f>
        <v/>
      </c>
      <c r="DO34" s="34" t="str">
        <f>IF(DK34="","",IF(COUNTIF(DM31:DM34,DM34)=1,DM34,DM34+RANK(DN34,DN31:DN34,0)-1))</f>
        <v/>
      </c>
      <c r="DP34" s="34" t="str">
        <f>IF(OR(DO34="",COUNTIF(DO31:DO34,DO34)=1),"",$BU34)</f>
        <v/>
      </c>
      <c r="DQ34" s="34" t="str">
        <f>IF(DK34="","",IF(COUNTIF(DO31:DO34,DO34)=1,DO34,DO34+RANK(DP34,DP31:DP34,0)-1))</f>
        <v/>
      </c>
      <c r="DR34" s="34">
        <f>IF(CZ34&gt;0,CG29+RANK(DQ34,DQ31:DQ34,1),)</f>
        <v>0</v>
      </c>
      <c r="DT34" s="63">
        <f>IF(CC34=3,BT34,)</f>
        <v>0</v>
      </c>
      <c r="DU34" s="34">
        <f>(SUMIF(AF4:AF54,BT34,BF4:BF54)+SUMIF(AH4:AH54,BT34,BG4:BG54))</f>
        <v>0</v>
      </c>
      <c r="DV34" s="34">
        <f>(SUMIF(AF4:AF54,BT34,BH4:BH54)+SUMIF(AH4:AH54,BT34,BI4:BI54))</f>
        <v>0</v>
      </c>
      <c r="DW34" s="34">
        <f>(SUMIF(AF4:AF54,BT34,BJ4:BJ54)+SUMIF(AH4:AH54,BT34,BK4:BK54))</f>
        <v>0</v>
      </c>
      <c r="DX34" s="55">
        <f t="shared" si="173"/>
        <v>0</v>
      </c>
      <c r="DY34" s="34" t="str">
        <f>CB34</f>
        <v>D</v>
      </c>
      <c r="DZ34" s="34">
        <f>IF(DT34&gt;0,RANK(DX34,DX31:DX34)+CG29+DA29,)</f>
        <v>0</v>
      </c>
      <c r="EA34" s="34">
        <f>IF(AND(DT34&gt;0,COUNTIF(DZ31:DZ34,DZ34)&gt;1),SUMIFS($AI$4:$AI$54,$AF$4:$AF$54,BT34,$L$4:$L$54,3)+SUMIFS($AK$4:$AK$54,$AH$4:$AH$54,BT34,$L$4:$L$54,3)-SUMIFS($AK$4:$AK$54,$AF$4:$AF$54,BT34,$L$4:$L$54,3)-SUMIFS($AI$4:$AI$54,$AH$4:$AH$54,BT34,$L$4:$L$54,3),)</f>
        <v>0</v>
      </c>
      <c r="EB34" s="34">
        <f>IF(AND(DT34&gt;0,COUNTIF(DZ31:DZ34,DZ34)&gt;1),DZ34+RANK(EA34,EA31:EA34)-1,DZ34)</f>
        <v>0</v>
      </c>
      <c r="EC34" s="34">
        <f>IF(AND(DT34&gt;0,COUNTIF(EB31:EB34,EB34)&gt;1),SUMIFS($AI$4:$AI$54,$AF$4:$AF$54,BT34,$L$4:$L$54,3)+SUMIFS($AK$4:$AK$54,$AH$4:$AH$54,BT34,$L$4:$L$54,3),)</f>
        <v>0</v>
      </c>
      <c r="ED34" s="34">
        <f>IF(AND(DT34&gt;0,COUNTIF(EB31:EB34,EB34)&gt;1),EB34+RANK(EC34,EC31:EC34)-1,EB34)</f>
        <v>0</v>
      </c>
      <c r="EE34" s="34" t="str">
        <f t="shared" si="174"/>
        <v/>
      </c>
      <c r="EF34" s="34" t="str">
        <f>IF(OR(EE34="",COUNTIF(EE31:EE34,EE34)=1),"",$BZ34)</f>
        <v/>
      </c>
      <c r="EG34" s="34" t="str">
        <f>IF(EE34="","",IF(COUNTIF(EE31:EE34,EE34)=1,EE34,EE34+RANK(EF34,EF31:EF34,0)-1))</f>
        <v/>
      </c>
      <c r="EH34" s="34" t="str">
        <f>IF(OR(EG34="",COUNTIF(EG31:EG34,EG34)=1),"",$BX34)</f>
        <v/>
      </c>
      <c r="EI34" s="34" t="str">
        <f>IF(EE34="","",IF(COUNTIF(EG31:EG34,EG34)=1,EG34,EG34+RANK(EH34,EH31:EH34,0)-1))</f>
        <v/>
      </c>
      <c r="EJ34" s="34" t="str">
        <f>IF(OR(EI34="",COUNTIF(EI31:EI34,EI34)=1),"",$BU34)</f>
        <v/>
      </c>
      <c r="EK34" s="34" t="str">
        <f>IF(EE34="","",IF(COUNTIF(EI31:EI34,EI34)=1,EI34,EI34+RANK(EJ34,EJ31:EJ34,0)-1))</f>
        <v/>
      </c>
      <c r="EL34" s="34">
        <f>IF(DT34&gt;0,CG29+DA29+RANK(EK34,EK31:EK34,1),)</f>
        <v>0</v>
      </c>
      <c r="EN34" s="34">
        <f>IF(CC34=4,BT34,)</f>
        <v>0</v>
      </c>
      <c r="EO34" s="34">
        <f>(SUMIF(AF4:AF54,BT34,BL4:BL54)+SUMIF(AH4:AH54,BT34,BM4:BM54))</f>
        <v>0</v>
      </c>
      <c r="EP34" s="34">
        <f>(SUMIF(AF4:AF54,BT34,BN4:BN54)+SUMIF(AH4:AH54,BT34,BO4:BO54))</f>
        <v>0</v>
      </c>
      <c r="EQ34" s="34">
        <f>(SUMIF(AF4:AF54,BT34,BP4:BP54)+SUMIF(AH4:AH54,BT34,BQ4:BQ54))</f>
        <v>0</v>
      </c>
      <c r="ER34" s="55">
        <f t="shared" si="175"/>
        <v>0</v>
      </c>
      <c r="ES34" s="34" t="str">
        <f>CB34</f>
        <v>D</v>
      </c>
      <c r="ET34" s="34">
        <f>IF(EN34&gt;0,RANK(ER34,ER31:ER34)+CG29+DA29+DU29,)</f>
        <v>0</v>
      </c>
      <c r="EU34" s="34">
        <f>IF(AND(EN34&gt;0,COUNTIF(ET31:ET34,ET34)&gt;1),SUMIFS($AI$4:$AI$54,$AF$4:$AF$54,BT34,$L$4:$L$54,4)+SUMIFS($AK$4:$AK$54,$AH$4:$AH$54,BT34,$L$4:$L$54,4)-SUMIFS($AK$4:$AK$54,$AF$4:$AF$54,BT34,$L$4:$L$54,4)-SUMIFS($AI$4:$AI$54,$AH$4:$AH$54,BT34,$L$4:$L$54,4),)</f>
        <v>0</v>
      </c>
      <c r="EV34" s="34">
        <f>IF(AND(EN34&gt;0,COUNTIF(ET4:ET7,ET34)&gt;1),ET34+RANK(EU34,EU4:EU7)-1,ET34)</f>
        <v>0</v>
      </c>
      <c r="EW34" s="34">
        <f>IF(AND(EN34&gt;0,COUNTIF(EV31:EV34,EV34)&gt;1),SUMIFS($AI$4:$AI$54,$AF$4:$AF$54,BT34,$L$4:$L$54,4)+SUMIFS($AK$4:$AK$54,$AH$4:$AH$54,BT34,$L$4:$L$54,4),)</f>
        <v>0</v>
      </c>
      <c r="EX34" s="34">
        <f>IF(AND(EN34&gt;0,COUNTIF(EV31:EV34,EV34)&gt;1),EV34+RANK(EW34,EW31:EW34)-1,EV34)</f>
        <v>0</v>
      </c>
      <c r="EY34" s="34" t="str">
        <f t="shared" si="176"/>
        <v/>
      </c>
      <c r="EZ34" s="34" t="str">
        <f>IF(OR(EY34="",COUNTIF(EY31:EY34,EY34)=1),"",$BZ34)</f>
        <v/>
      </c>
      <c r="FA34" s="34" t="str">
        <f>IF(EY34="","",IF(COUNTIF(EY31:EY34,EY34)=1,EY34,EY34+RANK(EZ34,EZ31:EZ34,0)-1))</f>
        <v/>
      </c>
      <c r="FB34" s="34" t="str">
        <f>IF(OR(FA34="",COUNTIF(FA31:FA34,FA34)=1),"",$BX34)</f>
        <v/>
      </c>
      <c r="FC34" s="34" t="str">
        <f>IF(EY34="","",IF(COUNTIF(FA31:FA34,FA34)=1,FA34,FA34+RANK(FB34,FB31:FB34,0)-1))</f>
        <v/>
      </c>
      <c r="FD34" s="34" t="str">
        <f>IF(OR(FC34="",COUNTIF(FC31:FC34,FC34)=1),"",$BU34)</f>
        <v/>
      </c>
      <c r="FE34" s="34" t="str">
        <f>IF(EY34="","",IF(COUNTIF(FC31:FC34,FC34)=1,FC34,FC34+RANK(FD34,FD31:FD34,0)-1))</f>
        <v/>
      </c>
      <c r="FF34" s="34">
        <f>IF(EN34&gt;0,CG29+DA29+DU29+RANK(FE34,FE31:FE34,1),)</f>
        <v>0</v>
      </c>
      <c r="FH34" s="34">
        <f>IFERROR(VLOOKUP(FJ34,CF30:CX34,19,FALSE),IFERROR(VLOOKUP(FJ34,CZ30:DR34,19,FALSE),IFERROR(VLOOKUP(FJ34,DT30:EL34,19,FALSE),VLOOKUP(FJ34,EN30:FF34,19,FALSE))))</f>
        <v>1</v>
      </c>
      <c r="FI34" s="34">
        <f>RANK(FH34,FH31:FH34,1)+COUNTIF(FH31:FH34,FH34)-1</f>
        <v>4</v>
      </c>
      <c r="FJ34" s="34" t="str">
        <f>BT34</f>
        <v>Österrike</v>
      </c>
    </row>
    <row r="35" spans="3:166" x14ac:dyDescent="0.35">
      <c r="C35" s="49">
        <v>45468</v>
      </c>
      <c r="D35" s="120" t="s">
        <v>137</v>
      </c>
      <c r="E35" s="59" t="s">
        <v>27</v>
      </c>
      <c r="F35" s="122" t="s">
        <v>20</v>
      </c>
      <c r="G35" s="112"/>
      <c r="H35" s="158" t="s">
        <v>27</v>
      </c>
      <c r="I35" s="112"/>
      <c r="J35" s="109" t="str">
        <f t="shared" si="168"/>
        <v/>
      </c>
      <c r="K35" s="149">
        <f>IF(OR('Resultat &amp; Tabell'!G35="",'Resultat &amp; Tabell'!I35="",G35="",I35=""),0,IF(G35='Resultat &amp; Tabell'!G35,2,0)+IF(I35='Resultat &amp; Tabell'!I35,2,0)+IF(J35='Resultat &amp; Tabell'!J35,3,0))</f>
        <v>0</v>
      </c>
      <c r="L35" s="108">
        <f>IF(VLOOKUP(D35,BT30:CC34,10,FALSE)=VLOOKUP(F35,BT30:CC34,10,FALSE),VLOOKUP(D35,BT30:CC34,10,FALSE),"-")</f>
        <v>1</v>
      </c>
      <c r="N35" s="108" t="str">
        <f>IF(COUNTBLANK(G31:G36)+COUNTBLANK(I31:I36)=0,"Resultat OK","Fyll i resultat")</f>
        <v>Fyll i resultat</v>
      </c>
      <c r="O35" s="34"/>
      <c r="AE35" s="62">
        <f t="shared" si="134"/>
        <v>45468</v>
      </c>
      <c r="AF35" s="2" t="str">
        <f t="shared" si="134"/>
        <v>Nederländerna</v>
      </c>
      <c r="AG35" s="59" t="str">
        <f t="shared" si="134"/>
        <v>-</v>
      </c>
      <c r="AH35" s="4" t="str">
        <f t="shared" si="134"/>
        <v>Österrike</v>
      </c>
      <c r="AI35" s="51" t="str">
        <f t="shared" si="135"/>
        <v/>
      </c>
      <c r="AJ35" s="60" t="s">
        <v>27</v>
      </c>
      <c r="AK35" s="51" t="str">
        <f t="shared" si="136"/>
        <v/>
      </c>
      <c r="AL35" s="53" t="str">
        <f t="shared" si="137"/>
        <v/>
      </c>
      <c r="AM35" s="68"/>
      <c r="AN35" s="34">
        <f t="shared" si="138"/>
        <v>0</v>
      </c>
      <c r="AO35" s="34">
        <f t="shared" si="139"/>
        <v>0</v>
      </c>
      <c r="AP35" s="34">
        <f t="shared" si="140"/>
        <v>0</v>
      </c>
      <c r="AQ35" s="34">
        <f t="shared" si="141"/>
        <v>0</v>
      </c>
      <c r="AR35" s="34">
        <f t="shared" si="142"/>
        <v>0</v>
      </c>
      <c r="AS35" s="34">
        <f t="shared" si="143"/>
        <v>0</v>
      </c>
      <c r="AT35" s="34">
        <f t="shared" si="144"/>
        <v>0</v>
      </c>
      <c r="AU35" s="34">
        <f t="shared" si="145"/>
        <v>0</v>
      </c>
      <c r="AV35" s="34">
        <f t="shared" si="146"/>
        <v>0</v>
      </c>
      <c r="AW35" s="34">
        <f t="shared" si="147"/>
        <v>0</v>
      </c>
      <c r="AX35" s="34">
        <f t="shared" si="148"/>
        <v>0</v>
      </c>
      <c r="AY35" s="34">
        <f t="shared" si="149"/>
        <v>0</v>
      </c>
      <c r="AZ35" s="34">
        <f t="shared" si="150"/>
        <v>0</v>
      </c>
      <c r="BA35" s="34">
        <f t="shared" si="151"/>
        <v>0</v>
      </c>
      <c r="BB35" s="34">
        <f t="shared" si="152"/>
        <v>0</v>
      </c>
      <c r="BC35" s="34">
        <f t="shared" si="153"/>
        <v>0</v>
      </c>
      <c r="BD35" s="34">
        <f t="shared" si="154"/>
        <v>0</v>
      </c>
      <c r="BE35" s="34">
        <f t="shared" si="155"/>
        <v>0</v>
      </c>
      <c r="BF35" s="34">
        <f t="shared" si="156"/>
        <v>0</v>
      </c>
      <c r="BG35" s="34">
        <f t="shared" si="157"/>
        <v>0</v>
      </c>
      <c r="BH35" s="34">
        <f t="shared" si="158"/>
        <v>0</v>
      </c>
      <c r="BI35" s="34">
        <f t="shared" si="159"/>
        <v>0</v>
      </c>
      <c r="BJ35" s="34">
        <f t="shared" si="160"/>
        <v>0</v>
      </c>
      <c r="BK35" s="34">
        <f t="shared" si="161"/>
        <v>0</v>
      </c>
      <c r="BL35" s="34">
        <f t="shared" si="162"/>
        <v>0</v>
      </c>
      <c r="BM35" s="34">
        <f t="shared" si="163"/>
        <v>0</v>
      </c>
      <c r="BN35" s="34">
        <f t="shared" si="164"/>
        <v>0</v>
      </c>
      <c r="BO35" s="34">
        <f t="shared" si="165"/>
        <v>0</v>
      </c>
      <c r="BP35" s="34">
        <f t="shared" si="166"/>
        <v>0</v>
      </c>
      <c r="BQ35" s="34">
        <f t="shared" si="167"/>
        <v>0</v>
      </c>
    </row>
    <row r="36" spans="3:166" x14ac:dyDescent="0.35">
      <c r="C36" s="49">
        <v>45468</v>
      </c>
      <c r="D36" s="120" t="s">
        <v>6</v>
      </c>
      <c r="E36" s="59" t="s">
        <v>27</v>
      </c>
      <c r="F36" s="122" t="s">
        <v>12</v>
      </c>
      <c r="G36" s="112"/>
      <c r="H36" s="158" t="s">
        <v>27</v>
      </c>
      <c r="I36" s="112"/>
      <c r="J36" s="109" t="str">
        <f t="shared" si="168"/>
        <v/>
      </c>
      <c r="K36" s="149">
        <f>IF(OR('Resultat &amp; Tabell'!G36="",'Resultat &amp; Tabell'!I36="",G36="",I36=""),0,IF(G36='Resultat &amp; Tabell'!G36,2,0)+IF(I36='Resultat &amp; Tabell'!I36,2,0)+IF(J36='Resultat &amp; Tabell'!J36,3,0))</f>
        <v>0</v>
      </c>
      <c r="L36" s="108">
        <f>IF(VLOOKUP(D36,BT30:CC34,10,FALSE)=VLOOKUP(F36,BT30:CC34,10,FALSE),VLOOKUP(D36,BT30:CC34,10,FALSE),"-")</f>
        <v>1</v>
      </c>
      <c r="O36" s="34"/>
      <c r="AE36" s="62">
        <f t="shared" si="134"/>
        <v>45468</v>
      </c>
      <c r="AF36" s="2" t="str">
        <f t="shared" si="134"/>
        <v>Frankrike</v>
      </c>
      <c r="AG36" s="59" t="str">
        <f t="shared" si="134"/>
        <v>-</v>
      </c>
      <c r="AH36" s="4" t="str">
        <f t="shared" si="134"/>
        <v>Polen</v>
      </c>
      <c r="AI36" s="51" t="str">
        <f t="shared" si="135"/>
        <v/>
      </c>
      <c r="AJ36" s="60" t="s">
        <v>27</v>
      </c>
      <c r="AK36" s="51" t="str">
        <f t="shared" si="136"/>
        <v/>
      </c>
      <c r="AL36" s="53" t="str">
        <f t="shared" si="137"/>
        <v/>
      </c>
      <c r="AM36" s="68"/>
      <c r="AN36" s="34">
        <f t="shared" si="138"/>
        <v>0</v>
      </c>
      <c r="AO36" s="34">
        <f t="shared" si="139"/>
        <v>0</v>
      </c>
      <c r="AP36" s="34">
        <f t="shared" si="140"/>
        <v>0</v>
      </c>
      <c r="AQ36" s="34">
        <f t="shared" si="141"/>
        <v>0</v>
      </c>
      <c r="AR36" s="34">
        <f t="shared" si="142"/>
        <v>0</v>
      </c>
      <c r="AS36" s="34">
        <f t="shared" si="143"/>
        <v>0</v>
      </c>
      <c r="AT36" s="34">
        <f t="shared" si="144"/>
        <v>0</v>
      </c>
      <c r="AU36" s="34">
        <f t="shared" si="145"/>
        <v>0</v>
      </c>
      <c r="AV36" s="34">
        <f t="shared" si="146"/>
        <v>0</v>
      </c>
      <c r="AW36" s="34">
        <f t="shared" si="147"/>
        <v>0</v>
      </c>
      <c r="AX36" s="34">
        <f t="shared" si="148"/>
        <v>0</v>
      </c>
      <c r="AY36" s="34">
        <f t="shared" si="149"/>
        <v>0</v>
      </c>
      <c r="AZ36" s="34">
        <f t="shared" si="150"/>
        <v>0</v>
      </c>
      <c r="BA36" s="34">
        <f t="shared" si="151"/>
        <v>0</v>
      </c>
      <c r="BB36" s="34">
        <f t="shared" si="152"/>
        <v>0</v>
      </c>
      <c r="BC36" s="34">
        <f t="shared" si="153"/>
        <v>0</v>
      </c>
      <c r="BD36" s="34">
        <f t="shared" si="154"/>
        <v>0</v>
      </c>
      <c r="BE36" s="34">
        <f t="shared" si="155"/>
        <v>0</v>
      </c>
      <c r="BF36" s="34">
        <f t="shared" si="156"/>
        <v>0</v>
      </c>
      <c r="BG36" s="34">
        <f t="shared" si="157"/>
        <v>0</v>
      </c>
      <c r="BH36" s="34">
        <f t="shared" si="158"/>
        <v>0</v>
      </c>
      <c r="BI36" s="34">
        <f t="shared" si="159"/>
        <v>0</v>
      </c>
      <c r="BJ36" s="34">
        <f t="shared" si="160"/>
        <v>0</v>
      </c>
      <c r="BK36" s="34">
        <f t="shared" si="161"/>
        <v>0</v>
      </c>
      <c r="BL36" s="34">
        <f t="shared" si="162"/>
        <v>0</v>
      </c>
      <c r="BM36" s="34">
        <f t="shared" si="163"/>
        <v>0</v>
      </c>
      <c r="BN36" s="34">
        <f t="shared" si="164"/>
        <v>0</v>
      </c>
      <c r="BO36" s="34">
        <f t="shared" si="165"/>
        <v>0</v>
      </c>
      <c r="BP36" s="34">
        <f t="shared" si="166"/>
        <v>0</v>
      </c>
      <c r="BQ36" s="34">
        <f t="shared" si="167"/>
        <v>0</v>
      </c>
    </row>
    <row r="37" spans="3:166" x14ac:dyDescent="0.35">
      <c r="C37" s="80"/>
      <c r="D37" s="128"/>
      <c r="E37" s="78"/>
      <c r="G37" s="155"/>
      <c r="H37" s="155"/>
      <c r="I37" s="155"/>
      <c r="O37" s="34"/>
      <c r="AE37" s="80"/>
      <c r="AF37" s="81"/>
      <c r="AG37" s="78"/>
    </row>
    <row r="38" spans="3:166" x14ac:dyDescent="0.35">
      <c r="C38" s="30" t="s">
        <v>4</v>
      </c>
      <c r="D38"/>
      <c r="E38" s="31"/>
      <c r="F38" s="123"/>
      <c r="G38" s="155"/>
      <c r="H38" s="156"/>
      <c r="I38" s="155"/>
      <c r="J38" s="32"/>
      <c r="K38" s="33"/>
      <c r="O38" s="34"/>
      <c r="AE38" s="30" t="s">
        <v>4</v>
      </c>
      <c r="AF38" s="31"/>
      <c r="AG38" s="31"/>
      <c r="AH38" s="31"/>
      <c r="AI38" s="32"/>
      <c r="AJ38" s="32"/>
      <c r="AK38" s="32"/>
      <c r="AL38" s="32"/>
      <c r="AM38" s="32"/>
      <c r="BT38" s="37" t="s">
        <v>63</v>
      </c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F38" s="38" t="s">
        <v>59</v>
      </c>
      <c r="CG38" s="38">
        <f>COUNTIF(CC40:CC43,1)</f>
        <v>4</v>
      </c>
      <c r="CH38" s="38"/>
      <c r="CI38" s="38"/>
      <c r="CJ38" s="38"/>
      <c r="CK38" s="38"/>
      <c r="CL38" s="38"/>
      <c r="CM38" s="38"/>
      <c r="CN38" s="38"/>
      <c r="CO38" s="38"/>
      <c r="CP38" s="38"/>
      <c r="CZ38" s="39" t="s">
        <v>62</v>
      </c>
      <c r="DA38" s="39">
        <f>COUNTIF(CC40:CC43,2)</f>
        <v>0</v>
      </c>
      <c r="DB38" s="39"/>
      <c r="DC38" s="39"/>
      <c r="DD38" s="39"/>
      <c r="DE38" s="39"/>
      <c r="DF38" s="39"/>
      <c r="DG38" s="39"/>
      <c r="DH38" s="39"/>
      <c r="DI38" s="39"/>
      <c r="DJ38" s="39"/>
      <c r="DT38" s="40" t="s">
        <v>61</v>
      </c>
      <c r="DU38" s="40">
        <f>COUNTIF(CC40:CC43,3)</f>
        <v>0</v>
      </c>
      <c r="DV38" s="40"/>
      <c r="DW38" s="40"/>
      <c r="DX38" s="40"/>
      <c r="DY38" s="40"/>
      <c r="DZ38" s="40"/>
      <c r="EA38" s="40"/>
      <c r="EB38" s="40"/>
      <c r="EC38" s="40"/>
      <c r="ED38" s="40"/>
      <c r="EN38" s="41" t="s">
        <v>60</v>
      </c>
      <c r="EO38" s="41">
        <f>COUNTIF(CC40:CC43,4)</f>
        <v>0</v>
      </c>
      <c r="EP38" s="41"/>
      <c r="EQ38" s="41"/>
      <c r="ER38" s="41"/>
      <c r="ES38" s="41"/>
      <c r="ET38" s="41"/>
      <c r="EU38" s="41"/>
      <c r="EV38" s="41"/>
      <c r="EW38" s="41"/>
      <c r="EX38" s="41"/>
    </row>
    <row r="39" spans="3:166" x14ac:dyDescent="0.35">
      <c r="C39" s="44" t="s">
        <v>22</v>
      </c>
      <c r="D39" s="168" t="s">
        <v>23</v>
      </c>
      <c r="E39" s="168"/>
      <c r="F39" s="168"/>
      <c r="G39" s="185" t="s">
        <v>24</v>
      </c>
      <c r="H39" s="185"/>
      <c r="I39" s="185"/>
      <c r="J39" s="13" t="s">
        <v>25</v>
      </c>
      <c r="K39" s="14" t="s">
        <v>26</v>
      </c>
      <c r="N39" s="44" t="s">
        <v>32</v>
      </c>
      <c r="O39" s="13" t="s">
        <v>33</v>
      </c>
      <c r="P39" s="13" t="s">
        <v>35</v>
      </c>
      <c r="Q39" s="13" t="s">
        <v>34</v>
      </c>
      <c r="R39" s="13" t="s">
        <v>36</v>
      </c>
      <c r="S39" s="13" t="s">
        <v>37</v>
      </c>
      <c r="T39" s="13" t="s">
        <v>39</v>
      </c>
      <c r="U39" s="14" t="s">
        <v>38</v>
      </c>
      <c r="AE39" s="44" t="s">
        <v>22</v>
      </c>
      <c r="AF39" s="168" t="s">
        <v>23</v>
      </c>
      <c r="AG39" s="168"/>
      <c r="AH39" s="168"/>
      <c r="AI39" s="169" t="s">
        <v>24</v>
      </c>
      <c r="AJ39" s="169"/>
      <c r="AK39" s="169"/>
      <c r="AL39" s="13" t="s">
        <v>25</v>
      </c>
      <c r="AM39" s="14" t="s">
        <v>26</v>
      </c>
      <c r="AN39" s="37" t="s">
        <v>40</v>
      </c>
      <c r="AO39" s="37" t="s">
        <v>41</v>
      </c>
      <c r="AP39" s="37" t="s">
        <v>42</v>
      </c>
      <c r="AQ39" s="37" t="s">
        <v>43</v>
      </c>
      <c r="AR39" s="37" t="s">
        <v>44</v>
      </c>
      <c r="AS39" s="37" t="s">
        <v>45</v>
      </c>
      <c r="AT39" s="38" t="s">
        <v>40</v>
      </c>
      <c r="AU39" s="38" t="s">
        <v>41</v>
      </c>
      <c r="AV39" s="38" t="s">
        <v>42</v>
      </c>
      <c r="AW39" s="38" t="s">
        <v>43</v>
      </c>
      <c r="AX39" s="38" t="s">
        <v>44</v>
      </c>
      <c r="AY39" s="38" t="s">
        <v>45</v>
      </c>
      <c r="AZ39" s="39" t="s">
        <v>40</v>
      </c>
      <c r="BA39" s="39" t="s">
        <v>41</v>
      </c>
      <c r="BB39" s="39" t="s">
        <v>42</v>
      </c>
      <c r="BC39" s="39" t="s">
        <v>43</v>
      </c>
      <c r="BD39" s="39" t="s">
        <v>44</v>
      </c>
      <c r="BE39" s="39" t="s">
        <v>45</v>
      </c>
      <c r="BF39" s="40" t="s">
        <v>40</v>
      </c>
      <c r="BG39" s="40" t="s">
        <v>41</v>
      </c>
      <c r="BH39" s="40" t="s">
        <v>42</v>
      </c>
      <c r="BI39" s="40" t="s">
        <v>43</v>
      </c>
      <c r="BJ39" s="40" t="s">
        <v>44</v>
      </c>
      <c r="BK39" s="40" t="s">
        <v>45</v>
      </c>
      <c r="BL39" s="41" t="s">
        <v>40</v>
      </c>
      <c r="BM39" s="41" t="s">
        <v>41</v>
      </c>
      <c r="BN39" s="41" t="s">
        <v>42</v>
      </c>
      <c r="BO39" s="41" t="s">
        <v>43</v>
      </c>
      <c r="BP39" s="41" t="s">
        <v>44</v>
      </c>
      <c r="BQ39" s="41" t="s">
        <v>45</v>
      </c>
      <c r="BT39" s="37" t="s">
        <v>32</v>
      </c>
      <c r="BU39" s="37" t="s">
        <v>33</v>
      </c>
      <c r="BV39" s="37" t="s">
        <v>35</v>
      </c>
      <c r="BW39" s="37" t="s">
        <v>34</v>
      </c>
      <c r="BX39" s="37" t="s">
        <v>36</v>
      </c>
      <c r="BY39" s="37" t="s">
        <v>37</v>
      </c>
      <c r="BZ39" s="37" t="s">
        <v>39</v>
      </c>
      <c r="CA39" s="37" t="s">
        <v>38</v>
      </c>
      <c r="CB39" s="37" t="s">
        <v>49</v>
      </c>
      <c r="CC39" s="37" t="s">
        <v>58</v>
      </c>
      <c r="CD39" s="37" t="s">
        <v>48</v>
      </c>
      <c r="CF39" s="38" t="s">
        <v>32</v>
      </c>
      <c r="CG39" s="38" t="s">
        <v>33</v>
      </c>
      <c r="CH39" s="38" t="s">
        <v>35</v>
      </c>
      <c r="CI39" s="38" t="s">
        <v>34</v>
      </c>
      <c r="CJ39" s="38" t="s">
        <v>38</v>
      </c>
      <c r="CK39" s="38" t="s">
        <v>49</v>
      </c>
      <c r="CL39" s="38" t="s">
        <v>58</v>
      </c>
      <c r="CM39" s="47" t="s">
        <v>39</v>
      </c>
      <c r="CN39" s="47" t="s">
        <v>65</v>
      </c>
      <c r="CO39" s="47" t="s">
        <v>36</v>
      </c>
      <c r="CP39" s="47" t="s">
        <v>64</v>
      </c>
      <c r="CQ39" s="38" t="s">
        <v>134</v>
      </c>
      <c r="CR39" s="47" t="s">
        <v>144</v>
      </c>
      <c r="CS39" s="47" t="s">
        <v>141</v>
      </c>
      <c r="CT39" s="47" t="s">
        <v>145</v>
      </c>
      <c r="CU39" s="47" t="s">
        <v>142</v>
      </c>
      <c r="CV39" s="47" t="s">
        <v>146</v>
      </c>
      <c r="CW39" s="47" t="s">
        <v>143</v>
      </c>
      <c r="CX39" s="38" t="s">
        <v>135</v>
      </c>
      <c r="CZ39" s="39" t="s">
        <v>32</v>
      </c>
      <c r="DA39" s="39" t="s">
        <v>33</v>
      </c>
      <c r="DB39" s="39" t="s">
        <v>35</v>
      </c>
      <c r="DC39" s="39" t="s">
        <v>34</v>
      </c>
      <c r="DD39" s="39" t="s">
        <v>38</v>
      </c>
      <c r="DE39" s="39" t="s">
        <v>49</v>
      </c>
      <c r="DF39" s="39" t="s">
        <v>58</v>
      </c>
      <c r="DG39" s="39" t="s">
        <v>39</v>
      </c>
      <c r="DH39" s="39" t="s">
        <v>65</v>
      </c>
      <c r="DI39" s="39" t="s">
        <v>36</v>
      </c>
      <c r="DJ39" s="39" t="s">
        <v>64</v>
      </c>
      <c r="DK39" s="39" t="s">
        <v>134</v>
      </c>
      <c r="DL39" s="39" t="s">
        <v>144</v>
      </c>
      <c r="DM39" s="39" t="s">
        <v>141</v>
      </c>
      <c r="DN39" s="39" t="s">
        <v>145</v>
      </c>
      <c r="DO39" s="39" t="s">
        <v>142</v>
      </c>
      <c r="DP39" s="39" t="s">
        <v>146</v>
      </c>
      <c r="DQ39" s="39" t="s">
        <v>143</v>
      </c>
      <c r="DR39" s="39" t="s">
        <v>135</v>
      </c>
      <c r="DT39" s="40" t="s">
        <v>32</v>
      </c>
      <c r="DU39" s="40" t="s">
        <v>33</v>
      </c>
      <c r="DV39" s="40" t="s">
        <v>35</v>
      </c>
      <c r="DW39" s="40" t="s">
        <v>34</v>
      </c>
      <c r="DX39" s="40" t="s">
        <v>38</v>
      </c>
      <c r="DY39" s="40" t="s">
        <v>49</v>
      </c>
      <c r="DZ39" s="40" t="s">
        <v>58</v>
      </c>
      <c r="EA39" s="40" t="s">
        <v>39</v>
      </c>
      <c r="EB39" s="40" t="s">
        <v>65</v>
      </c>
      <c r="EC39" s="40" t="s">
        <v>36</v>
      </c>
      <c r="ED39" s="40" t="s">
        <v>64</v>
      </c>
      <c r="EE39" s="40" t="s">
        <v>134</v>
      </c>
      <c r="EF39" s="40" t="s">
        <v>144</v>
      </c>
      <c r="EG39" s="40" t="s">
        <v>141</v>
      </c>
      <c r="EH39" s="40" t="s">
        <v>145</v>
      </c>
      <c r="EI39" s="40" t="s">
        <v>142</v>
      </c>
      <c r="EJ39" s="40" t="s">
        <v>146</v>
      </c>
      <c r="EK39" s="40" t="s">
        <v>143</v>
      </c>
      <c r="EL39" s="40" t="s">
        <v>135</v>
      </c>
      <c r="EN39" s="41" t="s">
        <v>32</v>
      </c>
      <c r="EO39" s="41" t="s">
        <v>33</v>
      </c>
      <c r="EP39" s="41" t="s">
        <v>35</v>
      </c>
      <c r="EQ39" s="41" t="s">
        <v>34</v>
      </c>
      <c r="ER39" s="41" t="s">
        <v>38</v>
      </c>
      <c r="ES39" s="41" t="s">
        <v>49</v>
      </c>
      <c r="ET39" s="41" t="s">
        <v>58</v>
      </c>
      <c r="EU39" s="41" t="s">
        <v>39</v>
      </c>
      <c r="EV39" s="41" t="s">
        <v>65</v>
      </c>
      <c r="EW39" s="41" t="s">
        <v>36</v>
      </c>
      <c r="EX39" s="41" t="s">
        <v>64</v>
      </c>
      <c r="EY39" s="41" t="s">
        <v>134</v>
      </c>
      <c r="EZ39" s="41" t="s">
        <v>144</v>
      </c>
      <c r="FA39" s="41" t="s">
        <v>141</v>
      </c>
      <c r="FB39" s="41" t="s">
        <v>145</v>
      </c>
      <c r="FC39" s="41" t="s">
        <v>142</v>
      </c>
      <c r="FD39" s="41" t="s">
        <v>146</v>
      </c>
      <c r="FE39" s="41" t="s">
        <v>143</v>
      </c>
      <c r="FF39" s="41" t="s">
        <v>135</v>
      </c>
      <c r="FH39" s="41" t="s">
        <v>46</v>
      </c>
      <c r="FI39" s="41" t="s">
        <v>66</v>
      </c>
    </row>
    <row r="40" spans="3:166" x14ac:dyDescent="0.35">
      <c r="C40" s="49">
        <v>45460</v>
      </c>
      <c r="D40" s="120" t="s">
        <v>180</v>
      </c>
      <c r="E40" s="59" t="s">
        <v>27</v>
      </c>
      <c r="F40" s="122" t="s">
        <v>11</v>
      </c>
      <c r="G40" s="111"/>
      <c r="H40" s="157" t="s">
        <v>27</v>
      </c>
      <c r="I40" s="111"/>
      <c r="J40" s="109" t="str">
        <f>IF(OR(ISBLANK(G40),ISBLANK(I40)),"",IF(G40&gt;I40,1,IF(G40&lt;I40,2,"X")))</f>
        <v/>
      </c>
      <c r="K40" s="149">
        <f>IF(OR('Resultat &amp; Tabell'!G40="",'Resultat &amp; Tabell'!I40="",G40="",I40=""),0,IF(G40='Resultat &amp; Tabell'!G40,2,0)+IF(I40='Resultat &amp; Tabell'!I40,2,0)+IF(J40='Resultat &amp; Tabell'!J40,3,0))</f>
        <v>0</v>
      </c>
      <c r="L40" s="108">
        <f>IF(VLOOKUP(D40,BT39:CC43,10,FALSE)=VLOOKUP(F40,BT39:CC43,10,FALSE),VLOOKUP(D40,BT39:CC43,10,FALSE),"-")</f>
        <v>1</v>
      </c>
      <c r="M40" s="108">
        <v>1</v>
      </c>
      <c r="N40" s="95" t="str">
        <f>VLOOKUP(M40,FI40:FJ43,2,FALSE)</f>
        <v>Ukraina</v>
      </c>
      <c r="O40" s="96">
        <f>VLOOKUP(N40,BT40:CA43,2,FALSE)</f>
        <v>0</v>
      </c>
      <c r="P40" s="96">
        <f>VLOOKUP(N40,BT40:CA43,3,FALSE)</f>
        <v>0</v>
      </c>
      <c r="Q40" s="96">
        <f>VLOOKUP(N40,BT40:CA43,4,FALSE)</f>
        <v>0</v>
      </c>
      <c r="R40" s="96">
        <f>VLOOKUP(N40,BT40:CA43,5,FALSE)</f>
        <v>0</v>
      </c>
      <c r="S40" s="96">
        <f>VLOOKUP(N40,BT40:CA43,6,FALSE)</f>
        <v>0</v>
      </c>
      <c r="T40" s="96">
        <f>VLOOKUP(N40,BT40:CA43,7,FALSE)</f>
        <v>0</v>
      </c>
      <c r="U40" s="97">
        <f>VLOOKUP(N40,BT40:CA43,8,FALSE)</f>
        <v>0</v>
      </c>
      <c r="AE40" s="77">
        <f t="shared" ref="AE40:AH45" si="177">C40</f>
        <v>45460</v>
      </c>
      <c r="AF40" s="2" t="str">
        <f t="shared" si="177"/>
        <v>Rumänien</v>
      </c>
      <c r="AG40" s="59" t="str">
        <f t="shared" si="177"/>
        <v>-</v>
      </c>
      <c r="AH40" s="4" t="str">
        <f t="shared" si="177"/>
        <v>Ukraina</v>
      </c>
      <c r="AI40" s="51" t="str">
        <f t="shared" ref="AI40:AI45" si="178">IF(G40="","",G40)</f>
        <v/>
      </c>
      <c r="AJ40" s="52" t="s">
        <v>27</v>
      </c>
      <c r="AK40" s="51" t="str">
        <f t="shared" ref="AK40:AK45" si="179">IF(I40="","",I40)</f>
        <v/>
      </c>
      <c r="AL40" s="53" t="str">
        <f t="shared" ref="AL40:AL45" si="180">J40</f>
        <v/>
      </c>
      <c r="AM40" s="67"/>
      <c r="AN40" s="34">
        <f t="shared" ref="AN40:AN45" si="181">IF(AI40&gt;AK40,1,0)</f>
        <v>0</v>
      </c>
      <c r="AO40" s="34">
        <f t="shared" ref="AO40:AO45" si="182">IF(AK40&gt;AI40,1,0)</f>
        <v>0</v>
      </c>
      <c r="AP40" s="34">
        <f t="shared" ref="AP40:AP45" si="183">IF(AND(AI40=AK40,AI40&lt;&gt;""),1,0)</f>
        <v>0</v>
      </c>
      <c r="AQ40" s="34">
        <f t="shared" ref="AQ40:AQ45" si="184">IF(AND(AI40=AK40,AI40&lt;&gt;""),1,0)</f>
        <v>0</v>
      </c>
      <c r="AR40" s="34">
        <f t="shared" ref="AR40:AR45" si="185">IF(AI40&lt;AK40,1,0)</f>
        <v>0</v>
      </c>
      <c r="AS40" s="34">
        <f t="shared" ref="AS40:AS45" si="186">IF(AK40&lt;AI40,1,)</f>
        <v>0</v>
      </c>
      <c r="AT40" s="34">
        <f t="shared" ref="AT40:AT45" si="187">IF(ISERROR(VLOOKUP(AF40,CF:CF,1,FALSE)),0,1)*IF(ISERROR(VLOOKUP(AH40,CF:CF,1,FALSE)),0,1)*AN40</f>
        <v>0</v>
      </c>
      <c r="AU40" s="34">
        <f t="shared" ref="AU40:AU45" si="188">IF(ISERROR(VLOOKUP(AF40,CF:CF,1,FALSE)),0,1)*IF(ISERROR(VLOOKUP(AH40,CF:CF,1,FALSE)),0,1)*AO40</f>
        <v>0</v>
      </c>
      <c r="AV40" s="34">
        <f t="shared" ref="AV40:AV45" si="189">IF(ISERROR(VLOOKUP(AF40,CF:CF,1,FALSE)),0,1)*IF(ISERROR(VLOOKUP(AH40,CF:CF,1,FALSE)),0,1)*AP40</f>
        <v>0</v>
      </c>
      <c r="AW40" s="34">
        <f t="shared" ref="AW40:AW45" si="190">IF(ISERROR(VLOOKUP(AF40,CF:CF,1,FALSE)),0,1)*IF(ISERROR(VLOOKUP(AH40,CF:CF,1,FALSE)),0,1)*AQ40</f>
        <v>0</v>
      </c>
      <c r="AX40" s="34">
        <f t="shared" ref="AX40:AX45" si="191">IF(ISERROR(VLOOKUP(AF40,CF:CF,1,FALSE)),0,1)*IF(ISERROR(VLOOKUP(AH40,CF:CF,1,FALSE)),0,1)*AR40</f>
        <v>0</v>
      </c>
      <c r="AY40" s="34">
        <f t="shared" ref="AY40:AY45" si="192">IF(ISERROR(VLOOKUP(AF40,CF:CF,1,FALSE)),0,1)*IF(ISERROR(VLOOKUP(AH40,CF:CF,1,FALSE)),0,1)*AS40</f>
        <v>0</v>
      </c>
      <c r="AZ40" s="34">
        <f t="shared" ref="AZ40:AZ45" si="193">IF(ISERROR(VLOOKUP(AF40,CZ:CZ,1,FALSE)),0,1)*IF(ISERROR(VLOOKUP(AH40,CZ:CZ,1,FALSE)),0,1)*AN40</f>
        <v>0</v>
      </c>
      <c r="BA40" s="34">
        <f t="shared" ref="BA40:BA45" si="194">IF(ISERROR(VLOOKUP(AF40,CZ:CZ,1,FALSE)),0,1)*IF(ISERROR(VLOOKUP(AH40,CZ:CZ,1,FALSE)),0,1)*AO40</f>
        <v>0</v>
      </c>
      <c r="BB40" s="34">
        <f t="shared" ref="BB40:BB45" si="195">IF(ISERROR(VLOOKUP(AF40,CZ:CZ,1,FALSE)),0,1)*IF(ISERROR(VLOOKUP(AH40,CZ:CZ,1,FALSE)),0,1)*AP40</f>
        <v>0</v>
      </c>
      <c r="BC40" s="34">
        <f t="shared" ref="BC40:BC45" si="196">IF(ISERROR(VLOOKUP(AF40,CZ:CZ,1,FALSE)),0,1)*IF(ISERROR(VLOOKUP(AH40,CZ:CZ,1,FALSE)),0,1)*AQ40</f>
        <v>0</v>
      </c>
      <c r="BD40" s="34">
        <f t="shared" ref="BD40:BD45" si="197">IF(ISERROR(VLOOKUP(AF40,CZ:CZ,1,FALSE)),0,1)*IF(ISERROR(VLOOKUP(AH40,CZ:CZ,1,FALSE)),0,1)*AR40</f>
        <v>0</v>
      </c>
      <c r="BE40" s="34">
        <f t="shared" ref="BE40:BE45" si="198">IF(ISERROR(VLOOKUP(AF40,CZ:CZ,1,FALSE)),0,1)*IF(ISERROR(VLOOKUP(AH40,CZ:CZ,1,FALSE)),0,1)*AS40</f>
        <v>0</v>
      </c>
      <c r="BF40" s="34">
        <f t="shared" ref="BF40:BF45" si="199">IF(ISERROR(VLOOKUP(AF40,DT:DT,1,FALSE)),0,1)*IF(ISERROR(VLOOKUP(AH40,DT:DT,1,FALSE)),0,1)*AN40</f>
        <v>0</v>
      </c>
      <c r="BG40" s="34">
        <f t="shared" ref="BG40:BG45" si="200">IF(ISERROR(VLOOKUP(AF40,DT:DT,1,FALSE)),0,1)*IF(ISERROR(VLOOKUP(AH40,DT:DT,1,FALSE)),0,1)*AO40</f>
        <v>0</v>
      </c>
      <c r="BH40" s="34">
        <f t="shared" ref="BH40:BH45" si="201">IF(ISERROR(VLOOKUP(AF40,DT:DT,1,FALSE)),0,1)*IF(ISERROR(VLOOKUP(AH40,DT:DT,1,FALSE)),0,1)*AP40</f>
        <v>0</v>
      </c>
      <c r="BI40" s="34">
        <f t="shared" ref="BI40:BI45" si="202">IF(ISERROR(VLOOKUP(AF40,DT:DT,1,FALSE)),0,1)*IF(ISERROR(VLOOKUP(AH40,DT:DT,1,FALSE)),0,1)*AQ40</f>
        <v>0</v>
      </c>
      <c r="BJ40" s="34">
        <f t="shared" ref="BJ40:BJ45" si="203">IF(ISERROR(VLOOKUP(AF40,DT:DT,1,FALSE)),0,1)*IF(ISERROR(VLOOKUP(AH40,DT:DT,1,FALSE)),0,1)*AR40</f>
        <v>0</v>
      </c>
      <c r="BK40" s="34">
        <f t="shared" ref="BK40:BK45" si="204">IF(ISERROR(VLOOKUP(AF40,DT:DT,1,FALSE)),0,1)*IF(ISERROR(VLOOKUP(AH40,DT:DT,1,FALSE)),0,1)*AS40</f>
        <v>0</v>
      </c>
      <c r="BL40" s="34">
        <f t="shared" ref="BL40:BL45" si="205">IF(ISERROR(VLOOKUP(AF40,EN:EN,1,FALSE)),0,1)*IF(ISERROR(VLOOKUP(AH40,EN:EN,1,FALSE)),0,1)*AN40</f>
        <v>0</v>
      </c>
      <c r="BM40" s="34">
        <f t="shared" ref="BM40:BM45" si="206">IF(ISERROR(VLOOKUP(AF40,EN:EN,1,FALSE)),0,1)*IF(ISERROR(VLOOKUP(AH40,EN:EN,1,FALSE)),0,1)*AO40</f>
        <v>0</v>
      </c>
      <c r="BN40" s="34">
        <f t="shared" ref="BN40:BN45" si="207">IF(ISERROR(VLOOKUP(AF40,EN:EN,1,FALSE)),0,1)*IF(ISERROR(VLOOKUP(AH40,EN:EN,1,FALSE)),0,1)*AP40</f>
        <v>0</v>
      </c>
      <c r="BO40" s="34">
        <f t="shared" ref="BO40:BO45" si="208">IF(ISERROR(VLOOKUP(AF40,EN:EN,1,FALSE)),0,1)*IF(ISERROR(VLOOKUP(AH40,EN:EN,1,FALSE)),0,1)*AQ40</f>
        <v>0</v>
      </c>
      <c r="BP40" s="34">
        <f t="shared" ref="BP40:BP45" si="209">IF(ISERROR(VLOOKUP(AF40,EN:EN,1,FALSE)),0,1)*IF(ISERROR(VLOOKUP(AH40,EN:EN,1,FALSE)),0,1)*AR40</f>
        <v>0</v>
      </c>
      <c r="BQ40" s="34">
        <f t="shared" ref="BQ40:BQ45" si="210">IF(ISERROR(VLOOKUP(AF40,EN:EN,1,FALSE)),0,1)*IF(ISERROR(VLOOKUP(AH40,EN:EN,1,FALSE)),0,1)*AS40</f>
        <v>0</v>
      </c>
      <c r="BT40" s="34" t="s">
        <v>11</v>
      </c>
      <c r="BU40" s="55">
        <f>(SUMIF(AF4:AF54,BT40,AN4:AN54)+SUMIF(AH4:AH54,BT40,AO4:AO54))</f>
        <v>0</v>
      </c>
      <c r="BV40" s="55">
        <f>(SUMIF(AF4:AF54,BT40,AP4:AP54)+SUMIF(AH4:AH54,BT40,AQ4:AQ54))</f>
        <v>0</v>
      </c>
      <c r="BW40" s="55">
        <f>(SUMIF(AF4:AF54,BT40,AR4:AR54)+SUMIF(AH4:AH54,BT40,AS4:AS54))</f>
        <v>0</v>
      </c>
      <c r="BX40" s="55">
        <f>SUMIF(AF4:AF54,BT40,AI4:AI54)+SUMIF(AH4:AH54,BT40,AK4:AK54)</f>
        <v>0</v>
      </c>
      <c r="BY40" s="55">
        <f>SUMIF(AF4:AF54,BT40,AK4:AK54)+SUMIF(AH4:AH54,BT40,AI4:AI54)</f>
        <v>0</v>
      </c>
      <c r="BZ40" s="55">
        <f>BX40-BY40</f>
        <v>0</v>
      </c>
      <c r="CA40" s="55">
        <f>IFERROR(BU40*3+BV40*1,0)</f>
        <v>0</v>
      </c>
      <c r="CB40" s="55" t="s">
        <v>54</v>
      </c>
      <c r="CC40" s="56">
        <f>RANK(CA40,CA40:CA43)</f>
        <v>1</v>
      </c>
      <c r="CD40" s="34">
        <f>SUMPRODUCT((CA40:CA43=CA40)*(BZ40:BZ43&gt;BZ40))</f>
        <v>0</v>
      </c>
      <c r="CF40" s="34" t="str">
        <f>IF(CC40=1,BT40,)</f>
        <v>Ukraina</v>
      </c>
      <c r="CG40" s="34">
        <f>(SUMIF(AF4:AF54,BT40,AT4:AT54)+SUMIF(AH4:AH54,BT40,AU4:AU54))</f>
        <v>0</v>
      </c>
      <c r="CH40" s="34">
        <f>(SUMIF(AF4:AF54,BT40,AV4:AV54)+SUMIF(AH4:AH54,BT40,AW4:AW54))</f>
        <v>0</v>
      </c>
      <c r="CI40" s="34">
        <f>(SUMIF(AF4:AF54,BT40,AX4:AX54)+SUMIF(AH4:AH54,BT40,AY4:AY54))</f>
        <v>0</v>
      </c>
      <c r="CJ40" s="55">
        <f>IFERROR(CG40*3+CH40*1,0)</f>
        <v>0</v>
      </c>
      <c r="CK40" s="34" t="str">
        <f>CB40</f>
        <v>E</v>
      </c>
      <c r="CL40" s="34">
        <f>IF(CF40&gt;0,RANK(CJ40,CJ40:CJ43),)</f>
        <v>1</v>
      </c>
      <c r="CM40" s="34">
        <f>IF(AND(CF40&gt;0,COUNTIF(CL40:CL43,CL40)&gt;1),SUMIFS($AI$4:$AI$54,$AF$4:$AF$54,$BT40,$L$4:$L$54,1)+SUMIFS($AK$4:$AK$54,$AH$4:$AH$54,$BT40,$L$4:$L$54,1)-SUMIFS($AK$4:$AK$54,$AF$4:$AF$54,$BT40,$L$4:$L$54,1)-SUMIFS($AI$4:$AI$54,$AH$4:$AH$54,$BT40,$L$4:$L$54,1),)</f>
        <v>0</v>
      </c>
      <c r="CN40" s="34">
        <f>IF(AND(CF40&gt;0,COUNTIF(CL40:CL43,CL40)&gt;1),CL40+RANK(CM40,CM40:CM43)-1,CL40)</f>
        <v>1</v>
      </c>
      <c r="CO40" s="34">
        <f>IF(AND(CF40&gt;0,COUNTIF(CN40:CN43,CN40)&gt;1),SUMIFS($AI$4:$AI$54,$AF$4:$AF$54,$BT40,$L$4:$L$54,1)+SUMIFS($AK$4:$AK$54,$AH$4:$AH$54,$BT40,$L$4:$L$54,1),)</f>
        <v>0</v>
      </c>
      <c r="CP40" s="34">
        <f>IF(AND(CF40&gt;0,COUNTIF(CN40:CN43,CN40)&gt;1),CN40+RANK(CO40,CO40:CO43)-1,CN40)</f>
        <v>1</v>
      </c>
      <c r="CQ40" s="34">
        <f>IF(CP40=0,"",CP40)</f>
        <v>1</v>
      </c>
      <c r="CR40" s="34">
        <f>IF(OR(CQ40="",COUNTIF(CQ40:CQ43,CQ40)=1),"",$BZ40)</f>
        <v>0</v>
      </c>
      <c r="CS40" s="34">
        <f>IF(CQ40="","",IF(COUNTIF(CQ40:CQ43,CQ40)=1,CQ40,CQ40+RANK(CR40,CR40:CR43,0)-1))</f>
        <v>1</v>
      </c>
      <c r="CT40" s="34">
        <f>IF(OR(CS40="",COUNTIF(CS40:CS43,CS40)=1),"",$BX40)</f>
        <v>0</v>
      </c>
      <c r="CU40" s="34">
        <f>IF(CQ40="","",IF(COUNTIF(CS40:CS43,CS40)=1,CS40,CS40+RANK(CT40,CT40:CT43,0)-1))</f>
        <v>1</v>
      </c>
      <c r="CV40" s="34">
        <f>IF(OR(CU40="",COUNTIF(CU40:CU43,CU40)=1),"",$BU40)</f>
        <v>0</v>
      </c>
      <c r="CW40" s="34">
        <f>IF(CQ40="","",IF(COUNTIF(CU40:CU43,CU40)=1,CU40,CU40+RANK(CV40,CV40:CV43,0)-1))</f>
        <v>1</v>
      </c>
      <c r="CX40" s="34">
        <f>IF(CF40&gt;0,BM38+RANK(CW40,CW40:CW43,1),)</f>
        <v>1</v>
      </c>
      <c r="CZ40" s="34">
        <f>IF(CC40=2,BT40,)</f>
        <v>0</v>
      </c>
      <c r="DA40" s="34">
        <f>(SUMIF(AF4:AF54,BT40,AZ4:AZ54)+SUMIF(AH4:AH54,BT40,BA4:BA54))</f>
        <v>0</v>
      </c>
      <c r="DB40" s="34">
        <f>(SUMIF(AF4:AF54,BT40,BB4:BB54)+SUMIF(AH4:AH54,BT40,BC4:BC54))</f>
        <v>0</v>
      </c>
      <c r="DC40" s="34">
        <f>(SUMIF(AF4:AF54,BT40,BD4:BD54)+SUMIF(AH4:AH54,BT40,BE4:BE54))</f>
        <v>0</v>
      </c>
      <c r="DD40" s="55">
        <f>IFERROR(DA40*3+DB40*1,0)</f>
        <v>0</v>
      </c>
      <c r="DE40" s="34" t="str">
        <f>CB40</f>
        <v>E</v>
      </c>
      <c r="DF40" s="34">
        <f>IF(CZ40&gt;0,RANK(DD40,DD40:DD43)+CG38,)</f>
        <v>0</v>
      </c>
      <c r="DG40" s="34">
        <f>IF(AND(CZ40&gt;0,COUNTIF(DF40:DF43,DF40)&gt;1),SUMIFS($AI$4:$AI$54,$AF$4:$AF$54,$BT40,$L$4:$L$54,2)+SUMIFS($AK$4:$AK$54,$AH$4:$AH$54,$BT40,$L$4:$L$54,2)-SUMIFS($AK$4:$AK$54,$AF$4:$AF$54,$BT40,$L$4:$L$54,2)-SUMIFS($AI$4:$AI$54,$AH$4:$AH$54,$BT40,$L$4:$L$54,2),)</f>
        <v>0</v>
      </c>
      <c r="DH40" s="34">
        <f>IF(AND(CZ40&gt;0,COUNTIF(DF40:DF43,DF40)&gt;1),DF40+RANK(DG40,DG40:DG43)-1,DF40)</f>
        <v>0</v>
      </c>
      <c r="DI40" s="34">
        <f>IF(AND(CZ40&gt;0,COUNTIF(DH40:DH43,DH40)&gt;1),SUMIFS($AI$4:$AI$54,$AF$4:$AF$54,$BT40,$L$4:$L$54,2)+SUMIFS($AK$4:$AK$54,$AH$4:$AH$54,$BT40,$L$4:$L$54,2),)</f>
        <v>0</v>
      </c>
      <c r="DJ40" s="34">
        <f>IF(AND(CZ40&gt;0,COUNTIF(DH40:DH43,DH40)&gt;1),DH40+RANK(DI40,DI40:DI43)-1,DH40)</f>
        <v>0</v>
      </c>
      <c r="DK40" s="34" t="str">
        <f>IF(DJ40=0,"",DJ40)</f>
        <v/>
      </c>
      <c r="DL40" s="34" t="str">
        <f>IF(OR(DK40="",COUNTIF(DK40:DK43,DK40)=1),"",$BZ40)</f>
        <v/>
      </c>
      <c r="DM40" s="34" t="str">
        <f>IF(DK40="","",IF(COUNTIF(DK40:DK43,DK40)=1,DK40,DK40+RANK(DL40,DL40:DL43,0)-1))</f>
        <v/>
      </c>
      <c r="DN40" s="34" t="str">
        <f>IF(OR(DM40="",COUNTIF(DM40:DM43,DM40)=1),"",$BX40)</f>
        <v/>
      </c>
      <c r="DO40" s="34" t="str">
        <f>IF(DK40="","",IF(COUNTIF(DM40:DM43,DM40)=1,DM40,DM40+RANK(DN40,DN40:DN43,0)-1))</f>
        <v/>
      </c>
      <c r="DP40" s="34" t="str">
        <f>IF(OR(DO40="",COUNTIF(DO40:DO43,DO40)=1),"",$BU40)</f>
        <v/>
      </c>
      <c r="DQ40" s="34" t="str">
        <f>IF(DK40="","",IF(COUNTIF(DO40:DO43,DO40)=1,DO40,DO40+RANK(DP40,DP40:DP43,0)-1))</f>
        <v/>
      </c>
      <c r="DR40" s="34">
        <f>IF(CZ40&gt;0,CG38+RANK(DQ40,DQ40:DQ43,1),)</f>
        <v>0</v>
      </c>
      <c r="DT40" s="34">
        <f>IF(CC40=3,BT40,)</f>
        <v>0</v>
      </c>
      <c r="DU40" s="34">
        <f>(SUMIF(AF4:AF54,BT40,BF4:BF54)+SUMIF(AH4:AH54,BT40,BG4:BG54))</f>
        <v>0</v>
      </c>
      <c r="DV40" s="34">
        <f>(SUMIF(AF4:AF54,BT40,BH4:BH54)+SUMIF(AH4:AH54,BT40,BI4:BI54))</f>
        <v>0</v>
      </c>
      <c r="DW40" s="34">
        <f>(SUMIF(AF4:AF54,BT40,BJ4:BJ54)+SUMIF(AH4:AH54,BT40,BK4:BK54))</f>
        <v>0</v>
      </c>
      <c r="DX40" s="55">
        <f>IFERROR(DU40*3+DV40*1,0)</f>
        <v>0</v>
      </c>
      <c r="DY40" s="34" t="str">
        <f>CB40</f>
        <v>E</v>
      </c>
      <c r="DZ40" s="34">
        <f>IF(DT40&gt;0,RANK(DX40,DX40:DX43)+CG38+DA38,)</f>
        <v>0</v>
      </c>
      <c r="EA40" s="34">
        <f>IF(AND(DT40&gt;0,COUNTIF(DZ40:DZ43,DZ40)&gt;1),SUMIFS($AI$4:$AI$54,$AF$4:$AF$54,$BT40,$L$4:$L$54,3)+SUMIFS($AK$4:$AK$54,$AH$4:$AH$54,$BT40,$L$4:$L$54,3)-SUMIFS($AK$4:$AK$54,$AF$4:$AF$54,$BT40,$L$4:$L$54,3)-SUMIFS($AI$4:$AI$54,$AH$4:$AH$54,$BT40,$L$4:$L$54,3),)</f>
        <v>0</v>
      </c>
      <c r="EB40" s="34">
        <f>IF(AND(DT40&gt;0,COUNTIF(DZ40:DZ43,DZ40)&gt;1),DZ40+RANK(EA40,EA40:EA43)-1,DZ40)</f>
        <v>0</v>
      </c>
      <c r="EC40" s="34">
        <f>IF(AND(DT40&gt;0,COUNTIF(EB40:EB43,EB40)&gt;1),SUMIFS($AI$4:$AI$54,$AF$4:$AF$54,$BT40,$L$4:$L$54,3)+SUMIFS($AK$4:$AK$54,$AH$4:$AH$54,$BT40,$L$4:$L$54,3),)</f>
        <v>0</v>
      </c>
      <c r="ED40" s="34">
        <f>IF(AND(DT40&gt;0,COUNTIF(EB40:EB43,EB40)&gt;1),EB40+RANK(EC40,EC40:EC43)-1,EB40)</f>
        <v>0</v>
      </c>
      <c r="EE40" s="34" t="str">
        <f>IF(ED40=0,"",ED40)</f>
        <v/>
      </c>
      <c r="EF40" s="34" t="str">
        <f>IF(OR(EE40="",COUNTIF(EE40:EE43,EE40)=1),"",$BZ40)</f>
        <v/>
      </c>
      <c r="EG40" s="34" t="str">
        <f>IF(EE40="","",IF(COUNTIF(EE40:EE43,EE40)=1,EE40,EE40+RANK(EF40,EF40:EF43,0)-1))</f>
        <v/>
      </c>
      <c r="EH40" s="34" t="str">
        <f>IF(OR(EG40="",COUNTIF(EG40:EG43,EG40)=1),"",$BX40)</f>
        <v/>
      </c>
      <c r="EI40" s="34" t="str">
        <f>IF(EE40="","",IF(COUNTIF(EG40:EG43,EG40)=1,EG40,EG40+RANK(EH40,EH40:EH43,0)-1))</f>
        <v/>
      </c>
      <c r="EJ40" s="34" t="str">
        <f>IF(OR(EI40="",COUNTIF(EI40:EI43,EI40)=1),"",$BU40)</f>
        <v/>
      </c>
      <c r="EK40" s="34" t="str">
        <f>IF(EE40="","",IF(COUNTIF(EI40:EI43,EI40)=1,EI40,EI40+RANK(EJ40,EJ40:EJ43,0)-1))</f>
        <v/>
      </c>
      <c r="EL40" s="34">
        <f>IF(DT40&gt;0,CG38+DA38+RANK(EK40,EK40:EK43,1),)</f>
        <v>0</v>
      </c>
      <c r="EN40" s="34">
        <f>IF(CC40=4,BT40,)</f>
        <v>0</v>
      </c>
      <c r="EO40" s="34">
        <f>(SUMIF(AF4:AF54,BT40,BL4:BL54)+SUMIF(AH4:AH54,BT40,BM4:BM54))</f>
        <v>0</v>
      </c>
      <c r="EP40" s="34">
        <f>(SUMIF(AF4:AF54,BT40,BN4:BN54)+SUMIF(AH4:AH54,BT40,BO4:BO54))</f>
        <v>0</v>
      </c>
      <c r="EQ40" s="34">
        <f>(SUMIF(AF4:AF54,BT40,BP4:BP54)+SUMIF(AH4:AH54,BT40,BQ4:BQ54))</f>
        <v>0</v>
      </c>
      <c r="ER40" s="55">
        <f>IFERROR(EO40*3+EP40*1,0)</f>
        <v>0</v>
      </c>
      <c r="ES40" s="34" t="str">
        <f>CB40</f>
        <v>E</v>
      </c>
      <c r="ET40" s="34">
        <f>IF(EN40&gt;0,RANK(ER40,ER40:ER43)+CG38+DA38+DU38,)</f>
        <v>0</v>
      </c>
      <c r="EU40" s="34">
        <f>IF(AND(EN40&gt;0,COUNTIF(ET40:ET43,ET40)&gt;1),SUMIFS($AI$4:$AI$54,$AF$4:$AF$54,$BT40,$L$4:$L$54,4)+SUMIFS($AK$4:$AK$54,$AH$4:$AH$54,$BT40,$L$4:$L$54,4)-SUMIFS($AK$4:$AK$54,$AF$4:$AF$54,$BT40,$L$4:$L$54,4)-SUMIFS($AI$4:$AI$54,$AH$4:$AH$54,$BT40,$L$4:$L$54,4),)</f>
        <v>0</v>
      </c>
      <c r="EV40" s="34">
        <f>IF(AND(EN40&gt;0,COUNTIF(ET4:ET7,ET40)&gt;1),ET40+RANK(EU40,EU4:EU7)-1,ET40)</f>
        <v>0</v>
      </c>
      <c r="EW40" s="34">
        <f>IF(AND(EN40&gt;0,COUNTIF(EV40:EV43,EV40)&gt;1),SUMIFS($AI$4:$AI$54,$AF$4:$AF$54,$BT40,$L$4:$L$54,4)+SUMIFS($AK$4:$AK$54,$AH$4:$AH$54,$BT40,$L$4:$L$54,4),)</f>
        <v>0</v>
      </c>
      <c r="EX40" s="34">
        <f>IF(AND(EN40&gt;0,COUNTIF(EV40:EV43,EV40)&gt;1),EV40+RANK(EW40,EW40:EW43)-1,EV40)</f>
        <v>0</v>
      </c>
      <c r="EY40" s="34" t="str">
        <f>IF(EX40=0,"",EX40)</f>
        <v/>
      </c>
      <c r="EZ40" s="34" t="str">
        <f>IF(OR(EY40="",COUNTIF(EY40:EY43,EY40)=1),"",$BZ40)</f>
        <v/>
      </c>
      <c r="FA40" s="34" t="str">
        <f>IF(EY40="","",IF(COUNTIF(EY40:EY43,EY40)=1,EY40,EY40+RANK(EZ40,EZ40:EZ43,0)-1))</f>
        <v/>
      </c>
      <c r="FB40" s="34" t="str">
        <f>IF(OR(FA40="",COUNTIF(FA40:FA43,FA40)=1),"",$BX40)</f>
        <v/>
      </c>
      <c r="FC40" s="34" t="str">
        <f>IF(EY40="","",IF(COUNTIF(FA40:FA43,FA40)=1,FA40,FA40+RANK(FB40,FB40:FB43,0)-1))</f>
        <v/>
      </c>
      <c r="FD40" s="34" t="str">
        <f>IF(OR(FC40="",COUNTIF(FC40:FC43,FC40)=1),"",$BU40)</f>
        <v/>
      </c>
      <c r="FE40" s="34" t="str">
        <f>IF(EY40="","",IF(COUNTIF(FC40:FC43,FC40)=1,FC40,FC40+RANK(FD40,FD40:FD43,0)-1))</f>
        <v/>
      </c>
      <c r="FF40" s="34">
        <f>IF(EN40&gt;0,CG38+DA38+DU38+RANK(FE40,FE40:FE43,1),)</f>
        <v>0</v>
      </c>
      <c r="FH40" s="34">
        <f>IFERROR(VLOOKUP(FJ40,CF39:CX43,19,FALSE),IFERROR(VLOOKUP(FJ40,CZ39:DR43,19,FALSE),IFERROR(VLOOKUP(FJ40,DT39:EL43,19,FALSE),VLOOKUP(FJ40,EN39:FF43,19,FALSE))))</f>
        <v>1</v>
      </c>
      <c r="FI40" s="34">
        <f>RANK(FH40,FH40:FH43,1)+COUNTIF(FH40:FH40,FH40)-1</f>
        <v>1</v>
      </c>
      <c r="FJ40" s="34" t="str">
        <f>BT40</f>
        <v>Ukraina</v>
      </c>
    </row>
    <row r="41" spans="3:166" x14ac:dyDescent="0.35">
      <c r="C41" s="49">
        <v>45460</v>
      </c>
      <c r="D41" s="119" t="s">
        <v>13</v>
      </c>
      <c r="E41" s="50" t="s">
        <v>27</v>
      </c>
      <c r="F41" s="121" t="s">
        <v>9</v>
      </c>
      <c r="G41" s="112"/>
      <c r="H41" s="158" t="s">
        <v>27</v>
      </c>
      <c r="I41" s="112"/>
      <c r="J41" s="109" t="str">
        <f t="shared" ref="J41:J45" si="211">IF(OR(ISBLANK(G41),ISBLANK(I41)),"",IF(G41&gt;I41,1,IF(G41&lt;I41,2,"X")))</f>
        <v/>
      </c>
      <c r="K41" s="149">
        <f>IF(OR('Resultat &amp; Tabell'!G41="",'Resultat &amp; Tabell'!I41="",G41="",I41=""),0,IF(G41='Resultat &amp; Tabell'!G41,2,0)+IF(I41='Resultat &amp; Tabell'!I41,2,0)+IF(J41='Resultat &amp; Tabell'!J41,3,0))</f>
        <v>0</v>
      </c>
      <c r="L41" s="108">
        <f>IF(VLOOKUP(D41,BT39:CC43,10,FALSE)=VLOOKUP(F41,BT39:CC43,10,FALSE),VLOOKUP(D41,BT39:CC43,10,FALSE),"-")</f>
        <v>1</v>
      </c>
      <c r="M41" s="108">
        <v>2</v>
      </c>
      <c r="N41" s="98" t="str">
        <f>VLOOKUP(M41,FI40:FJ43,2,FALSE)</f>
        <v>Slovakien</v>
      </c>
      <c r="O41" s="91">
        <f>VLOOKUP(N41,BT40:CA43,2,FALSE)</f>
        <v>0</v>
      </c>
      <c r="P41" s="91">
        <f>VLOOKUP(N41,BT40:CA43,3,FALSE)</f>
        <v>0</v>
      </c>
      <c r="Q41" s="91">
        <f>VLOOKUP(N41,BT40:CA43,4,FALSE)</f>
        <v>0</v>
      </c>
      <c r="R41" s="91">
        <f>VLOOKUP(N41,BT40:CA43,5,FALSE)</f>
        <v>0</v>
      </c>
      <c r="S41" s="91">
        <f>VLOOKUP(N41,BT40:CA43,6,FALSE)</f>
        <v>0</v>
      </c>
      <c r="T41" s="91">
        <f>VLOOKUP(N41,BT40:CA43,7,FALSE)</f>
        <v>0</v>
      </c>
      <c r="U41" s="99">
        <f>VLOOKUP(N41,BT40:CA43,8,FALSE)</f>
        <v>0</v>
      </c>
      <c r="AE41" s="77">
        <f t="shared" si="177"/>
        <v>45460</v>
      </c>
      <c r="AF41" s="1" t="str">
        <f t="shared" si="177"/>
        <v>Belgien</v>
      </c>
      <c r="AG41" s="50" t="str">
        <f t="shared" si="177"/>
        <v>-</v>
      </c>
      <c r="AH41" s="3" t="str">
        <f t="shared" si="177"/>
        <v>Slovakien</v>
      </c>
      <c r="AI41" s="51" t="str">
        <f t="shared" si="178"/>
        <v/>
      </c>
      <c r="AJ41" s="60" t="s">
        <v>27</v>
      </c>
      <c r="AK41" s="51" t="str">
        <f t="shared" si="179"/>
        <v/>
      </c>
      <c r="AL41" s="53" t="str">
        <f t="shared" si="180"/>
        <v/>
      </c>
      <c r="AM41" s="68"/>
      <c r="AN41" s="34">
        <f t="shared" si="181"/>
        <v>0</v>
      </c>
      <c r="AO41" s="34">
        <f t="shared" si="182"/>
        <v>0</v>
      </c>
      <c r="AP41" s="34">
        <f t="shared" si="183"/>
        <v>0</v>
      </c>
      <c r="AQ41" s="34">
        <f t="shared" si="184"/>
        <v>0</v>
      </c>
      <c r="AR41" s="34">
        <f t="shared" si="185"/>
        <v>0</v>
      </c>
      <c r="AS41" s="34">
        <f t="shared" si="186"/>
        <v>0</v>
      </c>
      <c r="AT41" s="34">
        <f t="shared" si="187"/>
        <v>0</v>
      </c>
      <c r="AU41" s="34">
        <f t="shared" si="188"/>
        <v>0</v>
      </c>
      <c r="AV41" s="34">
        <f t="shared" si="189"/>
        <v>0</v>
      </c>
      <c r="AW41" s="34">
        <f t="shared" si="190"/>
        <v>0</v>
      </c>
      <c r="AX41" s="34">
        <f t="shared" si="191"/>
        <v>0</v>
      </c>
      <c r="AY41" s="34">
        <f t="shared" si="192"/>
        <v>0</v>
      </c>
      <c r="AZ41" s="34">
        <f t="shared" si="193"/>
        <v>0</v>
      </c>
      <c r="BA41" s="34">
        <f t="shared" si="194"/>
        <v>0</v>
      </c>
      <c r="BB41" s="34">
        <f t="shared" si="195"/>
        <v>0</v>
      </c>
      <c r="BC41" s="34">
        <f t="shared" si="196"/>
        <v>0</v>
      </c>
      <c r="BD41" s="34">
        <f t="shared" si="197"/>
        <v>0</v>
      </c>
      <c r="BE41" s="34">
        <f t="shared" si="198"/>
        <v>0</v>
      </c>
      <c r="BF41" s="34">
        <f t="shared" si="199"/>
        <v>0</v>
      </c>
      <c r="BG41" s="34">
        <f t="shared" si="200"/>
        <v>0</v>
      </c>
      <c r="BH41" s="34">
        <f t="shared" si="201"/>
        <v>0</v>
      </c>
      <c r="BI41" s="34">
        <f t="shared" si="202"/>
        <v>0</v>
      </c>
      <c r="BJ41" s="34">
        <f t="shared" si="203"/>
        <v>0</v>
      </c>
      <c r="BK41" s="34">
        <f t="shared" si="204"/>
        <v>0</v>
      </c>
      <c r="BL41" s="34">
        <f t="shared" si="205"/>
        <v>0</v>
      </c>
      <c r="BM41" s="34">
        <f t="shared" si="206"/>
        <v>0</v>
      </c>
      <c r="BN41" s="34">
        <f t="shared" si="207"/>
        <v>0</v>
      </c>
      <c r="BO41" s="34">
        <f t="shared" si="208"/>
        <v>0</v>
      </c>
      <c r="BP41" s="34">
        <f t="shared" si="209"/>
        <v>0</v>
      </c>
      <c r="BQ41" s="34">
        <f t="shared" si="210"/>
        <v>0</v>
      </c>
      <c r="BT41" s="34" t="s">
        <v>9</v>
      </c>
      <c r="BU41" s="55">
        <f>(SUMIF(AF4:AF54,BT41,AN4:AN54)+SUMIF(AH4:AH54,BT41,AO4:AO54))</f>
        <v>0</v>
      </c>
      <c r="BV41" s="55">
        <f>(SUMIF(AF4:AF54,BT41,AP4:AP54)+SUMIF(AH4:AH54,BT41,AQ4:AQ54))</f>
        <v>0</v>
      </c>
      <c r="BW41" s="55">
        <f>(SUMIF(AF4:AF54,BT41,AR4:AR54)+SUMIF(AH4:AH54,BT41,AS4:AS54))</f>
        <v>0</v>
      </c>
      <c r="BX41" s="55">
        <f>SUMIF(AF4:AF54,BT41,AI4:AI54)+SUMIF(AH4:AH54,BT41,AK4:AK54)</f>
        <v>0</v>
      </c>
      <c r="BY41" s="55">
        <f>SUMIF(AF4:AF54,BT41,AK4:AK54)+SUMIF(AH4:AH54,BT41,AI4:AI54)</f>
        <v>0</v>
      </c>
      <c r="BZ41" s="55">
        <f>BX41-BY41</f>
        <v>0</v>
      </c>
      <c r="CA41" s="55">
        <f>IFERROR(BU41*3+BV41*1,0)</f>
        <v>0</v>
      </c>
      <c r="CB41" s="55" t="s">
        <v>54</v>
      </c>
      <c r="CC41" s="56">
        <f>RANK(CA41,CA40:CA43)</f>
        <v>1</v>
      </c>
      <c r="CD41" s="34">
        <f>SUMPRODUCT((CA40:CA43=CA41)*(BZ40:BZ43&gt;BZ41))</f>
        <v>0</v>
      </c>
      <c r="CF41" s="34" t="str">
        <f>IF(CC41=1,BT41,)</f>
        <v>Slovakien</v>
      </c>
      <c r="CG41" s="34">
        <f>(SUMIF(AF4:AF54,BT41,AT4:AT54)+SUMIF(AH4:AH54,BT41,AU4:AU54))</f>
        <v>0</v>
      </c>
      <c r="CH41" s="34">
        <f>(SUMIF(AF4:AF54,BT41,AV4:AV54)+SUMIF(AH4:AH54,BT41,AW4:AW54))</f>
        <v>0</v>
      </c>
      <c r="CI41" s="34">
        <f>(SUMIF(AF4:AF54,BT41,AX4:AX54)+SUMIF(AH4:AH54,BT41,AY4:AY54))</f>
        <v>0</v>
      </c>
      <c r="CJ41" s="55">
        <f t="shared" ref="CJ41:CJ43" si="212">IFERROR(CG41*3+CH41*1,0)</f>
        <v>0</v>
      </c>
      <c r="CK41" s="34" t="str">
        <f>CB41</f>
        <v>E</v>
      </c>
      <c r="CL41" s="34">
        <f>IF(CF41&gt;0,RANK(CJ41,CJ40:CJ43),)</f>
        <v>1</v>
      </c>
      <c r="CM41" s="34">
        <f>IF(AND(CF41&gt;0,COUNTIF(CL40:CL43,CL41)&gt;1),SUMIFS($AI$4:$AI$54,$AF$4:$AF$54,BT41,$L$4:$L$54,1)+SUMIFS($AK$4:$AK$54,$AH$4:$AH$54,BT41,$L$4:$L$54,1)-SUMIFS($AK$4:$AK$54,$AF$4:$AF$54,BT41,$L$4:$L$54,1)-SUMIFS($AI$4:$AI$54,$AH$4:$AH$54,BT41,$L$4:$L$54,1),)</f>
        <v>0</v>
      </c>
      <c r="CN41" s="34">
        <f>IF(AND(CF41&gt;0,COUNTIF(CL40:CL43,CL41)&gt;1),CL41+RANK(CM41,CM40:CM43)-1,CL41)</f>
        <v>1</v>
      </c>
      <c r="CO41" s="34">
        <f>IF(AND(CF41&gt;0,COUNTIF(CN40:CN43,CN41)&gt;1),SUMIFS($AI$4:$AI$54,$AF$4:$AF$54,BT41,$L$4:$L$54,1)+SUMIFS($AK$4:$AK$54,$AH$4:$AH$54,BT41,$L$4:$L$54,1),)</f>
        <v>0</v>
      </c>
      <c r="CP41" s="34">
        <f>IF(AND(CF41&gt;0,COUNTIF(CN40:CN43,CN41)&gt;1),CN41+RANK(CO41,CO40:CO43)-1,CN41)</f>
        <v>1</v>
      </c>
      <c r="CQ41" s="34">
        <f t="shared" ref="CQ41:CQ43" si="213">IF(CP41=0,"",CP41)</f>
        <v>1</v>
      </c>
      <c r="CR41" s="34">
        <f>IF(OR(CQ41="",COUNTIF(CQ40:CQ43,CQ41)=1),"",$BZ41)</f>
        <v>0</v>
      </c>
      <c r="CS41" s="34">
        <f>IF(CQ41="","",IF(COUNTIF(CQ40:CQ43,CQ41)=1,CQ41,CQ41+RANK(CR41,CR40:CR43,0)-1))</f>
        <v>1</v>
      </c>
      <c r="CT41" s="34">
        <f>IF(OR(CS41="",COUNTIF(CS40:CS43,CS41)=1),"",$BX41)</f>
        <v>0</v>
      </c>
      <c r="CU41" s="34">
        <f>IF(CQ41="","",IF(COUNTIF(CS40:CS43,CS41)=1,CS41,CS41+RANK(CT41,CT40:CT43,0)-1))</f>
        <v>1</v>
      </c>
      <c r="CV41" s="34">
        <f>IF(OR(CU41="",COUNTIF(CU40:CU43,CU41)=1),"",$BU41)</f>
        <v>0</v>
      </c>
      <c r="CW41" s="34">
        <f>IF(CQ41="","",IF(COUNTIF(CU40:CU43,CU41)=1,CU41,CU41+RANK(CV41,CV40:CV43,0)-1))</f>
        <v>1</v>
      </c>
      <c r="CX41" s="34">
        <f>IF(CF41&gt;0,BM38+RANK(CW41,CW40:CW43,1),)</f>
        <v>1</v>
      </c>
      <c r="CZ41" s="34">
        <f>IF(CC41=2,BT41,)</f>
        <v>0</v>
      </c>
      <c r="DA41" s="34">
        <f>(SUMIF(AF4:AF54,BT41,AZ4:AZ54)+SUMIF(AH4:AH54,BT41,BA4:BA54))</f>
        <v>0</v>
      </c>
      <c r="DB41" s="34">
        <f>(SUMIF(AF4:AF54,BT41,BB4:BB54)+SUMIF(AH4:AH54,BT41,BC4:BC54))</f>
        <v>0</v>
      </c>
      <c r="DC41" s="34">
        <f>(SUMIF(AF4:AF54,BT41,BD4:BD54)+SUMIF(AH4:AH54,BT41,BE4:BE54))</f>
        <v>0</v>
      </c>
      <c r="DD41" s="55">
        <f t="shared" ref="DD41:DD43" si="214">IFERROR(DA41*3+DB41*1,0)</f>
        <v>0</v>
      </c>
      <c r="DE41" s="34" t="str">
        <f>CB41</f>
        <v>E</v>
      </c>
      <c r="DF41" s="34">
        <f>IF(CZ41&gt;0,RANK(DD41,DD40:DD43)+CG38,)</f>
        <v>0</v>
      </c>
      <c r="DG41" s="34">
        <f>IF(AND(CZ41&gt;0,COUNTIF(DF40:DF43,DF41)&gt;1),SUMIFS($AI$4:$AI$54,$AF$4:$AF$54,BT41,$L$4:$L$54,2)+SUMIFS($AK$4:$AK$54,$AH$4:$AH$54,BT41,$L$4:$L$54,2)-SUMIFS($AK$4:$AK$54,$AF$4:$AF$54,BT41,$L$4:$L$54,2)-SUMIFS($AI$4:$AI$54,$AH$4:$AH$54,BT41,$L$4:$L$54,2),)</f>
        <v>0</v>
      </c>
      <c r="DH41" s="34">
        <f>IF(AND(CZ41&gt;0,COUNTIF(DF40:DF43,DF41)&gt;1),DF41+RANK(DG41,DG40:DG43)-1,DF41)</f>
        <v>0</v>
      </c>
      <c r="DI41" s="34">
        <f>IF(AND(CZ41&gt;0,COUNTIF(DH40:DH43,DH41)&gt;1),SUMIFS($AI$4:$AI$54,$AF$4:$AF$54,BT41,$L$4:$L$54,2)+SUMIFS($AK$4:$AK$54,$AH$4:$AH$54,BT41,$L$4:$L$54,2),)</f>
        <v>0</v>
      </c>
      <c r="DJ41" s="34">
        <f>IF(AND(CZ41&gt;0,COUNTIF(DH40:DH43,DH41)&gt;1),DH41+RANK(DI41,DI40:DI43)-1,DH41)</f>
        <v>0</v>
      </c>
      <c r="DK41" s="34" t="str">
        <f t="shared" ref="DK41:DK43" si="215">IF(DJ41=0,"",DJ41)</f>
        <v/>
      </c>
      <c r="DL41" s="34" t="str">
        <f>IF(OR(DK41="",COUNTIF(DK40:DK43,DK41)=1),"",$BZ41)</f>
        <v/>
      </c>
      <c r="DM41" s="34" t="str">
        <f>IF(DK41="","",IF(COUNTIF(DK40:DK43,DK41)=1,DK41,DK41+RANK(DL41,DL40:DL43,0)-1))</f>
        <v/>
      </c>
      <c r="DN41" s="34" t="str">
        <f>IF(OR(DM41="",COUNTIF(DM40:DM43,DM41)=1),"",$BX41)</f>
        <v/>
      </c>
      <c r="DO41" s="34" t="str">
        <f>IF(DK41="","",IF(COUNTIF(DM40:DM43,DM41)=1,DM41,DM41+RANK(DN41,DN40:DN43,0)-1))</f>
        <v/>
      </c>
      <c r="DP41" s="34" t="str">
        <f>IF(OR(DO41="",COUNTIF(DO40:DO43,DO41)=1),"",$BU41)</f>
        <v/>
      </c>
      <c r="DQ41" s="34" t="str">
        <f>IF(DK41="","",IF(COUNTIF(DO40:DO43,DO41)=1,DO41,DO41+RANK(DP41,DP40:DP43,0)-1))</f>
        <v/>
      </c>
      <c r="DR41" s="34">
        <f>IF(CZ41&gt;0,CG38+RANK(DQ41,DQ40:DQ43,1),)</f>
        <v>0</v>
      </c>
      <c r="DT41" s="34">
        <f>IF(CC41=3,BT41,)</f>
        <v>0</v>
      </c>
      <c r="DU41" s="34">
        <f>(SUMIF(AF4:AF54,BT41,BF4:BF54)+SUMIF(AH4:AH54,BT41,BG4:BG54))</f>
        <v>0</v>
      </c>
      <c r="DV41" s="34">
        <f>(SUMIF(AF4:AF54,BT41,BH4:BH54)+SUMIF(AH4:AH54,BT41,BI4:BI54))</f>
        <v>0</v>
      </c>
      <c r="DW41" s="34">
        <f>(SUMIF(AF4:AF54,BT41,BJ4:BJ54)+SUMIF(AH4:AH54,BT41,BK4:BK54))</f>
        <v>0</v>
      </c>
      <c r="DX41" s="55">
        <f t="shared" ref="DX41:DX43" si="216">IFERROR(DU41*3+DV41*1,0)</f>
        <v>0</v>
      </c>
      <c r="DY41" s="34" t="str">
        <f>CB41</f>
        <v>E</v>
      </c>
      <c r="DZ41" s="34">
        <f>IF(DT41&gt;0,RANK(DX41,DX40:DX43)+CG38+DA38,)</f>
        <v>0</v>
      </c>
      <c r="EA41" s="34">
        <f>IF(AND(DT41&gt;0,COUNTIF(DZ40:DZ43,DZ41)&gt;1),SUMIFS($AI$4:$AI$54,$AF$4:$AF$54,BT41,$L$4:$L$54,3)+SUMIFS($AK$4:$AK$54,$AH$4:$AH$54,BT41,$L$4:$L$54,3)-SUMIFS($AK$4:$AK$54,$AF$4:$AF$54,BT41,$L$4:$L$54,3)-SUMIFS($AI$4:$AI$54,$AH$4:$AH$54,BT41,$L$4:$L$54,3),)</f>
        <v>0</v>
      </c>
      <c r="EB41" s="34">
        <f>IF(AND(DT41&gt;0,COUNTIF(DZ40:DZ43,DZ41)&gt;1),DZ41+RANK(EA41,EA40:EA43)-1,DZ41)</f>
        <v>0</v>
      </c>
      <c r="EC41" s="34">
        <f>IF(AND(DT41&gt;0,COUNTIF(EB40:EB43,EB41)&gt;1),SUMIFS($AI$4:$AI$54,$AF$4:$AF$54,BT41,$L$4:$L$54,3)+SUMIFS($AK$4:$AK$54,$AH$4:$AH$54,BT41,$L$4:$L$54,3),)</f>
        <v>0</v>
      </c>
      <c r="ED41" s="34">
        <f>IF(AND(DT41&gt;0,COUNTIF(EB40:EB43,EB41)&gt;1),EB41+RANK(EC41,EC40:EC43)-1,EB41)</f>
        <v>0</v>
      </c>
      <c r="EE41" s="34" t="str">
        <f t="shared" ref="EE41:EE43" si="217">IF(ED41=0,"",ED41)</f>
        <v/>
      </c>
      <c r="EF41" s="34" t="str">
        <f>IF(OR(EE41="",COUNTIF(EE40:EE43,EE41)=1),"",$BZ41)</f>
        <v/>
      </c>
      <c r="EG41" s="34" t="str">
        <f>IF(EE41="","",IF(COUNTIF(EE40:EE43,EE41)=1,EE41,EE41+RANK(EF41,EF40:EF43,0)-1))</f>
        <v/>
      </c>
      <c r="EH41" s="34" t="str">
        <f>IF(OR(EG41="",COUNTIF(EG40:EG43,EG41)=1),"",$BX41)</f>
        <v/>
      </c>
      <c r="EI41" s="34" t="str">
        <f>IF(EE41="","",IF(COUNTIF(EG40:EG43,EG41)=1,EG41,EG41+RANK(EH41,EH40:EH43,0)-1))</f>
        <v/>
      </c>
      <c r="EJ41" s="34" t="str">
        <f>IF(OR(EI41="",COUNTIF(EI40:EI43,EI41)=1),"",$BU41)</f>
        <v/>
      </c>
      <c r="EK41" s="34" t="str">
        <f>IF(EE41="","",IF(COUNTIF(EI40:EI43,EI41)=1,EI41,EI41+RANK(EJ41,EJ40:EJ43,0)-1))</f>
        <v/>
      </c>
      <c r="EL41" s="34">
        <f>IF(DT41&gt;0,CG38+DA38+RANK(EK41,EK40:EK43,1),)</f>
        <v>0</v>
      </c>
      <c r="EN41" s="34">
        <f>IF(CC41=4,BT41,)</f>
        <v>0</v>
      </c>
      <c r="EO41" s="34">
        <f>(SUMIF(AF4:AF54,BT41,BL4:BL54)+SUMIF(AH4:AH54,BT41,BM4:BM54))</f>
        <v>0</v>
      </c>
      <c r="EP41" s="34">
        <f>(SUMIF(AF4:AF54,BT41,BN4:BN54)+SUMIF(AH4:AH54,BT41,BO4:BO54))</f>
        <v>0</v>
      </c>
      <c r="EQ41" s="34">
        <f>(SUMIF(AF4:AF54,BT41,BP4:BP54)+SUMIF(AH4:AH54,BT41,BQ4:BQ54))</f>
        <v>0</v>
      </c>
      <c r="ER41" s="55">
        <f t="shared" ref="ER41:ER43" si="218">IFERROR(EO41*3+EP41*1,0)</f>
        <v>0</v>
      </c>
      <c r="ES41" s="34" t="str">
        <f>CB41</f>
        <v>E</v>
      </c>
      <c r="ET41" s="34">
        <f>IF(EN41&gt;0,RANK(ER41,ER40:ER43)+CG38+DA38+DU38,)</f>
        <v>0</v>
      </c>
      <c r="EU41" s="34">
        <f>IF(AND(EN41&gt;0,COUNTIF(ET40:ET43,ET41)&gt;1),SUMIFS($AI$4:$AI$54,$AF$4:$AF$54,BT41,$L$4:$L$54,4)+SUMIFS($AK$4:$AK$54,$AH$4:$AH$54,BT41,$L$4:$L$54,4)-SUMIFS($AK$4:$AK$54,$AF$4:$AF$54,BT41,$L$4:$L$54,4)-SUMIFS($AI$4:$AI$54,$AH$4:$AH$54,BT41,$L$4:$L$54,4),)</f>
        <v>0</v>
      </c>
      <c r="EV41" s="34">
        <f>IF(AND(EN41&gt;0,COUNTIF(ET4:ET7,ET41)&gt;1),ET41+RANK(EU41,EU4:EU7)-1,ET41)</f>
        <v>0</v>
      </c>
      <c r="EW41" s="34">
        <f>IF(AND(EN41&gt;0,COUNTIF(EV40:EV43,EV41)&gt;1),SUMIFS($AI$4:$AI$54,$AF$4:$AF$54,BT41,$L$4:$L$54,4)+SUMIFS($AK$4:$AK$54,$AH$4:$AH$54,BT41,$L$4:$L$54,4),)</f>
        <v>0</v>
      </c>
      <c r="EX41" s="34">
        <f>IF(AND(EN41&gt;0,COUNTIF(EV40:EV43,EV41)&gt;1),EV41+RANK(EW41,EW40:EW43)-1,EV41)</f>
        <v>0</v>
      </c>
      <c r="EY41" s="34" t="str">
        <f t="shared" ref="EY41:EY43" si="219">IF(EX41=0,"",EX41)</f>
        <v/>
      </c>
      <c r="EZ41" s="34" t="str">
        <f>IF(OR(EY41="",COUNTIF(EY40:EY43,EY41)=1),"",$BZ41)</f>
        <v/>
      </c>
      <c r="FA41" s="34" t="str">
        <f>IF(EY41="","",IF(COUNTIF(EY40:EY43,EY41)=1,EY41,EY41+RANK(EZ41,EZ40:EZ43,0)-1))</f>
        <v/>
      </c>
      <c r="FB41" s="34" t="str">
        <f>IF(OR(FA41="",COUNTIF(FA40:FA43,FA41)=1),"",$BX41)</f>
        <v/>
      </c>
      <c r="FC41" s="34" t="str">
        <f>IF(EY41="","",IF(COUNTIF(FA40:FA43,FA41)=1,FA41,FA41+RANK(FB41,FB40:FB43,0)-1))</f>
        <v/>
      </c>
      <c r="FD41" s="34" t="str">
        <f>IF(OR(FC41="",COUNTIF(FC40:FC43,FC41)=1),"",$BU41)</f>
        <v/>
      </c>
      <c r="FE41" s="34" t="str">
        <f>IF(EY41="","",IF(COUNTIF(FC40:FC43,FC41)=1,FC41,FC41+RANK(FD41,FD40:FD43,0)-1))</f>
        <v/>
      </c>
      <c r="FF41" s="34">
        <f>IF(EN41&gt;0,CG38+DA38+DU38+RANK(FE41,FE40:FE43,1),)</f>
        <v>0</v>
      </c>
      <c r="FH41" s="34">
        <f>IFERROR(VLOOKUP(FJ41,CF39:CX43,19,FALSE),IFERROR(VLOOKUP(FJ41,CZ39:DR43,19,FALSE),IFERROR(VLOOKUP(FJ41,DT39:EL43,19,FALSE),VLOOKUP(FJ41,EN39:FF43,19,FALSE))))</f>
        <v>1</v>
      </c>
      <c r="FI41" s="34">
        <f>RANK(FH41,FH40:FH43,1)+COUNTIF(FH40:FH41,FH41)-1</f>
        <v>2</v>
      </c>
      <c r="FJ41" s="34" t="str">
        <f>BT41</f>
        <v>Slovakien</v>
      </c>
    </row>
    <row r="42" spans="3:166" x14ac:dyDescent="0.35">
      <c r="C42" s="49">
        <v>45464</v>
      </c>
      <c r="D42" s="120" t="s">
        <v>9</v>
      </c>
      <c r="E42" s="59" t="s">
        <v>27</v>
      </c>
      <c r="F42" s="122" t="s">
        <v>11</v>
      </c>
      <c r="G42" s="112"/>
      <c r="H42" s="158" t="s">
        <v>27</v>
      </c>
      <c r="I42" s="112"/>
      <c r="J42" s="109" t="str">
        <f t="shared" si="211"/>
        <v/>
      </c>
      <c r="K42" s="149">
        <f>IF(OR('Resultat &amp; Tabell'!G42="",'Resultat &amp; Tabell'!I42="",G42="",I42=""),0,IF(G42='Resultat &amp; Tabell'!G42,2,0)+IF(I42='Resultat &amp; Tabell'!I42,2,0)+IF(J42='Resultat &amp; Tabell'!J42,3,0))</f>
        <v>0</v>
      </c>
      <c r="L42" s="108">
        <f>IF(VLOOKUP(D42,BT39:CC43,10,FALSE)=VLOOKUP(F42,BT39:CC43,10,FALSE),VLOOKUP(D42,BT39:CC43,10,FALSE),"-")</f>
        <v>1</v>
      </c>
      <c r="M42" s="108">
        <v>3</v>
      </c>
      <c r="N42" s="98" t="str">
        <f>VLOOKUP(M42,FI40:FJ43,2,FALSE)</f>
        <v>Belgien</v>
      </c>
      <c r="O42" s="91">
        <f>VLOOKUP(N42,BT40:CA43,2,FALSE)</f>
        <v>0</v>
      </c>
      <c r="P42" s="91">
        <f>VLOOKUP(N42,BT40:CA43,3,FALSE)</f>
        <v>0</v>
      </c>
      <c r="Q42" s="91">
        <f>VLOOKUP(N42,BT40:CA43,4,FALSE)</f>
        <v>0</v>
      </c>
      <c r="R42" s="91">
        <f>VLOOKUP(N42,BT40:CA43,5,FALSE)</f>
        <v>0</v>
      </c>
      <c r="S42" s="91">
        <f>VLOOKUP(N42,BT40:CA43,6,FALSE)</f>
        <v>0</v>
      </c>
      <c r="T42" s="91">
        <f>VLOOKUP(N42,BT40:CA43,7,FALSE)</f>
        <v>0</v>
      </c>
      <c r="U42" s="99">
        <f>VLOOKUP(N42,BT40:CA43,8,FALSE)</f>
        <v>0</v>
      </c>
      <c r="AE42" s="62">
        <f t="shared" si="177"/>
        <v>45464</v>
      </c>
      <c r="AF42" s="2" t="str">
        <f t="shared" si="177"/>
        <v>Slovakien</v>
      </c>
      <c r="AG42" s="59" t="str">
        <f t="shared" si="177"/>
        <v>-</v>
      </c>
      <c r="AH42" s="4" t="str">
        <f t="shared" si="177"/>
        <v>Ukraina</v>
      </c>
      <c r="AI42" s="51" t="str">
        <f t="shared" si="178"/>
        <v/>
      </c>
      <c r="AJ42" s="60" t="s">
        <v>27</v>
      </c>
      <c r="AK42" s="51" t="str">
        <f t="shared" si="179"/>
        <v/>
      </c>
      <c r="AL42" s="53" t="str">
        <f t="shared" si="180"/>
        <v/>
      </c>
      <c r="AM42" s="68"/>
      <c r="AN42" s="34">
        <f t="shared" si="181"/>
        <v>0</v>
      </c>
      <c r="AO42" s="34">
        <f t="shared" si="182"/>
        <v>0</v>
      </c>
      <c r="AP42" s="34">
        <f t="shared" si="183"/>
        <v>0</v>
      </c>
      <c r="AQ42" s="34">
        <f t="shared" si="184"/>
        <v>0</v>
      </c>
      <c r="AR42" s="34">
        <f t="shared" si="185"/>
        <v>0</v>
      </c>
      <c r="AS42" s="34">
        <f t="shared" si="186"/>
        <v>0</v>
      </c>
      <c r="AT42" s="34">
        <f t="shared" si="187"/>
        <v>0</v>
      </c>
      <c r="AU42" s="34">
        <f t="shared" si="188"/>
        <v>0</v>
      </c>
      <c r="AV42" s="34">
        <f t="shared" si="189"/>
        <v>0</v>
      </c>
      <c r="AW42" s="34">
        <f t="shared" si="190"/>
        <v>0</v>
      </c>
      <c r="AX42" s="34">
        <f t="shared" si="191"/>
        <v>0</v>
      </c>
      <c r="AY42" s="34">
        <f t="shared" si="192"/>
        <v>0</v>
      </c>
      <c r="AZ42" s="34">
        <f t="shared" si="193"/>
        <v>0</v>
      </c>
      <c r="BA42" s="34">
        <f t="shared" si="194"/>
        <v>0</v>
      </c>
      <c r="BB42" s="34">
        <f t="shared" si="195"/>
        <v>0</v>
      </c>
      <c r="BC42" s="34">
        <f t="shared" si="196"/>
        <v>0</v>
      </c>
      <c r="BD42" s="34">
        <f t="shared" si="197"/>
        <v>0</v>
      </c>
      <c r="BE42" s="34">
        <f t="shared" si="198"/>
        <v>0</v>
      </c>
      <c r="BF42" s="34">
        <f t="shared" si="199"/>
        <v>0</v>
      </c>
      <c r="BG42" s="34">
        <f t="shared" si="200"/>
        <v>0</v>
      </c>
      <c r="BH42" s="34">
        <f t="shared" si="201"/>
        <v>0</v>
      </c>
      <c r="BI42" s="34">
        <f t="shared" si="202"/>
        <v>0</v>
      </c>
      <c r="BJ42" s="34">
        <f t="shared" si="203"/>
        <v>0</v>
      </c>
      <c r="BK42" s="34">
        <f t="shared" si="204"/>
        <v>0</v>
      </c>
      <c r="BL42" s="34">
        <f t="shared" si="205"/>
        <v>0</v>
      </c>
      <c r="BM42" s="34">
        <f t="shared" si="206"/>
        <v>0</v>
      </c>
      <c r="BN42" s="34">
        <f t="shared" si="207"/>
        <v>0</v>
      </c>
      <c r="BO42" s="34">
        <f t="shared" si="208"/>
        <v>0</v>
      </c>
      <c r="BP42" s="34">
        <f t="shared" si="209"/>
        <v>0</v>
      </c>
      <c r="BQ42" s="34">
        <f t="shared" si="210"/>
        <v>0</v>
      </c>
      <c r="BT42" s="34" t="s">
        <v>13</v>
      </c>
      <c r="BU42" s="55">
        <f>(SUMIF(AF4:AF54,BT42,AN4:AN54)+SUMIF(AH4:AH54,BT42,AO4:AO54))</f>
        <v>0</v>
      </c>
      <c r="BV42" s="55">
        <f>(SUMIF(AF4:AF54,BT42,AP4:AP54)+SUMIF(AH4:AH54,BT42,AQ4:AQ54))</f>
        <v>0</v>
      </c>
      <c r="BW42" s="55">
        <f>(SUMIF(AF4:AF54,BT42,AR4:AR54)+SUMIF(AH4:AH54,BT42,AS4:AS54))</f>
        <v>0</v>
      </c>
      <c r="BX42" s="55">
        <f>SUMIF(AF4:AF54,BT42,AI4:AI54)+SUMIF(AH4:AH54,BT42,AK4:AK54)</f>
        <v>0</v>
      </c>
      <c r="BY42" s="55">
        <f>SUMIF(AF4:AF54,BT42,AK4:AK54)+SUMIF(AH4:AH54,BT42,AI4:AI54)</f>
        <v>0</v>
      </c>
      <c r="BZ42" s="55">
        <f>BX42-BY42</f>
        <v>0</v>
      </c>
      <c r="CA42" s="55">
        <f>IFERROR(BU42*3+BV42*1,0)</f>
        <v>0</v>
      </c>
      <c r="CB42" s="55" t="s">
        <v>54</v>
      </c>
      <c r="CC42" s="56">
        <f>RANK(CA42,CA40:CA43)</f>
        <v>1</v>
      </c>
      <c r="CD42" s="34">
        <f>SUMPRODUCT((CA40:CA43=CA42)*(BZ40:BZ43&gt;BZ42))</f>
        <v>0</v>
      </c>
      <c r="CF42" s="34" t="str">
        <f>IF(CC42=1,BT42,)</f>
        <v>Belgien</v>
      </c>
      <c r="CG42" s="34">
        <f>(SUMIF(AF4:AF54,BT42,AT4:AT54)+SUMIF(AH4:AH54,BT42,AU4:AU54))</f>
        <v>0</v>
      </c>
      <c r="CH42" s="34">
        <f>(SUMIF(AF4:AF54,BT42,AV4:AV54)+SUMIF(AH4:AH54,BT42,AW4:AW54))</f>
        <v>0</v>
      </c>
      <c r="CI42" s="34">
        <f>(SUMIF(AF4:AF54,BT42,AX4:AX54)+SUMIF(AH4:AH54,BT42,AY4:AY54))</f>
        <v>0</v>
      </c>
      <c r="CJ42" s="55">
        <f t="shared" si="212"/>
        <v>0</v>
      </c>
      <c r="CK42" s="34" t="str">
        <f>CB42</f>
        <v>E</v>
      </c>
      <c r="CL42" s="34">
        <f>IF(CF42&gt;0,RANK(CJ42,CJ40:CJ43),)</f>
        <v>1</v>
      </c>
      <c r="CM42" s="34">
        <f>IF(AND(CF42&gt;0,COUNTIF(CL40:CL43,CL42)&gt;1),SUMIFS($AI$4:$AI$54,$AF$4:$AF$54,BT42,$L$4:$L$54,1)+SUMIFS($AK$4:$AK$54,$AH$4:$AH$54,BT42,$L$4:$L$54,1)-SUMIFS($AK$4:$AK$54,$AF$4:$AF$54,BT42,$L$4:$L$54,1)-SUMIFS($AI$4:$AI$54,$AH$4:$AH$54,BT42,$L$4:$L$54,1),)</f>
        <v>0</v>
      </c>
      <c r="CN42" s="34">
        <f>IF(AND(CF42&gt;0,COUNTIF(CL40:CL43,CL42)&gt;1),CL42+RANK(CM42,CM40:CM43)-1,CL42)</f>
        <v>1</v>
      </c>
      <c r="CO42" s="34">
        <f>IF(AND(CF42&gt;0,COUNTIF(CN40:CN43,CN42)&gt;1),SUMIFS($AI$4:$AI$54,$AF$4:$AF$54,BT42,$L$4:$L$54,1)+SUMIFS($AK$4:$AK$54,$AH$4:$AH$54,BT42,$L$4:$L$54,1),)</f>
        <v>0</v>
      </c>
      <c r="CP42" s="34">
        <f>IF(AND(CF42&gt;0,COUNTIF(CN40:CN43,CN42)&gt;1),CN42+RANK(CO42,CO40:CO43)-1,CN42)</f>
        <v>1</v>
      </c>
      <c r="CQ42" s="34">
        <f t="shared" si="213"/>
        <v>1</v>
      </c>
      <c r="CR42" s="34">
        <f>IF(OR(CQ42="",COUNTIF(CQ40:CQ43,CQ42)=1),"",$BZ42)</f>
        <v>0</v>
      </c>
      <c r="CS42" s="34">
        <f>IF(CQ42="","",IF(COUNTIF(CQ40:CQ43,CQ42)=1,CQ42,CQ42+RANK(CR42,CR40:CR43,0)-1))</f>
        <v>1</v>
      </c>
      <c r="CT42" s="34">
        <f>IF(OR(CS42="",COUNTIF(CS40:CS43,CS42)=1),"",$BX42)</f>
        <v>0</v>
      </c>
      <c r="CU42" s="34">
        <f>IF(CQ42="","",IF(COUNTIF(CS40:CS43,CS42)=1,CS42,CS42+RANK(CT42,CT40:CT43,0)-1))</f>
        <v>1</v>
      </c>
      <c r="CV42" s="34">
        <f>IF(OR(CU42="",COUNTIF(CU40:CU43,CU42)=1),"",$BU42)</f>
        <v>0</v>
      </c>
      <c r="CW42" s="34">
        <f>IF(CQ42="","",IF(COUNTIF(CU40:CU43,CU42)=1,CU42,CU42+RANK(CV42,CV40:CV43,0)-1))</f>
        <v>1</v>
      </c>
      <c r="CX42" s="34">
        <f>IF(CF42&gt;0,BM38+RANK(CW42,CW40:CW43,1),)</f>
        <v>1</v>
      </c>
      <c r="CZ42" s="34">
        <f>IF(CC42=2,BT42,)</f>
        <v>0</v>
      </c>
      <c r="DA42" s="34">
        <f>(SUMIF(AF4:AF54,BT42,AZ4:AZ54)+SUMIF(AH4:AH54,BT42,BA4:BA54))</f>
        <v>0</v>
      </c>
      <c r="DB42" s="34">
        <f>(SUMIF(AF4:AF54,BT42,BB4:BB54)+SUMIF(AH4:AH54,BT42,BC4:BC54))</f>
        <v>0</v>
      </c>
      <c r="DC42" s="34">
        <f>(SUMIF(AF4:AF54,BT42,BD4:BD54)+SUMIF(AH4:AH54,BT42,BE4:BE54))</f>
        <v>0</v>
      </c>
      <c r="DD42" s="55">
        <f>IFERROR(DA42*3+DB42*1,0)</f>
        <v>0</v>
      </c>
      <c r="DE42" s="34" t="str">
        <f>CB42</f>
        <v>E</v>
      </c>
      <c r="DF42" s="34">
        <f>IF(CZ42&gt;0,RANK(DD42,DD40:DD43)+CG38,)</f>
        <v>0</v>
      </c>
      <c r="DG42" s="34">
        <f>IF(AND(CZ42&gt;0,COUNTIF(DF40:DF43,DF42)&gt;1),SUMIFS($AI$4:$AI$54,$AF$4:$AF$54,BT42,$L$4:$L$54,2)+SUMIFS($AK$4:$AK$54,$AH$4:$AH$54,BT42,$L$4:$L$54,2)-SUMIFS($AK$4:$AK$54,$AF$4:$AF$54,BT42,$L$4:$L$54,2)-SUMIFS($AI$4:$AI$54,$AH$4:$AH$54,BT42,$L$4:$L$54,2),)</f>
        <v>0</v>
      </c>
      <c r="DH42" s="34">
        <f>IF(AND(CZ42&gt;0,COUNTIF(DF40:DF43,DF42)&gt;1),DF42+RANK(DG42,DG40:DG43)-1,DF42)</f>
        <v>0</v>
      </c>
      <c r="DI42" s="34">
        <f>IF(AND(CZ42&gt;0,COUNTIF(DH40:DH43,DH42)&gt;1),SUMIFS($AI$4:$AI$54,$AF$4:$AF$54,BT42,$L$4:$L$54,2)+SUMIFS($AK$4:$AK$54,$AH$4:$AH$54,BT42,$L$4:$L$54,2),)</f>
        <v>0</v>
      </c>
      <c r="DJ42" s="34">
        <f>IF(AND(CZ42&gt;0,COUNTIF(DH40:DH43,DH42)&gt;1),DH42+RANK(DI42,DI40:DI43)-1,DH42)</f>
        <v>0</v>
      </c>
      <c r="DK42" s="34" t="str">
        <f t="shared" si="215"/>
        <v/>
      </c>
      <c r="DL42" s="34" t="str">
        <f>IF(OR(DK42="",COUNTIF(DK40:DK43,DK42)=1),"",$BZ42)</f>
        <v/>
      </c>
      <c r="DM42" s="34" t="str">
        <f>IF(DK42="","",IF(COUNTIF(DK40:DK43,DK42)=1,DK42,DK42+RANK(DL42,DL40:DL43,0)-1))</f>
        <v/>
      </c>
      <c r="DN42" s="34" t="str">
        <f>IF(OR(DM42="",COUNTIF(DM40:DM43,DM42)=1),"",$BX42)</f>
        <v/>
      </c>
      <c r="DO42" s="34" t="str">
        <f>IF(DK42="","",IF(COUNTIF(DM40:DM43,DM42)=1,DM42,DM42+RANK(DN42,DN40:DN43,0)-1))</f>
        <v/>
      </c>
      <c r="DP42" s="34" t="str">
        <f>IF(OR(DO42="",COUNTIF(DO40:DO43,DO42)=1),"",$BU42)</f>
        <v/>
      </c>
      <c r="DQ42" s="34" t="str">
        <f>IF(DK42="","",IF(COUNTIF(DO40:DO43,DO42)=1,DO42,DO42+RANK(DP42,DP40:DP43,0)-1))</f>
        <v/>
      </c>
      <c r="DR42" s="34">
        <f>IF(CZ42&gt;0,CG38+RANK(DQ42,DQ40:DQ43,1),)</f>
        <v>0</v>
      </c>
      <c r="DT42" s="34">
        <f>IF(CC42=3,BT42,)</f>
        <v>0</v>
      </c>
      <c r="DU42" s="34">
        <f>(SUMIF(AF4:AF54,BT42,BF4:BF54)+SUMIF(AH4:AH54,BT42,BG4:BG54))</f>
        <v>0</v>
      </c>
      <c r="DV42" s="34">
        <f>(SUMIF(AF4:AF54,BT42,BH4:BH54)+SUMIF(AH4:AH54,BT42,BI4:BI54))</f>
        <v>0</v>
      </c>
      <c r="DW42" s="34">
        <f>(SUMIF(AF4:AF54,BT42,BJ4:BJ54)+SUMIF(AH4:AH54,BT42,BK4:BK54))</f>
        <v>0</v>
      </c>
      <c r="DX42" s="55">
        <f t="shared" si="216"/>
        <v>0</v>
      </c>
      <c r="DY42" s="34" t="str">
        <f>CB42</f>
        <v>E</v>
      </c>
      <c r="DZ42" s="34">
        <f>IF(DT42&gt;0,RANK(DX42,DX40:DX43)+CG38+DA38,)</f>
        <v>0</v>
      </c>
      <c r="EA42" s="34">
        <f>IF(AND(DT42&gt;0,COUNTIF(DZ40:DZ43,DZ42)&gt;1),SUMIFS($AI$4:$AI$54,$AF$4:$AF$54,BT42,$L$4:$L$54,3)+SUMIFS($AK$4:$AK$54,$AH$4:$AH$54,BT42,$L$4:$L$54,3)-SUMIFS($AK$4:$AK$54,$AF$4:$AF$54,BT42,$L$4:$L$54,3)-SUMIFS($AI$4:$AI$54,$AH$4:$AH$54,BT42,$L$4:$L$54,3),)</f>
        <v>0</v>
      </c>
      <c r="EB42" s="34">
        <f>IF(AND(DT42&gt;0,COUNTIF(DZ40:DZ43,DZ42)&gt;1),DZ42+RANK(EA42,EA40:EA43)-1,DZ42)</f>
        <v>0</v>
      </c>
      <c r="EC42" s="34">
        <f>IF(AND(DT42&gt;0,COUNTIF(EB40:EB43,EB42)&gt;1),SUMIFS($AI$4:$AI$54,$AF$4:$AF$54,BT42,$L$4:$L$54,3)+SUMIFS($AK$4:$AK$54,$AH$4:$AH$54,BT42,$L$4:$L$54,3),)</f>
        <v>0</v>
      </c>
      <c r="ED42" s="34">
        <f>IF(AND(DT42&gt;0,COUNTIF(EB40:EB43,EB42)&gt;1),EB42+RANK(EC42,EC40:EC43)-1,EB42)</f>
        <v>0</v>
      </c>
      <c r="EE42" s="34" t="str">
        <f t="shared" si="217"/>
        <v/>
      </c>
      <c r="EF42" s="34" t="str">
        <f>IF(OR(EE42="",COUNTIF(EE40:EE43,EE42)=1),"",$BZ42)</f>
        <v/>
      </c>
      <c r="EG42" s="34" t="str">
        <f>IF(EE42="","",IF(COUNTIF(EE40:EE43,EE42)=1,EE42,EE42+RANK(EF42,EF40:EF43,0)-1))</f>
        <v/>
      </c>
      <c r="EH42" s="34" t="str">
        <f>IF(OR(EG42="",COUNTIF(EG40:EG43,EG42)=1),"",$BX42)</f>
        <v/>
      </c>
      <c r="EI42" s="34" t="str">
        <f>IF(EE42="","",IF(COUNTIF(EG40:EG43,EG42)=1,EG42,EG42+RANK(EH42,EH40:EH43,0)-1))</f>
        <v/>
      </c>
      <c r="EJ42" s="34" t="str">
        <f>IF(OR(EI42="",COUNTIF(EI40:EI43,EI42)=1),"",$BU42)</f>
        <v/>
      </c>
      <c r="EK42" s="34" t="str">
        <f>IF(EE42="","",IF(COUNTIF(EI40:EI43,EI42)=1,EI42,EI42+RANK(EJ42,EJ40:EJ43,0)-1))</f>
        <v/>
      </c>
      <c r="EL42" s="34">
        <f>IF(DT42&gt;0,CG38+DA38+RANK(EK42,EK40:EK43,1),)</f>
        <v>0</v>
      </c>
      <c r="EN42" s="34">
        <f>IF(CC42=4,BT42,)</f>
        <v>0</v>
      </c>
      <c r="EO42" s="34">
        <f>(SUMIF(AF4:AF54,BT42,BL4:BL54)+SUMIF(AH4:AH54,BT42,BM4:BM54))</f>
        <v>0</v>
      </c>
      <c r="EP42" s="34">
        <f>(SUMIF(AF4:AF54,BT42,BN4:BN54)+SUMIF(AH4:AH54,BT42,BO4:BO54))</f>
        <v>0</v>
      </c>
      <c r="EQ42" s="34">
        <f>(SUMIF(AF4:AF54,BT42,BP4:BP54)+SUMIF(AH4:AH54,BT42,BQ4:BQ54))</f>
        <v>0</v>
      </c>
      <c r="ER42" s="55">
        <f t="shared" si="218"/>
        <v>0</v>
      </c>
      <c r="ES42" s="34" t="str">
        <f>CB42</f>
        <v>E</v>
      </c>
      <c r="ET42" s="34">
        <f>IF(EN42&gt;0,RANK(ER42,ER40:ER43)+CG38+DA38+DU38,)</f>
        <v>0</v>
      </c>
      <c r="EU42" s="34">
        <f>IF(AND(EN42&gt;0,COUNTIF(ET40:ET43,ET42)&gt;1),SUMIFS($AI$4:$AI$54,$AF$4:$AF$54,BT42,$L$4:$L$54,4)+SUMIFS($AK$4:$AK$54,$AH$4:$AH$54,BT42,$L$4:$L$54,4)-SUMIFS($AK$4:$AK$54,$AF$4:$AF$54,BT42,$L$4:$L$54,4)-SUMIFS($AI$4:$AI$54,$AH$4:$AH$54,BT42,$L$4:$L$54,4),)</f>
        <v>0</v>
      </c>
      <c r="EV42" s="34">
        <f>IF(AND(EN42&gt;0,COUNTIF(ET4:ET7,ET42)&gt;1),ET42+RANK(EU42,EU4:EU7)-1,ET42)</f>
        <v>0</v>
      </c>
      <c r="EW42" s="34">
        <f>IF(AND(EN42&gt;0,COUNTIF(EV40:EV43,EV42)&gt;1),SUMIFS($AI$4:$AI$54,$AF$4:$AF$54,BT42,$L$4:$L$54,4)+SUMIFS($AK$4:$AK$54,$AH$4:$AH$54,BT42,$L$4:$L$54,4),)</f>
        <v>0</v>
      </c>
      <c r="EX42" s="34">
        <f>IF(AND(EN42&gt;0,COUNTIF(EV40:EV43,EV42)&gt;1),EV42+RANK(EW42,EW40:EW43)-1,EV42)</f>
        <v>0</v>
      </c>
      <c r="EY42" s="34" t="str">
        <f t="shared" si="219"/>
        <v/>
      </c>
      <c r="EZ42" s="34" t="str">
        <f>IF(OR(EY42="",COUNTIF(EY40:EY43,EY42)=1),"",$BZ42)</f>
        <v/>
      </c>
      <c r="FA42" s="34" t="str">
        <f>IF(EY42="","",IF(COUNTIF(EY40:EY43,EY42)=1,EY42,EY42+RANK(EZ42,EZ40:EZ43,0)-1))</f>
        <v/>
      </c>
      <c r="FB42" s="34" t="str">
        <f>IF(OR(FA42="",COUNTIF(FA40:FA43,FA42)=1),"",$BX42)</f>
        <v/>
      </c>
      <c r="FC42" s="34" t="str">
        <f>IF(EY42="","",IF(COUNTIF(FA40:FA43,FA42)=1,FA42,FA42+RANK(FB42,FB40:FB43,0)-1))</f>
        <v/>
      </c>
      <c r="FD42" s="34" t="str">
        <f>IF(OR(FC42="",COUNTIF(FC40:FC43,FC42)=1),"",$BU42)</f>
        <v/>
      </c>
      <c r="FE42" s="34" t="str">
        <f>IF(EY42="","",IF(COUNTIF(FC40:FC43,FC42)=1,FC42,FC42+RANK(FD42,FD40:FD43,0)-1))</f>
        <v/>
      </c>
      <c r="FF42" s="34">
        <f>IF(EN42&gt;0,CG38+DA38+DU38+RANK(FE42,FE40:FE43,1),)</f>
        <v>0</v>
      </c>
      <c r="FH42" s="34">
        <f>IFERROR(VLOOKUP(FJ42,CF39:CX43,19,FALSE),IFERROR(VLOOKUP(FJ42,CZ39:DR43,19,FALSE),IFERROR(VLOOKUP(FJ42,DT39:EL43,19,FALSE),VLOOKUP(FJ42,EN39:FF43,19,FALSE))))</f>
        <v>1</v>
      </c>
      <c r="FI42" s="34">
        <f>RANK(FH42,FH40:FH43,1)+COUNTIF(FH40:FH42,FH42)-1</f>
        <v>3</v>
      </c>
      <c r="FJ42" s="34" t="str">
        <f>BT42</f>
        <v>Belgien</v>
      </c>
    </row>
    <row r="43" spans="3:166" x14ac:dyDescent="0.35">
      <c r="C43" s="49">
        <v>45465</v>
      </c>
      <c r="D43" s="120" t="s">
        <v>13</v>
      </c>
      <c r="E43" s="59"/>
      <c r="F43" s="122" t="s">
        <v>180</v>
      </c>
      <c r="G43" s="112"/>
      <c r="H43" s="158" t="s">
        <v>27</v>
      </c>
      <c r="I43" s="112"/>
      <c r="J43" s="109" t="str">
        <f t="shared" si="211"/>
        <v/>
      </c>
      <c r="K43" s="149">
        <f>IF(OR('Resultat &amp; Tabell'!G43="",'Resultat &amp; Tabell'!I43="",G43="",I43=""),0,IF(G43='Resultat &amp; Tabell'!G43,2,0)+IF(I43='Resultat &amp; Tabell'!I43,2,0)+IF(J43='Resultat &amp; Tabell'!J43,3,0))</f>
        <v>0</v>
      </c>
      <c r="L43" s="108">
        <f>IF(VLOOKUP(D43,BT39:CC43,10,FALSE)=VLOOKUP(F43,BT39:CC43,10,FALSE),VLOOKUP(D43,BT39:CC43,10,FALSE),"-")</f>
        <v>1</v>
      </c>
      <c r="M43" s="108">
        <v>4</v>
      </c>
      <c r="N43" s="92" t="str">
        <f>VLOOKUP(M43,FI40:FJ43,2,FALSE)</f>
        <v>Rumänien</v>
      </c>
      <c r="O43" s="93">
        <f>VLOOKUP(N43,BT40:CA43,2,FALSE)</f>
        <v>0</v>
      </c>
      <c r="P43" s="93">
        <f>VLOOKUP(N43,BT40:CA43,3,FALSE)</f>
        <v>0</v>
      </c>
      <c r="Q43" s="93">
        <f>VLOOKUP(N43,BT40:CA43,4,FALSE)</f>
        <v>0</v>
      </c>
      <c r="R43" s="93">
        <f>VLOOKUP(N43,BT40:CA43,5,FALSE)</f>
        <v>0</v>
      </c>
      <c r="S43" s="93">
        <f>VLOOKUP(N43,BT40:CA43,6,FALSE)</f>
        <v>0</v>
      </c>
      <c r="T43" s="93">
        <f>VLOOKUP(N43,BT40:CA43,7,FALSE)</f>
        <v>0</v>
      </c>
      <c r="U43" s="94">
        <f>VLOOKUP(N43,BT40:CA43,8,FALSE)</f>
        <v>0</v>
      </c>
      <c r="AE43" s="62">
        <f t="shared" si="177"/>
        <v>45465</v>
      </c>
      <c r="AF43" s="2" t="str">
        <f t="shared" si="177"/>
        <v>Belgien</v>
      </c>
      <c r="AG43" s="59">
        <f t="shared" si="177"/>
        <v>0</v>
      </c>
      <c r="AH43" s="4" t="str">
        <f t="shared" si="177"/>
        <v>Rumänien</v>
      </c>
      <c r="AI43" s="51" t="str">
        <f t="shared" si="178"/>
        <v/>
      </c>
      <c r="AJ43" s="60" t="s">
        <v>27</v>
      </c>
      <c r="AK43" s="51" t="str">
        <f t="shared" si="179"/>
        <v/>
      </c>
      <c r="AL43" s="53" t="str">
        <f t="shared" si="180"/>
        <v/>
      </c>
      <c r="AM43" s="68"/>
      <c r="AN43" s="34">
        <f t="shared" si="181"/>
        <v>0</v>
      </c>
      <c r="AO43" s="34">
        <f t="shared" si="182"/>
        <v>0</v>
      </c>
      <c r="AP43" s="34">
        <f t="shared" si="183"/>
        <v>0</v>
      </c>
      <c r="AQ43" s="34">
        <f t="shared" si="184"/>
        <v>0</v>
      </c>
      <c r="AR43" s="34">
        <f t="shared" si="185"/>
        <v>0</v>
      </c>
      <c r="AS43" s="34">
        <f t="shared" si="186"/>
        <v>0</v>
      </c>
      <c r="AT43" s="34">
        <f t="shared" si="187"/>
        <v>0</v>
      </c>
      <c r="AU43" s="34">
        <f t="shared" si="188"/>
        <v>0</v>
      </c>
      <c r="AV43" s="34">
        <f t="shared" si="189"/>
        <v>0</v>
      </c>
      <c r="AW43" s="34">
        <f t="shared" si="190"/>
        <v>0</v>
      </c>
      <c r="AX43" s="34">
        <f t="shared" si="191"/>
        <v>0</v>
      </c>
      <c r="AY43" s="34">
        <f t="shared" si="192"/>
        <v>0</v>
      </c>
      <c r="AZ43" s="34">
        <f t="shared" si="193"/>
        <v>0</v>
      </c>
      <c r="BA43" s="34">
        <f t="shared" si="194"/>
        <v>0</v>
      </c>
      <c r="BB43" s="34">
        <f t="shared" si="195"/>
        <v>0</v>
      </c>
      <c r="BC43" s="34">
        <f t="shared" si="196"/>
        <v>0</v>
      </c>
      <c r="BD43" s="34">
        <f t="shared" si="197"/>
        <v>0</v>
      </c>
      <c r="BE43" s="34">
        <f t="shared" si="198"/>
        <v>0</v>
      </c>
      <c r="BF43" s="34">
        <f t="shared" si="199"/>
        <v>0</v>
      </c>
      <c r="BG43" s="34">
        <f t="shared" si="200"/>
        <v>0</v>
      </c>
      <c r="BH43" s="34">
        <f t="shared" si="201"/>
        <v>0</v>
      </c>
      <c r="BI43" s="34">
        <f t="shared" si="202"/>
        <v>0</v>
      </c>
      <c r="BJ43" s="34">
        <f t="shared" si="203"/>
        <v>0</v>
      </c>
      <c r="BK43" s="34">
        <f t="shared" si="204"/>
        <v>0</v>
      </c>
      <c r="BL43" s="34">
        <f t="shared" si="205"/>
        <v>0</v>
      </c>
      <c r="BM43" s="34">
        <f t="shared" si="206"/>
        <v>0</v>
      </c>
      <c r="BN43" s="34">
        <f t="shared" si="207"/>
        <v>0</v>
      </c>
      <c r="BO43" s="34">
        <f t="shared" si="208"/>
        <v>0</v>
      </c>
      <c r="BP43" s="34">
        <f t="shared" si="209"/>
        <v>0</v>
      </c>
      <c r="BQ43" s="34">
        <f t="shared" si="210"/>
        <v>0</v>
      </c>
      <c r="BT43" s="63" t="s">
        <v>180</v>
      </c>
      <c r="BU43" s="64">
        <f>(SUMIF(AF4:AF54,BT43,AN4:AN54)+SUMIF(AH4:AH54,BT43,AO4:AO54))</f>
        <v>0</v>
      </c>
      <c r="BV43" s="64">
        <f>(SUMIF(AF4:AF54,BT43,AP4:AP54)+SUMIF(AH4:AH54,BT43,AQ4:AQ54))</f>
        <v>0</v>
      </c>
      <c r="BW43" s="64">
        <f>(SUMIF(AF4:AF54,BT43,AR4:AR54)+SUMIF(AH4:AH54,BT43,AS4:AS54))</f>
        <v>0</v>
      </c>
      <c r="BX43" s="64">
        <f>SUMIF(AF4:AF54,BT43,AI4:AI54)+SUMIF(AH4:AH54,BT43,AK4:AK54)</f>
        <v>0</v>
      </c>
      <c r="BY43" s="64">
        <f>SUMIF(AF4:AF54,BT43,AK4:AK54)+SUMIF(AH4:AH54,BT43,AI4:AI54)</f>
        <v>0</v>
      </c>
      <c r="BZ43" s="64">
        <f>BX43-BY43</f>
        <v>0</v>
      </c>
      <c r="CA43" s="64">
        <f>IFERROR(BU43*3+BV43*1,0)</f>
        <v>0</v>
      </c>
      <c r="CB43" s="64" t="s">
        <v>54</v>
      </c>
      <c r="CC43" s="56">
        <f>RANK(CA43,CA40:CA43)</f>
        <v>1</v>
      </c>
      <c r="CD43" s="34">
        <f>SUMPRODUCT((CA40:CA43=CA43)*(BZ40:BZ43&gt;BZ43))</f>
        <v>0</v>
      </c>
      <c r="CF43" s="63" t="str">
        <f>IF(CC43=1,BT43,)</f>
        <v>Rumänien</v>
      </c>
      <c r="CG43" s="34">
        <f>(SUMIF(AF4:AF54,BT43,AT4:AT54)+SUMIF(AH4:AH54,BT43,AU4:AU54))</f>
        <v>0</v>
      </c>
      <c r="CH43" s="34">
        <f>(SUMIF(AF4:AF54,BT43,AV4:AV54)+SUMIF(AH4:AH54,BT43,AW4:AW54))</f>
        <v>0</v>
      </c>
      <c r="CI43" s="34">
        <f>(SUMIF(AF4:AF54,BT43,AX4:AX54)+SUMIF(AH4:AH54,BT43,AY4:AY54))</f>
        <v>0</v>
      </c>
      <c r="CJ43" s="55">
        <f t="shared" si="212"/>
        <v>0</v>
      </c>
      <c r="CK43" s="34" t="str">
        <f>CB43</f>
        <v>E</v>
      </c>
      <c r="CL43" s="34">
        <f>IF(CF43&gt;0,RANK(CJ43,CJ40:CJ43),)</f>
        <v>1</v>
      </c>
      <c r="CM43" s="34">
        <f>IF(AND(CF43&gt;0,COUNTIF(CL40:CL43,CL43)&gt;1),SUMIFS($AI$4:$AI$54,$AF$4:$AF$54,BT43,$L$4:$L$54,1)+SUMIFS($AK$4:$AK$54,$AH$4:$AH$54,BT43,$L$4:$L$54,1)-SUMIFS($AK$4:$AK$54,$AF$4:$AF$54,BT43,$L$4:$L$54,1)-SUMIFS($AI$4:$AI$54,$AH$4:$AH$54,BT43,$L$4:$L$54,1),)</f>
        <v>0</v>
      </c>
      <c r="CN43" s="34">
        <f>IF(AND(CF43&gt;0,COUNTIF(CL40:CL43,CL43)&gt;1),CL43+RANK(CM43,CM40:CM43)-1,CL43)</f>
        <v>1</v>
      </c>
      <c r="CO43" s="34">
        <f>IF(AND(CF43&gt;0,COUNTIF(CN40:CN43,CN43)&gt;1),SUMIFS($AI$4:$AI$54,$AF$4:$AF$54,BT43,$L$4:$L$54,1)+SUMIFS($AK$4:$AK$54,$AH$4:$AH$54,BT43,$L$4:$L$54,1),)</f>
        <v>0</v>
      </c>
      <c r="CP43" s="34">
        <f>IF(AND(CF43&gt;0,COUNTIF(CN40:CN43,CN43)&gt;1),CN43+RANK(CO43,CO40:CO43)-1,CN43)</f>
        <v>1</v>
      </c>
      <c r="CQ43" s="34">
        <f t="shared" si="213"/>
        <v>1</v>
      </c>
      <c r="CR43" s="34">
        <f>IF(OR(CQ43="",COUNTIF(CQ40:CQ43,CQ43)=1),"",$BZ43)</f>
        <v>0</v>
      </c>
      <c r="CS43" s="34">
        <f>IF(CQ43="","",IF(COUNTIF(CQ40:CQ43,CQ43)=1,CQ43,CQ43+RANK(CR43,CR40:CR43,0)-1))</f>
        <v>1</v>
      </c>
      <c r="CT43" s="34">
        <f>IF(OR(CS43="",COUNTIF(CS40:CS43,CS43)=1),"",$BX43)</f>
        <v>0</v>
      </c>
      <c r="CU43" s="34">
        <f>IF(CQ43="","",IF(COUNTIF(CS40:CS43,CS43)=1,CS43,CS43+RANK(CT43,CT40:CT43,0)-1))</f>
        <v>1</v>
      </c>
      <c r="CV43" s="34">
        <f>IF(OR(CU43="",COUNTIF(CU40:CU43,CU43)=1),"",$BU43)</f>
        <v>0</v>
      </c>
      <c r="CW43" s="34">
        <f>IF(CQ43="","",IF(COUNTIF(CU40:CU43,CU43)=1,CU43,CU43+RANK(CV43,CV40:CV43,0)-1))</f>
        <v>1</v>
      </c>
      <c r="CX43" s="34">
        <f>IF(CF43&gt;0,BM38+RANK(CW43,CW40:CW43,1),)</f>
        <v>1</v>
      </c>
      <c r="CZ43" s="63">
        <f>IF(CC43=2,BT43,)</f>
        <v>0</v>
      </c>
      <c r="DA43" s="34">
        <f>(SUMIF(AF4:AF54,BT43,AZ4:AZ54)+SUMIF(AH4:AH54,BT43,BA4:BA54))</f>
        <v>0</v>
      </c>
      <c r="DB43" s="34">
        <f>(SUMIF(AF4:AF54,BT43,BB4:BB54)+SUMIF(AH4:AH54,BT43,BC4:BC54))</f>
        <v>0</v>
      </c>
      <c r="DC43" s="34">
        <f>(SUMIF(AF4:AF54,BT43,BD4:BD54)+SUMIF(AH4:AH54,BT43,BE4:BE54))</f>
        <v>0</v>
      </c>
      <c r="DD43" s="55">
        <f t="shared" si="214"/>
        <v>0</v>
      </c>
      <c r="DE43" s="34" t="str">
        <f>CB43</f>
        <v>E</v>
      </c>
      <c r="DF43" s="34">
        <f>IF(CZ43&gt;0,RANK(DD43,DD40:DD43)+CG38,)</f>
        <v>0</v>
      </c>
      <c r="DG43" s="34">
        <f>IF(AND(CZ43&gt;0,COUNTIF(DF40:DF43,DF43)&gt;1),SUMIFS($AI$4:$AI$54,$AF$4:$AF$54,BT43,$L$4:$L$54,2)+SUMIFS($AK$4:$AK$54,$AH$4:$AH$54,BT43,$L$4:$L$54,2)-SUMIFS($AK$4:$AK$54,$AF$4:$AF$54,BT43,$L$4:$L$54,2)-SUMIFS($AI$4:$AI$54,$AH$4:$AH$54,BT43,$L$4:$L$54,2),)</f>
        <v>0</v>
      </c>
      <c r="DH43" s="34">
        <f>IF(AND(CZ43&gt;0,COUNTIF(DF40:DF43,DF43)&gt;1),DF43+RANK(DG43,DG40:DG43)-1,DF43)</f>
        <v>0</v>
      </c>
      <c r="DI43" s="34">
        <f>IF(AND(CZ43&gt;0,COUNTIF(DH40:DH43,DH43)&gt;1),SUMIFS($AI$4:$AI$54,$AF$4:$AF$54,BT43,$L$4:$L$54,2)+SUMIFS($AK$4:$AK$54,$AH$4:$AH$54,BT43,$L$4:$L$54,2),)</f>
        <v>0</v>
      </c>
      <c r="DJ43" s="34">
        <f>IF(AND(CZ43&gt;0,COUNTIF(DH40:DH43,DH43)&gt;1),DH43+RANK(DI43,DI40:DI43)-1,DH43)</f>
        <v>0</v>
      </c>
      <c r="DK43" s="34" t="str">
        <f t="shared" si="215"/>
        <v/>
      </c>
      <c r="DL43" s="34" t="str">
        <f>IF(OR(DK43="",COUNTIF(DK40:DK43,DK43)=1),"",$BZ43)</f>
        <v/>
      </c>
      <c r="DM43" s="34" t="str">
        <f>IF(DK43="","",IF(COUNTIF(DK40:DK43,DK43)=1,DK43,DK43+RANK(DL43,DL40:DL43,0)-1))</f>
        <v/>
      </c>
      <c r="DN43" s="34" t="str">
        <f>IF(OR(DM43="",COUNTIF(DM40:DM43,DM43)=1),"",$BX43)</f>
        <v/>
      </c>
      <c r="DO43" s="34" t="str">
        <f>IF(DK43="","",IF(COUNTIF(DM40:DM43,DM43)=1,DM43,DM43+RANK(DN43,DN40:DN43,0)-1))</f>
        <v/>
      </c>
      <c r="DP43" s="34" t="str">
        <f>IF(OR(DO43="",COUNTIF(DO40:DO43,DO43)=1),"",$BU43)</f>
        <v/>
      </c>
      <c r="DQ43" s="34" t="str">
        <f>IF(DK43="","",IF(COUNTIF(DO40:DO43,DO43)=1,DO43,DO43+RANK(DP43,DP40:DP43,0)-1))</f>
        <v/>
      </c>
      <c r="DR43" s="34">
        <f>IF(CZ43&gt;0,CG38+RANK(DQ43,DQ40:DQ43,1),)</f>
        <v>0</v>
      </c>
      <c r="DT43" s="63">
        <f>IF(CC43=3,BT43,)</f>
        <v>0</v>
      </c>
      <c r="DU43" s="34">
        <f>(SUMIF(AF4:AF54,BT43,BF4:BF54)+SUMIF(AH4:AH54,BT43,BG4:BG54))</f>
        <v>0</v>
      </c>
      <c r="DV43" s="34">
        <f>(SUMIF(AF4:AF54,BT43,BH4:BH54)+SUMIF(AH4:AH54,BT43,BI4:BI54))</f>
        <v>0</v>
      </c>
      <c r="DW43" s="34">
        <f>(SUMIF(AF4:AF54,BT43,BJ4:BJ54)+SUMIF(AH4:AH54,BT43,BK4:BK54))</f>
        <v>0</v>
      </c>
      <c r="DX43" s="55">
        <f t="shared" si="216"/>
        <v>0</v>
      </c>
      <c r="DY43" s="34" t="str">
        <f>CB43</f>
        <v>E</v>
      </c>
      <c r="DZ43" s="34">
        <f>IF(DT43&gt;0,RANK(DX43,DX40:DX43)+CG38+DA38,)</f>
        <v>0</v>
      </c>
      <c r="EA43" s="34">
        <f>IF(AND(DT43&gt;0,COUNTIF(DZ40:DZ43,DZ43)&gt;1),SUMIFS($AI$4:$AI$54,$AF$4:$AF$54,BT43,$L$4:$L$54,3)+SUMIFS($AK$4:$AK$54,$AH$4:$AH$54,BT43,$L$4:$L$54,3)-SUMIFS($AK$4:$AK$54,$AF$4:$AF$54,BT43,$L$4:$L$54,3)-SUMIFS($AI$4:$AI$54,$AH$4:$AH$54,BT43,$L$4:$L$54,3),)</f>
        <v>0</v>
      </c>
      <c r="EB43" s="34">
        <f>IF(AND(DT43&gt;0,COUNTIF(DZ40:DZ43,DZ43)&gt;1),DZ43+RANK(EA43,EA40:EA43)-1,DZ43)</f>
        <v>0</v>
      </c>
      <c r="EC43" s="34">
        <f>IF(AND(DT43&gt;0,COUNTIF(EB40:EB43,EB43)&gt;1),SUMIFS($AI$4:$AI$54,$AF$4:$AF$54,BT43,$L$4:$L$54,3)+SUMIFS($AK$4:$AK$54,$AH$4:$AH$54,BT43,$L$4:$L$54,3),)</f>
        <v>0</v>
      </c>
      <c r="ED43" s="34">
        <f>IF(AND(DT43&gt;0,COUNTIF(EB40:EB43,EB43)&gt;1),EB43+RANK(EC43,EC40:EC43)-1,EB43)</f>
        <v>0</v>
      </c>
      <c r="EE43" s="34" t="str">
        <f t="shared" si="217"/>
        <v/>
      </c>
      <c r="EF43" s="34" t="str">
        <f>IF(OR(EE43="",COUNTIF(EE40:EE43,EE43)=1),"",$BZ43)</f>
        <v/>
      </c>
      <c r="EG43" s="34" t="str">
        <f>IF(EE43="","",IF(COUNTIF(EE40:EE43,EE43)=1,EE43,EE43+RANK(EF43,EF40:EF43,0)-1))</f>
        <v/>
      </c>
      <c r="EH43" s="34" t="str">
        <f>IF(OR(EG43="",COUNTIF(EG40:EG43,EG43)=1),"",$BX43)</f>
        <v/>
      </c>
      <c r="EI43" s="34" t="str">
        <f>IF(EE43="","",IF(COUNTIF(EG40:EG43,EG43)=1,EG43,EG43+RANK(EH43,EH40:EH43,0)-1))</f>
        <v/>
      </c>
      <c r="EJ43" s="34" t="str">
        <f>IF(OR(EI43="",COUNTIF(EI40:EI43,EI43)=1),"",$BU43)</f>
        <v/>
      </c>
      <c r="EK43" s="34" t="str">
        <f>IF(EE43="","",IF(COUNTIF(EI40:EI43,EI43)=1,EI43,EI43+RANK(EJ43,EJ40:EJ43,0)-1))</f>
        <v/>
      </c>
      <c r="EL43" s="34">
        <f>IF(DT43&gt;0,CG38+DA38+RANK(EK43,EK40:EK43,1),)</f>
        <v>0</v>
      </c>
      <c r="EN43" s="34">
        <f>IF(CC43=4,BT43,)</f>
        <v>0</v>
      </c>
      <c r="EO43" s="34">
        <f>(SUMIF(AF4:AF54,BT43,BL4:BL54)+SUMIF(AH4:AH54,BT43,BM4:BM54))</f>
        <v>0</v>
      </c>
      <c r="EP43" s="34">
        <f>(SUMIF(AF4:AF54,BT43,BN4:BN54)+SUMIF(AH4:AH54,BT43,BO4:BO54))</f>
        <v>0</v>
      </c>
      <c r="EQ43" s="34">
        <f>(SUMIF(AF4:AF54,BT43,BP4:BP54)+SUMIF(AH4:AH54,BT43,BQ4:BQ54))</f>
        <v>0</v>
      </c>
      <c r="ER43" s="55">
        <f t="shared" si="218"/>
        <v>0</v>
      </c>
      <c r="ES43" s="34" t="str">
        <f>CB43</f>
        <v>E</v>
      </c>
      <c r="ET43" s="34">
        <f>IF(EN43&gt;0,RANK(ER43,ER40:ER43)+CG38+DA38+DU38,)</f>
        <v>0</v>
      </c>
      <c r="EU43" s="34">
        <f>IF(AND(EN43&gt;0,COUNTIF(ET40:ET43,ET43)&gt;1),SUMIFS($AI$4:$AI$54,$AF$4:$AF$54,BT43,$L$4:$L$54,4)+SUMIFS($AK$4:$AK$54,$AH$4:$AH$54,BT43,$L$4:$L$54,4)-SUMIFS($AK$4:$AK$54,$AF$4:$AF$54,BT43,$L$4:$L$54,4)-SUMIFS($AI$4:$AI$54,$AH$4:$AH$54,BT43,$L$4:$L$54,4),)</f>
        <v>0</v>
      </c>
      <c r="EV43" s="34">
        <f>IF(AND(EN43&gt;0,COUNTIF(ET4:ET7,ET43)&gt;1),ET43+RANK(EU43,EU4:EU7)-1,ET43)</f>
        <v>0</v>
      </c>
      <c r="EW43" s="34">
        <f>IF(AND(EN43&gt;0,COUNTIF(EV40:EV43,EV43)&gt;1),SUMIFS($AI$4:$AI$54,$AF$4:$AF$54,BT43,$L$4:$L$54,4)+SUMIFS($AK$4:$AK$54,$AH$4:$AH$54,BT43,$L$4:$L$54,4),)</f>
        <v>0</v>
      </c>
      <c r="EX43" s="34">
        <f>IF(AND(EN43&gt;0,COUNTIF(EV40:EV43,EV43)&gt;1),EV43+RANK(EW43,EW40:EW43)-1,EV43)</f>
        <v>0</v>
      </c>
      <c r="EY43" s="34" t="str">
        <f t="shared" si="219"/>
        <v/>
      </c>
      <c r="EZ43" s="34" t="str">
        <f>IF(OR(EY43="",COUNTIF(EY40:EY43,EY43)=1),"",$BZ43)</f>
        <v/>
      </c>
      <c r="FA43" s="34" t="str">
        <f>IF(EY43="","",IF(COUNTIF(EY40:EY43,EY43)=1,EY43,EY43+RANK(EZ43,EZ40:EZ43,0)-1))</f>
        <v/>
      </c>
      <c r="FB43" s="34" t="str">
        <f>IF(OR(FA43="",COUNTIF(FA40:FA43,FA43)=1),"",$BX43)</f>
        <v/>
      </c>
      <c r="FC43" s="34" t="str">
        <f>IF(EY43="","",IF(COUNTIF(FA40:FA43,FA43)=1,FA43,FA43+RANK(FB43,FB40:FB43,0)-1))</f>
        <v/>
      </c>
      <c r="FD43" s="34" t="str">
        <f>IF(OR(FC43="",COUNTIF(FC40:FC43,FC43)=1),"",$BU43)</f>
        <v/>
      </c>
      <c r="FE43" s="34" t="str">
        <f>IF(EY43="","",IF(COUNTIF(FC40:FC43,FC43)=1,FC43,FC43+RANK(FD43,FD40:FD43,0)-1))</f>
        <v/>
      </c>
      <c r="FF43" s="34">
        <f>IF(EN43&gt;0,CG38+DA38+DU38+RANK(FE43,FE40:FE43,1),)</f>
        <v>0</v>
      </c>
      <c r="FH43" s="34">
        <f>IFERROR(VLOOKUP(FJ43,CF39:CX43,19,FALSE),IFERROR(VLOOKUP(FJ43,CZ39:DR43,19,FALSE),IFERROR(VLOOKUP(FJ43,DT39:EL43,19,FALSE),VLOOKUP(FJ43,EN39:FF43,19,FALSE))))</f>
        <v>1</v>
      </c>
      <c r="FI43" s="34">
        <f>RANK(FH43,FH40:FH43,1)+COUNTIF(FH40:FH43,FH43)-1</f>
        <v>4</v>
      </c>
      <c r="FJ43" s="34" t="str">
        <f>BT43</f>
        <v>Rumänien</v>
      </c>
    </row>
    <row r="44" spans="3:166" x14ac:dyDescent="0.35">
      <c r="C44" s="49">
        <v>45469</v>
      </c>
      <c r="D44" s="120" t="s">
        <v>9</v>
      </c>
      <c r="E44" s="59" t="s">
        <v>27</v>
      </c>
      <c r="F44" s="122" t="s">
        <v>180</v>
      </c>
      <c r="G44" s="112"/>
      <c r="H44" s="158" t="s">
        <v>27</v>
      </c>
      <c r="I44" s="112"/>
      <c r="J44" s="109" t="str">
        <f t="shared" si="211"/>
        <v/>
      </c>
      <c r="K44" s="149">
        <f>IF(OR('Resultat &amp; Tabell'!G44="",'Resultat &amp; Tabell'!I44="",G44="",I44=""),0,IF(G44='Resultat &amp; Tabell'!G44,2,0)+IF(I44='Resultat &amp; Tabell'!I44,2,0)+IF(J44='Resultat &amp; Tabell'!J44,3,0))</f>
        <v>0</v>
      </c>
      <c r="L44" s="108">
        <f>IF(VLOOKUP(D44,BT39:CC43,10,FALSE)=VLOOKUP(F44,BT39:CC43,10,FALSE),VLOOKUP(D44,BT39:CC43,10,FALSE),"-")</f>
        <v>1</v>
      </c>
      <c r="N44" s="108" t="str">
        <f>IF(COUNTBLANK(G40:G45)+COUNTBLANK(I40:I45)=0,"Resultat OK","Fyll i resultat")</f>
        <v>Fyll i resultat</v>
      </c>
      <c r="O44" s="34"/>
      <c r="AE44" s="62">
        <f t="shared" si="177"/>
        <v>45469</v>
      </c>
      <c r="AF44" s="2" t="str">
        <f t="shared" si="177"/>
        <v>Slovakien</v>
      </c>
      <c r="AG44" s="59" t="str">
        <f t="shared" si="177"/>
        <v>-</v>
      </c>
      <c r="AH44" s="4" t="str">
        <f t="shared" si="177"/>
        <v>Rumänien</v>
      </c>
      <c r="AI44" s="51" t="str">
        <f t="shared" si="178"/>
        <v/>
      </c>
      <c r="AJ44" s="60" t="s">
        <v>27</v>
      </c>
      <c r="AK44" s="51" t="str">
        <f t="shared" si="179"/>
        <v/>
      </c>
      <c r="AL44" s="53" t="str">
        <f t="shared" si="180"/>
        <v/>
      </c>
      <c r="AM44" s="68"/>
      <c r="AN44" s="34">
        <f t="shared" si="181"/>
        <v>0</v>
      </c>
      <c r="AO44" s="34">
        <f t="shared" si="182"/>
        <v>0</v>
      </c>
      <c r="AP44" s="34">
        <f t="shared" si="183"/>
        <v>0</v>
      </c>
      <c r="AQ44" s="34">
        <f t="shared" si="184"/>
        <v>0</v>
      </c>
      <c r="AR44" s="34">
        <f t="shared" si="185"/>
        <v>0</v>
      </c>
      <c r="AS44" s="34">
        <f t="shared" si="186"/>
        <v>0</v>
      </c>
      <c r="AT44" s="34">
        <f t="shared" si="187"/>
        <v>0</v>
      </c>
      <c r="AU44" s="34">
        <f t="shared" si="188"/>
        <v>0</v>
      </c>
      <c r="AV44" s="34">
        <f t="shared" si="189"/>
        <v>0</v>
      </c>
      <c r="AW44" s="34">
        <f t="shared" si="190"/>
        <v>0</v>
      </c>
      <c r="AX44" s="34">
        <f t="shared" si="191"/>
        <v>0</v>
      </c>
      <c r="AY44" s="34">
        <f t="shared" si="192"/>
        <v>0</v>
      </c>
      <c r="AZ44" s="34">
        <f t="shared" si="193"/>
        <v>0</v>
      </c>
      <c r="BA44" s="34">
        <f t="shared" si="194"/>
        <v>0</v>
      </c>
      <c r="BB44" s="34">
        <f t="shared" si="195"/>
        <v>0</v>
      </c>
      <c r="BC44" s="34">
        <f t="shared" si="196"/>
        <v>0</v>
      </c>
      <c r="BD44" s="34">
        <f t="shared" si="197"/>
        <v>0</v>
      </c>
      <c r="BE44" s="34">
        <f t="shared" si="198"/>
        <v>0</v>
      </c>
      <c r="BF44" s="34">
        <f t="shared" si="199"/>
        <v>0</v>
      </c>
      <c r="BG44" s="34">
        <f t="shared" si="200"/>
        <v>0</v>
      </c>
      <c r="BH44" s="34">
        <f t="shared" si="201"/>
        <v>0</v>
      </c>
      <c r="BI44" s="34">
        <f t="shared" si="202"/>
        <v>0</v>
      </c>
      <c r="BJ44" s="34">
        <f t="shared" si="203"/>
        <v>0</v>
      </c>
      <c r="BK44" s="34">
        <f t="shared" si="204"/>
        <v>0</v>
      </c>
      <c r="BL44" s="34">
        <f t="shared" si="205"/>
        <v>0</v>
      </c>
      <c r="BM44" s="34">
        <f t="shared" si="206"/>
        <v>0</v>
      </c>
      <c r="BN44" s="34">
        <f t="shared" si="207"/>
        <v>0</v>
      </c>
      <c r="BO44" s="34">
        <f t="shared" si="208"/>
        <v>0</v>
      </c>
      <c r="BP44" s="34">
        <f t="shared" si="209"/>
        <v>0</v>
      </c>
      <c r="BQ44" s="34">
        <f t="shared" si="210"/>
        <v>0</v>
      </c>
    </row>
    <row r="45" spans="3:166" x14ac:dyDescent="0.35">
      <c r="C45" s="49">
        <v>45469</v>
      </c>
      <c r="D45" s="120" t="s">
        <v>11</v>
      </c>
      <c r="E45" s="59" t="s">
        <v>27</v>
      </c>
      <c r="F45" s="122" t="s">
        <v>13</v>
      </c>
      <c r="G45" s="112"/>
      <c r="H45" s="158" t="s">
        <v>27</v>
      </c>
      <c r="I45" s="112"/>
      <c r="J45" s="109" t="str">
        <f t="shared" si="211"/>
        <v/>
      </c>
      <c r="K45" s="149">
        <f>IF(OR('Resultat &amp; Tabell'!G45="",'Resultat &amp; Tabell'!I45="",G45="",I45=""),0,IF(G45='Resultat &amp; Tabell'!G45,2,0)+IF(I45='Resultat &amp; Tabell'!I45,2,0)+IF(J45='Resultat &amp; Tabell'!J45,3,0))</f>
        <v>0</v>
      </c>
      <c r="L45" s="108">
        <f>IF(VLOOKUP(D45,BT39:CC43,10,FALSE)=VLOOKUP(F45,BT39:CC43,10,FALSE),VLOOKUP(D45,BT39:CC43,10,FALSE),"-")</f>
        <v>1</v>
      </c>
      <c r="O45" s="34"/>
      <c r="AE45" s="62">
        <f t="shared" si="177"/>
        <v>45469</v>
      </c>
      <c r="AF45" s="2" t="str">
        <f t="shared" si="177"/>
        <v>Ukraina</v>
      </c>
      <c r="AG45" s="59" t="str">
        <f t="shared" si="177"/>
        <v>-</v>
      </c>
      <c r="AH45" s="4" t="str">
        <f t="shared" si="177"/>
        <v>Belgien</v>
      </c>
      <c r="AI45" s="51" t="str">
        <f t="shared" si="178"/>
        <v/>
      </c>
      <c r="AJ45" s="60" t="s">
        <v>27</v>
      </c>
      <c r="AK45" s="51" t="str">
        <f t="shared" si="179"/>
        <v/>
      </c>
      <c r="AL45" s="53" t="str">
        <f t="shared" si="180"/>
        <v/>
      </c>
      <c r="AM45" s="68"/>
      <c r="AN45" s="34">
        <f t="shared" si="181"/>
        <v>0</v>
      </c>
      <c r="AO45" s="34">
        <f t="shared" si="182"/>
        <v>0</v>
      </c>
      <c r="AP45" s="34">
        <f t="shared" si="183"/>
        <v>0</v>
      </c>
      <c r="AQ45" s="34">
        <f t="shared" si="184"/>
        <v>0</v>
      </c>
      <c r="AR45" s="34">
        <f t="shared" si="185"/>
        <v>0</v>
      </c>
      <c r="AS45" s="34">
        <f t="shared" si="186"/>
        <v>0</v>
      </c>
      <c r="AT45" s="34">
        <f t="shared" si="187"/>
        <v>0</v>
      </c>
      <c r="AU45" s="34">
        <f t="shared" si="188"/>
        <v>0</v>
      </c>
      <c r="AV45" s="34">
        <f t="shared" si="189"/>
        <v>0</v>
      </c>
      <c r="AW45" s="34">
        <f t="shared" si="190"/>
        <v>0</v>
      </c>
      <c r="AX45" s="34">
        <f t="shared" si="191"/>
        <v>0</v>
      </c>
      <c r="AY45" s="34">
        <f t="shared" si="192"/>
        <v>0</v>
      </c>
      <c r="AZ45" s="34">
        <f t="shared" si="193"/>
        <v>0</v>
      </c>
      <c r="BA45" s="34">
        <f t="shared" si="194"/>
        <v>0</v>
      </c>
      <c r="BB45" s="34">
        <f t="shared" si="195"/>
        <v>0</v>
      </c>
      <c r="BC45" s="34">
        <f t="shared" si="196"/>
        <v>0</v>
      </c>
      <c r="BD45" s="34">
        <f t="shared" si="197"/>
        <v>0</v>
      </c>
      <c r="BE45" s="34">
        <f t="shared" si="198"/>
        <v>0</v>
      </c>
      <c r="BF45" s="34">
        <f t="shared" si="199"/>
        <v>0</v>
      </c>
      <c r="BG45" s="34">
        <f t="shared" si="200"/>
        <v>0</v>
      </c>
      <c r="BH45" s="34">
        <f t="shared" si="201"/>
        <v>0</v>
      </c>
      <c r="BI45" s="34">
        <f t="shared" si="202"/>
        <v>0</v>
      </c>
      <c r="BJ45" s="34">
        <f t="shared" si="203"/>
        <v>0</v>
      </c>
      <c r="BK45" s="34">
        <f t="shared" si="204"/>
        <v>0</v>
      </c>
      <c r="BL45" s="34">
        <f t="shared" si="205"/>
        <v>0</v>
      </c>
      <c r="BM45" s="34">
        <f t="shared" si="206"/>
        <v>0</v>
      </c>
      <c r="BN45" s="34">
        <f t="shared" si="207"/>
        <v>0</v>
      </c>
      <c r="BO45" s="34">
        <f t="shared" si="208"/>
        <v>0</v>
      </c>
      <c r="BP45" s="34">
        <f t="shared" si="209"/>
        <v>0</v>
      </c>
      <c r="BQ45" s="34">
        <f t="shared" si="210"/>
        <v>0</v>
      </c>
    </row>
    <row r="46" spans="3:166" x14ac:dyDescent="0.35">
      <c r="C46" s="70"/>
      <c r="D46" s="125"/>
      <c r="E46" s="72"/>
      <c r="F46" s="126"/>
      <c r="G46" s="159"/>
      <c r="H46" s="160"/>
      <c r="I46" s="161"/>
      <c r="O46" s="34"/>
      <c r="AE46" s="70"/>
      <c r="AF46" s="71"/>
      <c r="AG46" s="72"/>
      <c r="AH46" s="72"/>
      <c r="AI46" s="73"/>
      <c r="AJ46" s="74"/>
      <c r="AK46" s="75"/>
    </row>
    <row r="47" spans="3:166" x14ac:dyDescent="0.35">
      <c r="C47" s="30" t="s">
        <v>5</v>
      </c>
      <c r="D47"/>
      <c r="E47" s="31"/>
      <c r="F47" s="123"/>
      <c r="G47" s="155"/>
      <c r="H47" s="156"/>
      <c r="I47" s="155"/>
      <c r="J47" s="32"/>
      <c r="K47" s="33"/>
      <c r="O47" s="34"/>
      <c r="AE47" s="30" t="s">
        <v>5</v>
      </c>
      <c r="AF47" s="31"/>
      <c r="AG47" s="31"/>
      <c r="AH47" s="31"/>
      <c r="AI47" s="32"/>
      <c r="AJ47" s="32"/>
      <c r="AK47" s="32"/>
      <c r="AL47" s="32"/>
      <c r="AM47" s="32"/>
      <c r="BT47" s="37" t="s">
        <v>63</v>
      </c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F47" s="38" t="s">
        <v>59</v>
      </c>
      <c r="CG47" s="38">
        <f>COUNTIF(CC49:CC52,1)</f>
        <v>4</v>
      </c>
      <c r="CH47" s="38"/>
      <c r="CI47" s="38"/>
      <c r="CJ47" s="38"/>
      <c r="CK47" s="38"/>
      <c r="CL47" s="38"/>
      <c r="CM47" s="38"/>
      <c r="CN47" s="38"/>
      <c r="CO47" s="38"/>
      <c r="CP47" s="38"/>
      <c r="CZ47" s="39" t="s">
        <v>62</v>
      </c>
      <c r="DA47" s="39">
        <f>COUNTIF(CC49:CC52,2)</f>
        <v>0</v>
      </c>
      <c r="DB47" s="39"/>
      <c r="DC47" s="39"/>
      <c r="DD47" s="39"/>
      <c r="DE47" s="39"/>
      <c r="DF47" s="39"/>
      <c r="DG47" s="39"/>
      <c r="DH47" s="39"/>
      <c r="DI47" s="39"/>
      <c r="DJ47" s="39"/>
      <c r="DT47" s="40" t="s">
        <v>61</v>
      </c>
      <c r="DU47" s="40">
        <f>COUNTIF(CC49:CC52,3)</f>
        <v>0</v>
      </c>
      <c r="DV47" s="40"/>
      <c r="DW47" s="40"/>
      <c r="DX47" s="40"/>
      <c r="DY47" s="40"/>
      <c r="DZ47" s="40"/>
      <c r="EA47" s="40"/>
      <c r="EB47" s="40"/>
      <c r="EC47" s="40"/>
      <c r="ED47" s="40"/>
      <c r="EN47" s="41" t="s">
        <v>60</v>
      </c>
      <c r="EO47" s="41">
        <f>COUNTIF(CC49:CC52,4)</f>
        <v>0</v>
      </c>
      <c r="EP47" s="41"/>
      <c r="EQ47" s="41"/>
      <c r="ER47" s="41"/>
      <c r="ES47" s="41"/>
      <c r="ET47" s="41"/>
      <c r="EU47" s="41"/>
      <c r="EV47" s="41"/>
      <c r="EW47" s="41"/>
      <c r="EX47" s="41"/>
    </row>
    <row r="48" spans="3:166" x14ac:dyDescent="0.35">
      <c r="C48" s="44" t="s">
        <v>22</v>
      </c>
      <c r="D48" s="168" t="s">
        <v>23</v>
      </c>
      <c r="E48" s="168"/>
      <c r="F48" s="168"/>
      <c r="G48" s="185" t="s">
        <v>24</v>
      </c>
      <c r="H48" s="185"/>
      <c r="I48" s="185"/>
      <c r="J48" s="13" t="s">
        <v>25</v>
      </c>
      <c r="K48" s="14" t="s">
        <v>26</v>
      </c>
      <c r="N48" s="44" t="s">
        <v>32</v>
      </c>
      <c r="O48" s="13" t="s">
        <v>33</v>
      </c>
      <c r="P48" s="13" t="s">
        <v>35</v>
      </c>
      <c r="Q48" s="13" t="s">
        <v>34</v>
      </c>
      <c r="R48" s="13" t="s">
        <v>36</v>
      </c>
      <c r="S48" s="13" t="s">
        <v>37</v>
      </c>
      <c r="T48" s="13" t="s">
        <v>39</v>
      </c>
      <c r="U48" s="14" t="s">
        <v>38</v>
      </c>
      <c r="AE48" s="44" t="s">
        <v>22</v>
      </c>
      <c r="AF48" s="168" t="s">
        <v>23</v>
      </c>
      <c r="AG48" s="168"/>
      <c r="AH48" s="168"/>
      <c r="AI48" s="169" t="s">
        <v>24</v>
      </c>
      <c r="AJ48" s="169"/>
      <c r="AK48" s="169"/>
      <c r="AL48" s="13" t="s">
        <v>25</v>
      </c>
      <c r="AM48" s="14" t="s">
        <v>26</v>
      </c>
      <c r="AN48" s="37" t="s">
        <v>40</v>
      </c>
      <c r="AO48" s="37" t="s">
        <v>41</v>
      </c>
      <c r="AP48" s="37" t="s">
        <v>42</v>
      </c>
      <c r="AQ48" s="37" t="s">
        <v>43</v>
      </c>
      <c r="AR48" s="37" t="s">
        <v>44</v>
      </c>
      <c r="AS48" s="37" t="s">
        <v>45</v>
      </c>
      <c r="AT48" s="38" t="s">
        <v>40</v>
      </c>
      <c r="AU48" s="38" t="s">
        <v>41</v>
      </c>
      <c r="AV48" s="38" t="s">
        <v>42</v>
      </c>
      <c r="AW48" s="38" t="s">
        <v>43</v>
      </c>
      <c r="AX48" s="38" t="s">
        <v>44</v>
      </c>
      <c r="AY48" s="38" t="s">
        <v>45</v>
      </c>
      <c r="AZ48" s="39" t="s">
        <v>40</v>
      </c>
      <c r="BA48" s="39" t="s">
        <v>41</v>
      </c>
      <c r="BB48" s="39" t="s">
        <v>42</v>
      </c>
      <c r="BC48" s="39" t="s">
        <v>43</v>
      </c>
      <c r="BD48" s="39" t="s">
        <v>44</v>
      </c>
      <c r="BE48" s="39" t="s">
        <v>45</v>
      </c>
      <c r="BF48" s="40" t="s">
        <v>40</v>
      </c>
      <c r="BG48" s="40" t="s">
        <v>41</v>
      </c>
      <c r="BH48" s="40" t="s">
        <v>42</v>
      </c>
      <c r="BI48" s="40" t="s">
        <v>43</v>
      </c>
      <c r="BJ48" s="40" t="s">
        <v>44</v>
      </c>
      <c r="BK48" s="40" t="s">
        <v>45</v>
      </c>
      <c r="BL48" s="41" t="s">
        <v>40</v>
      </c>
      <c r="BM48" s="41" t="s">
        <v>41</v>
      </c>
      <c r="BN48" s="41" t="s">
        <v>42</v>
      </c>
      <c r="BO48" s="41" t="s">
        <v>43</v>
      </c>
      <c r="BP48" s="41" t="s">
        <v>44</v>
      </c>
      <c r="BQ48" s="41" t="s">
        <v>45</v>
      </c>
      <c r="BT48" s="37" t="s">
        <v>32</v>
      </c>
      <c r="BU48" s="37" t="s">
        <v>33</v>
      </c>
      <c r="BV48" s="37" t="s">
        <v>35</v>
      </c>
      <c r="BW48" s="37" t="s">
        <v>34</v>
      </c>
      <c r="BX48" s="37" t="s">
        <v>36</v>
      </c>
      <c r="BY48" s="37" t="s">
        <v>37</v>
      </c>
      <c r="BZ48" s="37" t="s">
        <v>39</v>
      </c>
      <c r="CA48" s="37" t="s">
        <v>38</v>
      </c>
      <c r="CB48" s="37" t="s">
        <v>49</v>
      </c>
      <c r="CC48" s="37" t="s">
        <v>58</v>
      </c>
      <c r="CD48" s="37" t="s">
        <v>48</v>
      </c>
      <c r="CF48" s="38" t="s">
        <v>32</v>
      </c>
      <c r="CG48" s="38" t="s">
        <v>33</v>
      </c>
      <c r="CH48" s="38" t="s">
        <v>35</v>
      </c>
      <c r="CI48" s="38" t="s">
        <v>34</v>
      </c>
      <c r="CJ48" s="38" t="s">
        <v>38</v>
      </c>
      <c r="CK48" s="38" t="s">
        <v>49</v>
      </c>
      <c r="CL48" s="38" t="s">
        <v>58</v>
      </c>
      <c r="CM48" s="47" t="s">
        <v>39</v>
      </c>
      <c r="CN48" s="47" t="s">
        <v>65</v>
      </c>
      <c r="CO48" s="47" t="s">
        <v>36</v>
      </c>
      <c r="CP48" s="47" t="s">
        <v>64</v>
      </c>
      <c r="CQ48" s="38" t="s">
        <v>134</v>
      </c>
      <c r="CR48" s="47" t="s">
        <v>144</v>
      </c>
      <c r="CS48" s="47" t="s">
        <v>141</v>
      </c>
      <c r="CT48" s="47" t="s">
        <v>145</v>
      </c>
      <c r="CU48" s="47" t="s">
        <v>142</v>
      </c>
      <c r="CV48" s="47" t="s">
        <v>146</v>
      </c>
      <c r="CW48" s="47" t="s">
        <v>143</v>
      </c>
      <c r="CX48" s="38" t="s">
        <v>135</v>
      </c>
      <c r="CZ48" s="39" t="s">
        <v>32</v>
      </c>
      <c r="DA48" s="39" t="s">
        <v>33</v>
      </c>
      <c r="DB48" s="39" t="s">
        <v>35</v>
      </c>
      <c r="DC48" s="39" t="s">
        <v>34</v>
      </c>
      <c r="DD48" s="39" t="s">
        <v>38</v>
      </c>
      <c r="DE48" s="39" t="s">
        <v>49</v>
      </c>
      <c r="DF48" s="39" t="s">
        <v>58</v>
      </c>
      <c r="DG48" s="39" t="s">
        <v>39</v>
      </c>
      <c r="DH48" s="39" t="s">
        <v>65</v>
      </c>
      <c r="DI48" s="39" t="s">
        <v>36</v>
      </c>
      <c r="DJ48" s="39" t="s">
        <v>64</v>
      </c>
      <c r="DK48" s="39" t="s">
        <v>134</v>
      </c>
      <c r="DL48" s="39" t="s">
        <v>144</v>
      </c>
      <c r="DM48" s="39" t="s">
        <v>141</v>
      </c>
      <c r="DN48" s="39" t="s">
        <v>145</v>
      </c>
      <c r="DO48" s="39" t="s">
        <v>142</v>
      </c>
      <c r="DP48" s="39" t="s">
        <v>146</v>
      </c>
      <c r="DQ48" s="39" t="s">
        <v>143</v>
      </c>
      <c r="DR48" s="39" t="s">
        <v>135</v>
      </c>
      <c r="DT48" s="40" t="s">
        <v>32</v>
      </c>
      <c r="DU48" s="40" t="s">
        <v>33</v>
      </c>
      <c r="DV48" s="40" t="s">
        <v>35</v>
      </c>
      <c r="DW48" s="40" t="s">
        <v>34</v>
      </c>
      <c r="DX48" s="40" t="s">
        <v>38</v>
      </c>
      <c r="DY48" s="40" t="s">
        <v>49</v>
      </c>
      <c r="DZ48" s="40" t="s">
        <v>58</v>
      </c>
      <c r="EA48" s="40" t="s">
        <v>39</v>
      </c>
      <c r="EB48" s="40" t="s">
        <v>65</v>
      </c>
      <c r="EC48" s="40" t="s">
        <v>36</v>
      </c>
      <c r="ED48" s="40" t="s">
        <v>64</v>
      </c>
      <c r="EE48" s="40" t="s">
        <v>134</v>
      </c>
      <c r="EF48" s="40" t="s">
        <v>144</v>
      </c>
      <c r="EG48" s="40" t="s">
        <v>141</v>
      </c>
      <c r="EH48" s="40" t="s">
        <v>145</v>
      </c>
      <c r="EI48" s="40" t="s">
        <v>142</v>
      </c>
      <c r="EJ48" s="40" t="s">
        <v>146</v>
      </c>
      <c r="EK48" s="40" t="s">
        <v>143</v>
      </c>
      <c r="EL48" s="40" t="s">
        <v>135</v>
      </c>
      <c r="EN48" s="41" t="s">
        <v>32</v>
      </c>
      <c r="EO48" s="41" t="s">
        <v>33</v>
      </c>
      <c r="EP48" s="41" t="s">
        <v>35</v>
      </c>
      <c r="EQ48" s="41" t="s">
        <v>34</v>
      </c>
      <c r="ER48" s="41" t="s">
        <v>38</v>
      </c>
      <c r="ES48" s="41" t="s">
        <v>49</v>
      </c>
      <c r="ET48" s="41" t="s">
        <v>58</v>
      </c>
      <c r="EU48" s="41" t="s">
        <v>39</v>
      </c>
      <c r="EV48" s="41" t="s">
        <v>65</v>
      </c>
      <c r="EW48" s="41" t="s">
        <v>36</v>
      </c>
      <c r="EX48" s="41" t="s">
        <v>64</v>
      </c>
      <c r="EY48" s="41" t="s">
        <v>134</v>
      </c>
      <c r="EZ48" s="41" t="s">
        <v>144</v>
      </c>
      <c r="FA48" s="41" t="s">
        <v>141</v>
      </c>
      <c r="FB48" s="41" t="s">
        <v>145</v>
      </c>
      <c r="FC48" s="41" t="s">
        <v>142</v>
      </c>
      <c r="FD48" s="41" t="s">
        <v>146</v>
      </c>
      <c r="FE48" s="41" t="s">
        <v>143</v>
      </c>
      <c r="FF48" s="41" t="s">
        <v>135</v>
      </c>
      <c r="FH48" s="41" t="s">
        <v>46</v>
      </c>
      <c r="FI48" s="41" t="s">
        <v>66</v>
      </c>
    </row>
    <row r="49" spans="1:166" x14ac:dyDescent="0.35">
      <c r="C49" s="49">
        <v>45461</v>
      </c>
      <c r="D49" s="120" t="s">
        <v>17</v>
      </c>
      <c r="E49" s="59" t="s">
        <v>27</v>
      </c>
      <c r="F49" s="122" t="s">
        <v>181</v>
      </c>
      <c r="G49" s="111"/>
      <c r="H49" s="157" t="s">
        <v>27</v>
      </c>
      <c r="I49" s="111"/>
      <c r="J49" s="109" t="str">
        <f>IF(OR(ISBLANK(G49),ISBLANK(I49)),"",IF(G49&gt;I49,1,IF(G49&lt;I49,2,"X")))</f>
        <v/>
      </c>
      <c r="K49" s="149">
        <f>IF(OR('Resultat &amp; Tabell'!G49="",'Resultat &amp; Tabell'!I49="",G49="",I49=""),0,IF(G49='Resultat &amp; Tabell'!G49,2,0)+IF(I49='Resultat &amp; Tabell'!I49,2,0)+IF(J49='Resultat &amp; Tabell'!J49,3,0))</f>
        <v>0</v>
      </c>
      <c r="L49" s="108">
        <f>IF(VLOOKUP(D49,BT48:CC52,10,FALSE)=VLOOKUP(F49,BT48:CC52,10,FALSE),VLOOKUP(D49,BT48:CC52,10,FALSE),"-")</f>
        <v>1</v>
      </c>
      <c r="M49" s="108">
        <v>1</v>
      </c>
      <c r="N49" s="95" t="str">
        <f>VLOOKUP(M49,FI49:FJ52,2,FALSE)</f>
        <v>Portugal</v>
      </c>
      <c r="O49" s="96">
        <f>VLOOKUP(N49,BT49:CA52,2,FALSE)</f>
        <v>0</v>
      </c>
      <c r="P49" s="96">
        <f>VLOOKUP(N49,BT49:CA52,3,FALSE)</f>
        <v>0</v>
      </c>
      <c r="Q49" s="96">
        <f>VLOOKUP(N49,BT49:CA52,4,FALSE)</f>
        <v>0</v>
      </c>
      <c r="R49" s="96">
        <f>VLOOKUP(N49,BT49:CA52,5,FALSE)</f>
        <v>0</v>
      </c>
      <c r="S49" s="96">
        <f>VLOOKUP(N49,BT49:CA52,6,FALSE)</f>
        <v>0</v>
      </c>
      <c r="T49" s="96">
        <f>VLOOKUP(N49,BT49:CA52,7,FALSE)</f>
        <v>0</v>
      </c>
      <c r="U49" s="97">
        <f>VLOOKUP(N49,BT49:CA52,8,FALSE)</f>
        <v>0</v>
      </c>
      <c r="AE49" s="77">
        <f t="shared" ref="AE49:AH54" si="220">C49</f>
        <v>45461</v>
      </c>
      <c r="AF49" s="2" t="str">
        <f t="shared" si="220"/>
        <v>Turkiet</v>
      </c>
      <c r="AG49" s="59" t="str">
        <f t="shared" si="220"/>
        <v>-</v>
      </c>
      <c r="AH49" s="4" t="str">
        <f t="shared" si="220"/>
        <v>Georgien</v>
      </c>
      <c r="AI49" s="51" t="str">
        <f t="shared" ref="AI49:AI54" si="221">IF(G49="","",G49)</f>
        <v/>
      </c>
      <c r="AJ49" s="52" t="s">
        <v>27</v>
      </c>
      <c r="AK49" s="51" t="str">
        <f t="shared" ref="AK49:AK54" si="222">IF(I49="","",I49)</f>
        <v/>
      </c>
      <c r="AL49" s="53" t="str">
        <f t="shared" ref="AL49:AL54" si="223">J49</f>
        <v/>
      </c>
      <c r="AM49" s="67"/>
      <c r="AN49" s="34">
        <f t="shared" ref="AN49:AN54" si="224">IF(AI49&gt;AK49,1,0)</f>
        <v>0</v>
      </c>
      <c r="AO49" s="34">
        <f t="shared" ref="AO49:AO54" si="225">IF(AK49&gt;AI49,1,0)</f>
        <v>0</v>
      </c>
      <c r="AP49" s="34">
        <f t="shared" ref="AP49:AP54" si="226">IF(AND(AI49=AK49,AI49&lt;&gt;""),1,0)</f>
        <v>0</v>
      </c>
      <c r="AQ49" s="34">
        <f t="shared" ref="AQ49:AQ54" si="227">IF(AND(AI49=AK49,AI49&lt;&gt;""),1,0)</f>
        <v>0</v>
      </c>
      <c r="AR49" s="34">
        <f t="shared" ref="AR49:AR54" si="228">IF(AI49&lt;AK49,1,0)</f>
        <v>0</v>
      </c>
      <c r="AS49" s="34">
        <f t="shared" ref="AS49:AS54" si="229">IF(AK49&lt;AI49,1,)</f>
        <v>0</v>
      </c>
      <c r="AT49" s="34">
        <f t="shared" ref="AT49:AT54" si="230">IF(ISERROR(VLOOKUP(AF49,CF:CF,1,FALSE)),0,1)*IF(ISERROR(VLOOKUP(AH49,CF:CF,1,FALSE)),0,1)*AN49</f>
        <v>0</v>
      </c>
      <c r="AU49" s="34">
        <f t="shared" ref="AU49:AU54" si="231">IF(ISERROR(VLOOKUP(AF49,CF:CF,1,FALSE)),0,1)*IF(ISERROR(VLOOKUP(AH49,CF:CF,1,FALSE)),0,1)*AO49</f>
        <v>0</v>
      </c>
      <c r="AV49" s="34">
        <f t="shared" ref="AV49:AV54" si="232">IF(ISERROR(VLOOKUP(AF49,CF:CF,1,FALSE)),0,1)*IF(ISERROR(VLOOKUP(AH49,CF:CF,1,FALSE)),0,1)*AP49</f>
        <v>0</v>
      </c>
      <c r="AW49" s="34">
        <f t="shared" ref="AW49:AW54" si="233">IF(ISERROR(VLOOKUP(AF49,CF:CF,1,FALSE)),0,1)*IF(ISERROR(VLOOKUP(AH49,CF:CF,1,FALSE)),0,1)*AQ49</f>
        <v>0</v>
      </c>
      <c r="AX49" s="34">
        <f t="shared" ref="AX49:AX54" si="234">IF(ISERROR(VLOOKUP(AF49,CF:CF,1,FALSE)),0,1)*IF(ISERROR(VLOOKUP(AH49,CF:CF,1,FALSE)),0,1)*AR49</f>
        <v>0</v>
      </c>
      <c r="AY49" s="34">
        <f t="shared" ref="AY49:AY54" si="235">IF(ISERROR(VLOOKUP(AF49,CF:CF,1,FALSE)),0,1)*IF(ISERROR(VLOOKUP(AH49,CF:CF,1,FALSE)),0,1)*AS49</f>
        <v>0</v>
      </c>
      <c r="AZ49" s="34">
        <f t="shared" ref="AZ49:AZ54" si="236">IF(ISERROR(VLOOKUP(AF49,CZ:CZ,1,FALSE)),0,1)*IF(ISERROR(VLOOKUP(AH49,CZ:CZ,1,FALSE)),0,1)*AN49</f>
        <v>0</v>
      </c>
      <c r="BA49" s="34">
        <f t="shared" ref="BA49:BA54" si="237">IF(ISERROR(VLOOKUP(AF49,CZ:CZ,1,FALSE)),0,1)*IF(ISERROR(VLOOKUP(AH49,CZ:CZ,1,FALSE)),0,1)*AO49</f>
        <v>0</v>
      </c>
      <c r="BB49" s="34">
        <f t="shared" ref="BB49:BB54" si="238">IF(ISERROR(VLOOKUP(AF49,CZ:CZ,1,FALSE)),0,1)*IF(ISERROR(VLOOKUP(AH49,CZ:CZ,1,FALSE)),0,1)*AP49</f>
        <v>0</v>
      </c>
      <c r="BC49" s="34">
        <f t="shared" ref="BC49:BC54" si="239">IF(ISERROR(VLOOKUP(AF49,CZ:CZ,1,FALSE)),0,1)*IF(ISERROR(VLOOKUP(AH49,CZ:CZ,1,FALSE)),0,1)*AQ49</f>
        <v>0</v>
      </c>
      <c r="BD49" s="34">
        <f t="shared" ref="BD49:BD54" si="240">IF(ISERROR(VLOOKUP(AF49,CZ:CZ,1,FALSE)),0,1)*IF(ISERROR(VLOOKUP(AH49,CZ:CZ,1,FALSE)),0,1)*AR49</f>
        <v>0</v>
      </c>
      <c r="BE49" s="34">
        <f t="shared" ref="BE49:BE54" si="241">IF(ISERROR(VLOOKUP(AF49,CZ:CZ,1,FALSE)),0,1)*IF(ISERROR(VLOOKUP(AH49,CZ:CZ,1,FALSE)),0,1)*AS49</f>
        <v>0</v>
      </c>
      <c r="BF49" s="34">
        <f t="shared" ref="BF49:BF54" si="242">IF(ISERROR(VLOOKUP(AF49,DT:DT,1,FALSE)),0,1)*IF(ISERROR(VLOOKUP(AH49,DT:DT,1,FALSE)),0,1)*AN49</f>
        <v>0</v>
      </c>
      <c r="BG49" s="34">
        <f t="shared" ref="BG49:BG54" si="243">IF(ISERROR(VLOOKUP(AF49,DT:DT,1,FALSE)),0,1)*IF(ISERROR(VLOOKUP(AH49,DT:DT,1,FALSE)),0,1)*AO49</f>
        <v>0</v>
      </c>
      <c r="BH49" s="34">
        <f t="shared" ref="BH49:BH54" si="244">IF(ISERROR(VLOOKUP(AF49,DT:DT,1,FALSE)),0,1)*IF(ISERROR(VLOOKUP(AH49,DT:DT,1,FALSE)),0,1)*AP49</f>
        <v>0</v>
      </c>
      <c r="BI49" s="34">
        <f t="shared" ref="BI49:BI54" si="245">IF(ISERROR(VLOOKUP(AF49,DT:DT,1,FALSE)),0,1)*IF(ISERROR(VLOOKUP(AH49,DT:DT,1,FALSE)),0,1)*AQ49</f>
        <v>0</v>
      </c>
      <c r="BJ49" s="34">
        <f t="shared" ref="BJ49:BJ54" si="246">IF(ISERROR(VLOOKUP(AF49,DT:DT,1,FALSE)),0,1)*IF(ISERROR(VLOOKUP(AH49,DT:DT,1,FALSE)),0,1)*AR49</f>
        <v>0</v>
      </c>
      <c r="BK49" s="34">
        <f t="shared" ref="BK49:BK54" si="247">IF(ISERROR(VLOOKUP(AF49,DT:DT,1,FALSE)),0,1)*IF(ISERROR(VLOOKUP(AH49,DT:DT,1,FALSE)),0,1)*AS49</f>
        <v>0</v>
      </c>
      <c r="BL49" s="34">
        <f t="shared" ref="BL49:BL54" si="248">IF(ISERROR(VLOOKUP(AF49,EN:EN,1,FALSE)),0,1)*IF(ISERROR(VLOOKUP(AH49,EN:EN,1,FALSE)),0,1)*AN49</f>
        <v>0</v>
      </c>
      <c r="BM49" s="34">
        <f t="shared" ref="BM49:BM54" si="249">IF(ISERROR(VLOOKUP(AF49,EN:EN,1,FALSE)),0,1)*IF(ISERROR(VLOOKUP(AH49,EN:EN,1,FALSE)),0,1)*AO49</f>
        <v>0</v>
      </c>
      <c r="BN49" s="34">
        <f t="shared" ref="BN49:BN54" si="250">IF(ISERROR(VLOOKUP(AF49,EN:EN,1,FALSE)),0,1)*IF(ISERROR(VLOOKUP(AH49,EN:EN,1,FALSE)),0,1)*AP49</f>
        <v>0</v>
      </c>
      <c r="BO49" s="34">
        <f t="shared" ref="BO49:BO54" si="251">IF(ISERROR(VLOOKUP(AF49,EN:EN,1,FALSE)),0,1)*IF(ISERROR(VLOOKUP(AH49,EN:EN,1,FALSE)),0,1)*AQ49</f>
        <v>0</v>
      </c>
      <c r="BP49" s="34">
        <f t="shared" ref="BP49:BP54" si="252">IF(ISERROR(VLOOKUP(AF49,EN:EN,1,FALSE)),0,1)*IF(ISERROR(VLOOKUP(AH49,EN:EN,1,FALSE)),0,1)*AR49</f>
        <v>0</v>
      </c>
      <c r="BQ49" s="34">
        <f t="shared" ref="BQ49:BQ54" si="253">IF(ISERROR(VLOOKUP(AF49,EN:EN,1,FALSE)),0,1)*IF(ISERROR(VLOOKUP(AH49,EN:EN,1,FALSE)),0,1)*AS49</f>
        <v>0</v>
      </c>
      <c r="BT49" s="34" t="s">
        <v>19</v>
      </c>
      <c r="BU49" s="55">
        <f>(SUMIF(AF4:AF54,BT49,AN4:AN54)+SUMIF(AH4:AH54,BT49,AO4:AO54))</f>
        <v>0</v>
      </c>
      <c r="BV49" s="55">
        <f>(SUMIF(AF4:AF54,BT49,AP4:AP54)+SUMIF(AH4:AH54,BT49,AQ4:AQ54))</f>
        <v>0</v>
      </c>
      <c r="BW49" s="55">
        <f>(SUMIF(AF4:AF54,BT49,AR4:AR54)+SUMIF(AH4:AH54,BT49,AS4:AS54))</f>
        <v>0</v>
      </c>
      <c r="BX49" s="55">
        <f>SUMIF(AF4:AF54,BT49,AI4:AI54)+SUMIF(AH4:AH54,BT49,AK4:AK54)</f>
        <v>0</v>
      </c>
      <c r="BY49" s="55">
        <f>SUMIF(AF4:AF54,BT49,AK4:AK54)+SUMIF(AH4:AH54,BT49,AI4:AI54)</f>
        <v>0</v>
      </c>
      <c r="BZ49" s="55">
        <f>BX49-BY49</f>
        <v>0</v>
      </c>
      <c r="CA49" s="55">
        <f>IFERROR(BU49*3+BV49*1,0)</f>
        <v>0</v>
      </c>
      <c r="CB49" s="55" t="s">
        <v>34</v>
      </c>
      <c r="CC49" s="56">
        <f>RANK(CA49,CA49:CA52)</f>
        <v>1</v>
      </c>
      <c r="CD49" s="34">
        <f>SUMPRODUCT((CA49:CA52=CA49)*(BZ49:BZ52&gt;BZ49))</f>
        <v>0</v>
      </c>
      <c r="CF49" s="34" t="str">
        <f>IF(CC49=1,BT49,)</f>
        <v>Portugal</v>
      </c>
      <c r="CG49" s="34">
        <f>(SUMIF(AF4:AF54,BT49,AT4:AT54)+SUMIF(AH4:AH54,BT49,AU4:AU54))</f>
        <v>0</v>
      </c>
      <c r="CH49" s="34">
        <f>(SUMIF(AF4:AF54,BT49,AV4:AV54)+SUMIF(AH4:AH54,BT49,AW4:AW54))</f>
        <v>0</v>
      </c>
      <c r="CI49" s="34">
        <f>(SUMIF(AF4:AF54,BT49,AX4:AX54)+SUMIF(AH4:AH54,BT49,AY4:AY54))</f>
        <v>0</v>
      </c>
      <c r="CJ49" s="55">
        <f>IFERROR(CG49*3+CH49*1,0)</f>
        <v>0</v>
      </c>
      <c r="CK49" s="34" t="str">
        <f>CB49</f>
        <v>F</v>
      </c>
      <c r="CL49" s="34">
        <f>IF(CF49&gt;0,RANK(CJ49,CJ49:CJ52),)</f>
        <v>1</v>
      </c>
      <c r="CM49" s="34">
        <f>IF(AND(CF49&gt;0,COUNTIF(CL49:CL52,CL49)&gt;1),SUMIFS($AI$4:$AI$54,$AF$4:$AF$54,$BT49,$L$4:$L$54,1)+SUMIFS($AK$4:$AK$54,$AH$4:$AH$54,$BT49,$L$4:$L$54,1)-SUMIFS($AK$4:$AK$54,$AF$4:$AF$54,$BT49,$L$4:$L$54,1)-SUMIFS($AI$4:$AI$54,$AH$4:$AH$54,$BT49,$L$4:$L$54,1),)</f>
        <v>0</v>
      </c>
      <c r="CN49" s="34">
        <f>IF(AND(CF49&gt;0,COUNTIF(CL49:CL52,CL49)&gt;1),CL49+RANK(CM49,CM49:CM52)-1,CL49)</f>
        <v>1</v>
      </c>
      <c r="CO49" s="34">
        <f>IF(AND(CF49&gt;0,COUNTIF(CN49:CN52,CN49)&gt;1),SUMIFS($AI$4:$AI$54,$AF$4:$AF$54,$BT49,$L$4:$L$54,1)+SUMIFS($AK$4:$AK$54,$AH$4:$AH$54,$BT49,$L$4:$L$54,1),)</f>
        <v>0</v>
      </c>
      <c r="CP49" s="34">
        <f>IF(AND(CF49&gt;0,COUNTIF(CN49:CN52,CN49)&gt;1),CN49+RANK(CO49,CO49:CO52)-1,CN49)</f>
        <v>1</v>
      </c>
      <c r="CQ49" s="34">
        <f>IF(CP49=0,"",CP49)</f>
        <v>1</v>
      </c>
      <c r="CR49" s="34">
        <f>IF(OR(CQ49="",COUNTIF(CQ49:CQ52,CQ49)=1),"",$BZ49)</f>
        <v>0</v>
      </c>
      <c r="CS49" s="34">
        <f>IF(CQ49="","",IF(COUNTIF(CQ49:CQ52,CQ49)=1,CQ49,CQ49+RANK(CR49,CR49:CR52,0)-1))</f>
        <v>1</v>
      </c>
      <c r="CT49" s="34">
        <f>IF(OR(CS49="",COUNTIF(CS49:CS52,CS49)=1),"",$BX49)</f>
        <v>0</v>
      </c>
      <c r="CU49" s="34">
        <f>IF(CQ49="","",IF(COUNTIF(CS49:CS52,CS49)=1,CS49,CS49+RANK(CT49,CT49:CT52,0)-1))</f>
        <v>1</v>
      </c>
      <c r="CV49" s="34">
        <f>IF(OR(CU49="",COUNTIF(CU49:CU52,CU49)=1),"",$BU49)</f>
        <v>0</v>
      </c>
      <c r="CW49" s="34">
        <f>IF(CQ49="","",IF(COUNTIF(CU49:CU52,CU49)=1,CU49,CU49+RANK(CV49,CV49:CV52,0)-1))</f>
        <v>1</v>
      </c>
      <c r="CX49" s="34">
        <f>IF(CF49&gt;0,BM47+RANK(CW49,CW49:CW52,1),)</f>
        <v>1</v>
      </c>
      <c r="CZ49" s="34">
        <f>IF(CC49=2,BT49,)</f>
        <v>0</v>
      </c>
      <c r="DA49" s="34">
        <f>(SUMIF(AF4:AF54,BT49,AZ4:AZ54)+SUMIF(AH4:AH54,BT49,BA4:BA54))</f>
        <v>0</v>
      </c>
      <c r="DB49" s="34">
        <f>(SUMIF(AF4:AF54,BT49,BB4:BB54)+SUMIF(AH4:AH54,BT49,BC4:BC54))</f>
        <v>0</v>
      </c>
      <c r="DC49" s="34">
        <f>(SUMIF(AF4:AF54,BT49,BD4:BD54)+SUMIF(AH4:AH54,BT49,BE4:BE54))</f>
        <v>0</v>
      </c>
      <c r="DD49" s="55">
        <f>IFERROR(DA49*3+DB49*1,0)</f>
        <v>0</v>
      </c>
      <c r="DE49" s="34" t="str">
        <f>CB49</f>
        <v>F</v>
      </c>
      <c r="DF49" s="34">
        <f>IF(CZ49&gt;0,RANK(DD49,DD49:DD52)+CG47,)</f>
        <v>0</v>
      </c>
      <c r="DG49" s="34">
        <f>IF(AND(CZ49&gt;0,COUNTIF(DF49:DF52,DF49)&gt;1),SUMIFS($AI$4:$AI$54,$AF$4:$AF$54,$BT49,$L$4:$L$54,2)+SUMIFS($AK$4:$AK$54,$AH$4:$AH$54,$BT49,$L$4:$L$54,2)-SUMIFS($AK$4:$AK$54,$AF$4:$AF$54,$BT49,$L$4:$L$54,2)-SUMIFS($AI$4:$AI$54,$AH$4:$AH$54,$BT49,$L$4:$L$54,2),)</f>
        <v>0</v>
      </c>
      <c r="DH49" s="34">
        <f>IF(AND(CZ49&gt;0,COUNTIF(DF49:DF52,DF49)&gt;1),DF49+RANK(DG49,DG49:DG52)-1,DF49)</f>
        <v>0</v>
      </c>
      <c r="DI49" s="34">
        <f>IF(AND(CZ49&gt;0,COUNTIF(DH49:DH52,DH49)&gt;1),SUMIFS($AI$4:$AI$54,$AF$4:$AF$54,$BT49,$L$4:$L$54,2)+SUMIFS($AK$4:$AK$54,$AH$4:$AH$54,$BT49,$L$4:$L$54,2),)</f>
        <v>0</v>
      </c>
      <c r="DJ49" s="34">
        <f>IF(AND(CZ49&gt;0,COUNTIF(DH49:DH52,DH49)&gt;1),DH49+RANK(DI49,DI49:DI52)-1,DH49)</f>
        <v>0</v>
      </c>
      <c r="DK49" s="34" t="str">
        <f>IF(DJ49=0,"",DJ49)</f>
        <v/>
      </c>
      <c r="DL49" s="34" t="str">
        <f>IF(OR(DK49="",COUNTIF(DK49:DK52,DK49)=1),"",$BZ49)</f>
        <v/>
      </c>
      <c r="DM49" s="34" t="str">
        <f>IF(DK49="","",IF(COUNTIF(DK49:DK52,DK49)=1,DK49,DK49+RANK(DL49,DL49:DL52,0)-1))</f>
        <v/>
      </c>
      <c r="DN49" s="34" t="str">
        <f>IF(OR(DM49="",COUNTIF(DM49:DM52,DM49)=1),"",$BX49)</f>
        <v/>
      </c>
      <c r="DO49" s="34" t="str">
        <f>IF(DK49="","",IF(COUNTIF(DM49:DM52,DM49)=1,DM49,DM49+RANK(DN49,DN49:DN52,0)-1))</f>
        <v/>
      </c>
      <c r="DP49" s="34" t="str">
        <f>IF(OR(DO49="",COUNTIF(DO49:DO52,DO49)=1),"",$BU49)</f>
        <v/>
      </c>
      <c r="DQ49" s="34" t="str">
        <f>IF(DK49="","",IF(COUNTIF(DO49:DO52,DO49)=1,DO49,DO49+RANK(DP49,DP49:DP52,0)-1))</f>
        <v/>
      </c>
      <c r="DR49" s="34">
        <f>IF(CZ49&gt;0,CG47+RANK(DQ49,DQ49:DQ52,1),)</f>
        <v>0</v>
      </c>
      <c r="DT49" s="34">
        <f>IF(CC49=3,BT49,)</f>
        <v>0</v>
      </c>
      <c r="DU49" s="34">
        <f>(SUMIF(AF4:AF54,BT49,BF4:BF54)+SUMIF(AH4:AH54,BT49,BG4:BG54))</f>
        <v>0</v>
      </c>
      <c r="DV49" s="34">
        <f>(SUMIF(AF4:AF54,BT49,BH4:BH54)+SUMIF(AH4:AH54,BT49,BI4:BI54))</f>
        <v>0</v>
      </c>
      <c r="DW49" s="34">
        <f>(SUMIF(AF4:AF54,BT49,BJ4:BJ54)+SUMIF(AH4:AH54,BT49,BK4:BK54))</f>
        <v>0</v>
      </c>
      <c r="DX49" s="55">
        <f>IFERROR(DU49*3+DV49*1,0)</f>
        <v>0</v>
      </c>
      <c r="DY49" s="34" t="str">
        <f>CB49</f>
        <v>F</v>
      </c>
      <c r="DZ49" s="34">
        <f>IF(DT49&gt;0,RANK(DX49,DX49:DX52)+CG47+DA47,)</f>
        <v>0</v>
      </c>
      <c r="EA49" s="34">
        <f>IF(AND(DT49&gt;0,COUNTIF(DZ49:DZ52,DZ49)&gt;1),SUMIFS($AI$4:$AI$54,$AF$4:$AF$54,$BT49,$L$4:$L$54,3)+SUMIFS($AK$4:$AK$54,$AH$4:$AH$54,$BT49,$L$4:$L$54,3)-SUMIFS($AK$4:$AK$54,$AF$4:$AF$54,$BT49,$L$4:$L$54,3)-SUMIFS($AI$4:$AI$54,$AH$4:$AH$54,$BT49,$L$4:$L$54,3),)</f>
        <v>0</v>
      </c>
      <c r="EB49" s="34">
        <f>IF(AND(DT49&gt;0,COUNTIF(DZ49:DZ52,DZ49)&gt;1),DZ49+RANK(EA49,EA49:EA52)-1,DZ49)</f>
        <v>0</v>
      </c>
      <c r="EC49" s="34">
        <f>IF(AND(DT49&gt;0,COUNTIF(EB49:EB52,EB49)&gt;1),SUMIFS($AI$4:$AI$54,$AF$4:$AF$54,$BT49,$L$4:$L$54,3)+SUMIFS($AK$4:$AK$54,$AH$4:$AH$54,$BT49,$L$4:$L$54,3),)</f>
        <v>0</v>
      </c>
      <c r="ED49" s="34">
        <f>IF(AND(DT49&gt;0,COUNTIF(EB49:EB52,EB49)&gt;1),EB49+RANK(EC49,EC49:EC52)-1,EB49)</f>
        <v>0</v>
      </c>
      <c r="EE49" s="34" t="str">
        <f>IF(ED49=0,"",ED49)</f>
        <v/>
      </c>
      <c r="EF49" s="34" t="str">
        <f>IF(OR(EE49="",COUNTIF(EE49:EE52,EE49)=1),"",$BZ49)</f>
        <v/>
      </c>
      <c r="EG49" s="34" t="str">
        <f>IF(EE49="","",IF(COUNTIF(EE49:EE52,EE49)=1,EE49,EE49+RANK(EF49,EF49:EF52,0)-1))</f>
        <v/>
      </c>
      <c r="EH49" s="34" t="str">
        <f>IF(OR(EG49="",COUNTIF(EG49:EG52,EG49)=1),"",$BX49)</f>
        <v/>
      </c>
      <c r="EI49" s="34" t="str">
        <f>IF(EE49="","",IF(COUNTIF(EG49:EG52,EG49)=1,EG49,EG49+RANK(EH49,EH49:EH52,0)-1))</f>
        <v/>
      </c>
      <c r="EJ49" s="34" t="str">
        <f>IF(OR(EI49="",COUNTIF(EI49:EI52,EI49)=1),"",$BU49)</f>
        <v/>
      </c>
      <c r="EK49" s="34" t="str">
        <f>IF(EE49="","",IF(COUNTIF(EI49:EI52,EI49)=1,EI49,EI49+RANK(EJ49,EJ49:EJ52,0)-1))</f>
        <v/>
      </c>
      <c r="EL49" s="34">
        <f>IF(DT49&gt;0,CG47+DA47+RANK(EK49,EK49:EK52,1),)</f>
        <v>0</v>
      </c>
      <c r="EN49" s="34">
        <f>IF(CC49=4,BT49,)</f>
        <v>0</v>
      </c>
      <c r="EO49" s="34">
        <f>(SUMIF(AF4:AF54,BT49,BL4:BL54)+SUMIF(AH4:AH54,BT49,BM4:BM54))</f>
        <v>0</v>
      </c>
      <c r="EP49" s="34">
        <f>(SUMIF(AF4:AF54,BT49,BN4:BN54)+SUMIF(AH4:AH54,BT49,BO4:BO54))</f>
        <v>0</v>
      </c>
      <c r="EQ49" s="34">
        <f>(SUMIF(AF4:AF54,BT49,BP4:BP54)+SUMIF(AH4:AH54,BT49,BQ4:BQ54))</f>
        <v>0</v>
      </c>
      <c r="ER49" s="55">
        <f>IFERROR(EO49*3+EP49*1,0)</f>
        <v>0</v>
      </c>
      <c r="ES49" s="34" t="str">
        <f>CB49</f>
        <v>F</v>
      </c>
      <c r="ET49" s="34">
        <f>IF(EN49&gt;0,RANK(ER49,ER49:ER52)+CG47+DA47+DU47,)</f>
        <v>0</v>
      </c>
      <c r="EU49" s="34">
        <f>IF(AND(EN49&gt;0,COUNTIF(ET49:ET52,ET49)&gt;1),SUMIFS($AI$4:$AI$54,$AF$4:$AF$54,$BT49,$L$4:$L$54,4)+SUMIFS($AK$4:$AK$54,$AH$4:$AH$54,$BT49,$L$4:$L$54,4)-SUMIFS($AK$4:$AK$54,$AF$4:$AF$54,$BT49,$L$4:$L$54,4)-SUMIFS($AI$4:$AI$54,$AH$4:$AH$54,$BT49,$L$4:$L$54,4),)</f>
        <v>0</v>
      </c>
      <c r="EV49" s="34">
        <f>IF(AND(EN49&gt;0,COUNTIF(ET4:ET7,ET49)&gt;1),ET49+RANK(EU49,EU4:EU7)-1,ET49)</f>
        <v>0</v>
      </c>
      <c r="EW49" s="34">
        <f>IF(AND(EN49&gt;0,COUNTIF(EV49:EV52,EV49)&gt;1),SUMIFS($AI$4:$AI$54,$AF$4:$AF$54,$BT49,$L$4:$L$54,4)+SUMIFS($AK$4:$AK$54,$AH$4:$AH$54,$BT49,$L$4:$L$54,4),)</f>
        <v>0</v>
      </c>
      <c r="EX49" s="34">
        <f>IF(AND(EN49&gt;0,COUNTIF(EV49:EV52,EV49)&gt;1),EV49+RANK(EW49,EW49:EW52)-1,EV49)</f>
        <v>0</v>
      </c>
      <c r="EY49" s="34" t="str">
        <f>IF(EX49=0,"",EX49)</f>
        <v/>
      </c>
      <c r="EZ49" s="34" t="str">
        <f>IF(OR(EY49="",COUNTIF(EY49:EY52,EY49)=1),"",$BZ49)</f>
        <v/>
      </c>
      <c r="FA49" s="34" t="str">
        <f>IF(EY49="","",IF(COUNTIF(EY49:EY52,EY49)=1,EY49,EY49+RANK(EZ49,EZ49:EZ52,0)-1))</f>
        <v/>
      </c>
      <c r="FB49" s="34" t="str">
        <f>IF(OR(FA49="",COUNTIF(FA49:FA52,FA49)=1),"",$BX49)</f>
        <v/>
      </c>
      <c r="FC49" s="34" t="str">
        <f>IF(EY49="","",IF(COUNTIF(FA49:FA52,FA49)=1,FA49,FA49+RANK(FB49,FB49:FB52,0)-1))</f>
        <v/>
      </c>
      <c r="FD49" s="34" t="str">
        <f>IF(OR(FC49="",COUNTIF(FC49:FC52,FC49)=1),"",$BU49)</f>
        <v/>
      </c>
      <c r="FE49" s="34" t="str">
        <f>IF(EY49="","",IF(COUNTIF(FC49:FC52,FC49)=1,FC49,FC49+RANK(FD49,FD49:FD52,0)-1))</f>
        <v/>
      </c>
      <c r="FF49" s="34">
        <f>IF(EN49&gt;0,CG47+DA47+DU47+RANK(FE49,FE49:FE52,1),)</f>
        <v>0</v>
      </c>
      <c r="FH49" s="34">
        <f>IFERROR(VLOOKUP(FJ49,CF48:CX52,19,FALSE),IFERROR(VLOOKUP(FJ49,CZ48:DR52,19,FALSE),IFERROR(VLOOKUP(FJ49,DT48:EL52,19,FALSE),VLOOKUP(FJ49,EN48:FF52,19,FALSE))))</f>
        <v>1</v>
      </c>
      <c r="FI49" s="34">
        <f>RANK(FH49,FH49:FH52,1)+COUNTIF(FH49:FH49,FH49)-1</f>
        <v>1</v>
      </c>
      <c r="FJ49" s="34" t="str">
        <f>BT49</f>
        <v>Portugal</v>
      </c>
    </row>
    <row r="50" spans="1:166" x14ac:dyDescent="0.35">
      <c r="C50" s="49">
        <v>45461</v>
      </c>
      <c r="D50" s="119" t="s">
        <v>19</v>
      </c>
      <c r="E50" s="50" t="s">
        <v>27</v>
      </c>
      <c r="F50" s="121" t="s">
        <v>16</v>
      </c>
      <c r="G50" s="112"/>
      <c r="H50" s="158" t="s">
        <v>27</v>
      </c>
      <c r="I50" s="112"/>
      <c r="J50" s="109" t="str">
        <f t="shared" ref="J50:J54" si="254">IF(OR(ISBLANK(G50),ISBLANK(I50)),"",IF(G50&gt;I50,1,IF(G50&lt;I50,2,"X")))</f>
        <v/>
      </c>
      <c r="K50" s="149">
        <f>IF(OR('Resultat &amp; Tabell'!G50="",'Resultat &amp; Tabell'!I50="",G50="",I50=""),0,IF(G50='Resultat &amp; Tabell'!G50,2,0)+IF(I50='Resultat &amp; Tabell'!I50,2,0)+IF(J50='Resultat &amp; Tabell'!J50,3,0))</f>
        <v>0</v>
      </c>
      <c r="L50" s="108">
        <f>IF(VLOOKUP(D50,BT48:CC52,10,FALSE)=VLOOKUP(F50,BT48:CC52,10,FALSE),VLOOKUP(D50,BT48:CC52,10,FALSE),"-")</f>
        <v>1</v>
      </c>
      <c r="M50" s="108">
        <v>2</v>
      </c>
      <c r="N50" s="98" t="str">
        <f>VLOOKUP(M50,FI49:FJ52,2,FALSE)</f>
        <v>Tjeckien</v>
      </c>
      <c r="O50" s="91">
        <f>VLOOKUP(N50,BT49:CA52,2,FALSE)</f>
        <v>0</v>
      </c>
      <c r="P50" s="91">
        <f>VLOOKUP(N50,BT49:CA52,3,FALSE)</f>
        <v>0</v>
      </c>
      <c r="Q50" s="91">
        <f>VLOOKUP(N50,BT49:CA52,4,FALSE)</f>
        <v>0</v>
      </c>
      <c r="R50" s="91">
        <f>VLOOKUP(N50,BT49:CA52,5,FALSE)</f>
        <v>0</v>
      </c>
      <c r="S50" s="91">
        <f>VLOOKUP(N50,BT49:CA52,6,FALSE)</f>
        <v>0</v>
      </c>
      <c r="T50" s="91">
        <f>VLOOKUP(N50,BT49:CA52,7,FALSE)</f>
        <v>0</v>
      </c>
      <c r="U50" s="99">
        <f>VLOOKUP(N50,BT49:CA52,8,FALSE)</f>
        <v>0</v>
      </c>
      <c r="AE50" s="77">
        <f t="shared" si="220"/>
        <v>45461</v>
      </c>
      <c r="AF50" s="1" t="str">
        <f t="shared" si="220"/>
        <v>Portugal</v>
      </c>
      <c r="AG50" s="50" t="str">
        <f t="shared" si="220"/>
        <v>-</v>
      </c>
      <c r="AH50" s="3" t="str">
        <f t="shared" si="220"/>
        <v>Tjeckien</v>
      </c>
      <c r="AI50" s="51" t="str">
        <f t="shared" si="221"/>
        <v/>
      </c>
      <c r="AJ50" s="60" t="s">
        <v>27</v>
      </c>
      <c r="AK50" s="51" t="str">
        <f t="shared" si="222"/>
        <v/>
      </c>
      <c r="AL50" s="53" t="str">
        <f t="shared" si="223"/>
        <v/>
      </c>
      <c r="AM50" s="68"/>
      <c r="AN50" s="34">
        <f t="shared" si="224"/>
        <v>0</v>
      </c>
      <c r="AO50" s="34">
        <f t="shared" si="225"/>
        <v>0</v>
      </c>
      <c r="AP50" s="34">
        <f t="shared" si="226"/>
        <v>0</v>
      </c>
      <c r="AQ50" s="34">
        <f t="shared" si="227"/>
        <v>0</v>
      </c>
      <c r="AR50" s="34">
        <f t="shared" si="228"/>
        <v>0</v>
      </c>
      <c r="AS50" s="34">
        <f t="shared" si="229"/>
        <v>0</v>
      </c>
      <c r="AT50" s="34">
        <f t="shared" si="230"/>
        <v>0</v>
      </c>
      <c r="AU50" s="34">
        <f t="shared" si="231"/>
        <v>0</v>
      </c>
      <c r="AV50" s="34">
        <f t="shared" si="232"/>
        <v>0</v>
      </c>
      <c r="AW50" s="34">
        <f t="shared" si="233"/>
        <v>0</v>
      </c>
      <c r="AX50" s="34">
        <f t="shared" si="234"/>
        <v>0</v>
      </c>
      <c r="AY50" s="34">
        <f t="shared" si="235"/>
        <v>0</v>
      </c>
      <c r="AZ50" s="34">
        <f t="shared" si="236"/>
        <v>0</v>
      </c>
      <c r="BA50" s="34">
        <f t="shared" si="237"/>
        <v>0</v>
      </c>
      <c r="BB50" s="34">
        <f t="shared" si="238"/>
        <v>0</v>
      </c>
      <c r="BC50" s="34">
        <f t="shared" si="239"/>
        <v>0</v>
      </c>
      <c r="BD50" s="34">
        <f t="shared" si="240"/>
        <v>0</v>
      </c>
      <c r="BE50" s="34">
        <f t="shared" si="241"/>
        <v>0</v>
      </c>
      <c r="BF50" s="34">
        <f t="shared" si="242"/>
        <v>0</v>
      </c>
      <c r="BG50" s="34">
        <f t="shared" si="243"/>
        <v>0</v>
      </c>
      <c r="BH50" s="34">
        <f t="shared" si="244"/>
        <v>0</v>
      </c>
      <c r="BI50" s="34">
        <f t="shared" si="245"/>
        <v>0</v>
      </c>
      <c r="BJ50" s="34">
        <f t="shared" si="246"/>
        <v>0</v>
      </c>
      <c r="BK50" s="34">
        <f t="shared" si="247"/>
        <v>0</v>
      </c>
      <c r="BL50" s="34">
        <f t="shared" si="248"/>
        <v>0</v>
      </c>
      <c r="BM50" s="34">
        <f t="shared" si="249"/>
        <v>0</v>
      </c>
      <c r="BN50" s="34">
        <f t="shared" si="250"/>
        <v>0</v>
      </c>
      <c r="BO50" s="34">
        <f t="shared" si="251"/>
        <v>0</v>
      </c>
      <c r="BP50" s="34">
        <f t="shared" si="252"/>
        <v>0</v>
      </c>
      <c r="BQ50" s="34">
        <f t="shared" si="253"/>
        <v>0</v>
      </c>
      <c r="BT50" s="34" t="s">
        <v>16</v>
      </c>
      <c r="BU50" s="55">
        <f>(SUMIF(AF4:AF54,BT50,AN4:AN54)+SUMIF(AH4:AH54,BT50,AO4:AO54))</f>
        <v>0</v>
      </c>
      <c r="BV50" s="55">
        <f>(SUMIF(AF4:AF54,BT50,AP4:AP54)+SUMIF(AH4:AH54,BT50,AQ4:AQ54))</f>
        <v>0</v>
      </c>
      <c r="BW50" s="55">
        <f>(SUMIF(AF4:AF54,BT50,AR4:AR54)+SUMIF(AH4:AH54,BT50,AS4:AS54))</f>
        <v>0</v>
      </c>
      <c r="BX50" s="55">
        <f>SUMIF(AF4:AF54,BT50,AI4:AI54)+SUMIF(AH4:AH54,BT50,AK4:AK54)</f>
        <v>0</v>
      </c>
      <c r="BY50" s="55">
        <f>SUMIF(AF4:AF54,BT50,AK4:AK54)+SUMIF(AH4:AH54,BT50,AI4:AI54)</f>
        <v>0</v>
      </c>
      <c r="BZ50" s="55">
        <f>BX50-BY50</f>
        <v>0</v>
      </c>
      <c r="CA50" s="55">
        <f>IFERROR(BU50*3+BV50*1,0)</f>
        <v>0</v>
      </c>
      <c r="CB50" s="55" t="s">
        <v>34</v>
      </c>
      <c r="CC50" s="56">
        <f>RANK(CA50,CA49:CA52)</f>
        <v>1</v>
      </c>
      <c r="CD50" s="34">
        <f>SUMPRODUCT((CA49:CA52=CA50)*(BZ49:BZ52&gt;BZ50))</f>
        <v>0</v>
      </c>
      <c r="CF50" s="34" t="str">
        <f>IF(CC50=1,BT50,)</f>
        <v>Tjeckien</v>
      </c>
      <c r="CG50" s="34">
        <f>(SUMIF(AF4:AF54,BT50,AT4:AT54)+SUMIF(AH4:AH54,BT50,AU4:AU54))</f>
        <v>0</v>
      </c>
      <c r="CH50" s="34">
        <f>(SUMIF(AF4:AF54,BT50,AV4:AV54)+SUMIF(AH4:AH54,BT50,AW4:AW54))</f>
        <v>0</v>
      </c>
      <c r="CI50" s="34">
        <f>(SUMIF(AF4:AF54,BT50,AX4:AX54)+SUMIF(AH4:AH54,BT50,AY4:AY54))</f>
        <v>0</v>
      </c>
      <c r="CJ50" s="55">
        <f t="shared" ref="CJ50:CJ52" si="255">IFERROR(CG50*3+CH50*1,0)</f>
        <v>0</v>
      </c>
      <c r="CK50" s="34" t="str">
        <f>CB50</f>
        <v>F</v>
      </c>
      <c r="CL50" s="34">
        <f>IF(CF50&gt;0,RANK(CJ50,CJ49:CJ52),)</f>
        <v>1</v>
      </c>
      <c r="CM50" s="34">
        <f>IF(AND(CF50&gt;0,COUNTIF(CL49:CL52,CL50)&gt;1),SUMIFS($AI$4:$AI$54,$AF$4:$AF$54,BT50,$L$4:$L$54,1)+SUMIFS($AK$4:$AK$54,$AH$4:$AH$54,BT50,$L$4:$L$54,1)-SUMIFS($AK$4:$AK$54,$AF$4:$AF$54,BT50,$L$4:$L$54,1)-SUMIFS($AI$4:$AI$54,$AH$4:$AH$54,BT50,$L$4:$L$54,1),)</f>
        <v>0</v>
      </c>
      <c r="CN50" s="34">
        <f>IF(AND(CF50&gt;0,COUNTIF(CL49:CL52,CL50)&gt;1),CL50+RANK(CM50,CM49:CM52)-1,CL50)</f>
        <v>1</v>
      </c>
      <c r="CO50" s="34">
        <f>IF(AND(CF50&gt;0,COUNTIF(CN49:CN52,CN50)&gt;1),SUMIFS($AI$4:$AI$54,$AF$4:$AF$54,BT50,$L$4:$L$54,1)+SUMIFS($AK$4:$AK$54,$AH$4:$AH$54,BT50,$L$4:$L$54,1),)</f>
        <v>0</v>
      </c>
      <c r="CP50" s="34">
        <f>IF(AND(CF50&gt;0,COUNTIF(CN49:CN52,CN50)&gt;1),CN50+RANK(CO50,CO49:CO52)-1,CN50)</f>
        <v>1</v>
      </c>
      <c r="CQ50" s="34">
        <f t="shared" ref="CQ50:CQ52" si="256">IF(CP50=0,"",CP50)</f>
        <v>1</v>
      </c>
      <c r="CR50" s="34">
        <f>IF(OR(CQ50="",COUNTIF(CQ49:CQ52,CQ50)=1),"",$BZ50)</f>
        <v>0</v>
      </c>
      <c r="CS50" s="34">
        <f>IF(CQ50="","",IF(COUNTIF(CQ49:CQ52,CQ50)=1,CQ50,CQ50+RANK(CR50,CR49:CR52,0)-1))</f>
        <v>1</v>
      </c>
      <c r="CT50" s="34">
        <f>IF(OR(CS50="",COUNTIF(CS49:CS52,CS50)=1),"",$BX50)</f>
        <v>0</v>
      </c>
      <c r="CU50" s="34">
        <f>IF(CQ50="","",IF(COUNTIF(CS49:CS52,CS50)=1,CS50,CS50+RANK(CT50,CT49:CT52,0)-1))</f>
        <v>1</v>
      </c>
      <c r="CV50" s="34">
        <f>IF(OR(CU50="",COUNTIF(CU49:CU52,CU50)=1),"",$BU50)</f>
        <v>0</v>
      </c>
      <c r="CW50" s="34">
        <f>IF(CQ50="","",IF(COUNTIF(CU49:CU52,CU50)=1,CU50,CU50+RANK(CV50,CV49:CV52,0)-1))</f>
        <v>1</v>
      </c>
      <c r="CX50" s="34">
        <f>IF(CF50&gt;0,BM47+RANK(CW50,CW49:CW52,1),)</f>
        <v>1</v>
      </c>
      <c r="CZ50" s="34">
        <f>IF(CC50=2,BT50,)</f>
        <v>0</v>
      </c>
      <c r="DA50" s="34">
        <f>(SUMIF(AF4:AF54,BT50,AZ4:AZ54)+SUMIF(AH4:AH54,BT50,BA4:BA54))</f>
        <v>0</v>
      </c>
      <c r="DB50" s="34">
        <f>(SUMIF(AF4:AF54,BT50,BB4:BB54)+SUMIF(AH4:AH54,BT50,BC4:BC54))</f>
        <v>0</v>
      </c>
      <c r="DC50" s="34">
        <f>(SUMIF(AF4:AF54,BT50,BD4:BD54)+SUMIF(AH4:AH54,BT50,BE4:BE54))</f>
        <v>0</v>
      </c>
      <c r="DD50" s="55">
        <f t="shared" ref="DD50:DD52" si="257">IFERROR(DA50*3+DB50*1,0)</f>
        <v>0</v>
      </c>
      <c r="DE50" s="34" t="str">
        <f>CB50</f>
        <v>F</v>
      </c>
      <c r="DF50" s="34">
        <f>IF(CZ50&gt;0,RANK(DD50,DD49:DD52)+CG47,)</f>
        <v>0</v>
      </c>
      <c r="DG50" s="34">
        <f>IF(AND(CZ50&gt;0,COUNTIF(DF49:DF52,DF50)&gt;1),SUMIFS($AI$4:$AI$54,$AF$4:$AF$54,BT50,$L$4:$L$54,2)+SUMIFS($AK$4:$AK$54,$AH$4:$AH$54,BT50,$L$4:$L$54,2)-SUMIFS($AK$4:$AK$54,$AF$4:$AF$54,BT50,$L$4:$L$54,2)-SUMIFS($AI$4:$AI$54,$AH$4:$AH$54,BT50,$L$4:$L$54,2),)</f>
        <v>0</v>
      </c>
      <c r="DH50" s="34">
        <f>IF(AND(CZ50&gt;0,COUNTIF(DF49:DF52,DF50)&gt;1),DF50+RANK(DG50,DG49:DG52)-1,DF50)</f>
        <v>0</v>
      </c>
      <c r="DI50" s="34">
        <f>IF(AND(CZ50&gt;0,COUNTIF(DH49:DH52,DH50)&gt;1),SUMIFS($AI$4:$AI$54,$AF$4:$AF$54,BT50,$L$4:$L$54,2)+SUMIFS($AK$4:$AK$54,$AH$4:$AH$54,BT50,$L$4:$L$54,2),)</f>
        <v>0</v>
      </c>
      <c r="DJ50" s="34">
        <f>IF(AND(CZ50&gt;0,COUNTIF(DH49:DH52,DH50)&gt;1),DH50+RANK(DI50,DI49:DI52)-1,DH50)</f>
        <v>0</v>
      </c>
      <c r="DK50" s="34" t="str">
        <f t="shared" ref="DK50:DK52" si="258">IF(DJ50=0,"",DJ50)</f>
        <v/>
      </c>
      <c r="DL50" s="34" t="str">
        <f>IF(OR(DK50="",COUNTIF(DK49:DK52,DK50)=1),"",$BZ50)</f>
        <v/>
      </c>
      <c r="DM50" s="34" t="str">
        <f>IF(DK50="","",IF(COUNTIF(DK49:DK52,DK50)=1,DK50,DK50+RANK(DL50,DL49:DL52,0)-1))</f>
        <v/>
      </c>
      <c r="DN50" s="34" t="str">
        <f>IF(OR(DM50="",COUNTIF(DM49:DM52,DM50)=1),"",$BX50)</f>
        <v/>
      </c>
      <c r="DO50" s="34" t="str">
        <f>IF(DK50="","",IF(COUNTIF(DM49:DM52,DM50)=1,DM50,DM50+RANK(DN50,DN49:DN52,0)-1))</f>
        <v/>
      </c>
      <c r="DP50" s="34" t="str">
        <f>IF(OR(DO50="",COUNTIF(DO49:DO52,DO50)=1),"",$BU50)</f>
        <v/>
      </c>
      <c r="DQ50" s="34" t="str">
        <f>IF(DK50="","",IF(COUNTIF(DO49:DO52,DO50)=1,DO50,DO50+RANK(DP50,DP49:DP52,0)-1))</f>
        <v/>
      </c>
      <c r="DR50" s="34">
        <f>IF(CZ50&gt;0,CG47+RANK(DQ50,DQ49:DQ52,1),)</f>
        <v>0</v>
      </c>
      <c r="DT50" s="34">
        <f>IF(CC50=3,BT50,)</f>
        <v>0</v>
      </c>
      <c r="DU50" s="34">
        <f>(SUMIF(AF4:AF54,BT50,BF4:BF54)+SUMIF(AH4:AH54,BT50,BG4:BG54))</f>
        <v>0</v>
      </c>
      <c r="DV50" s="34">
        <f>(SUMIF(AF4:AF54,BT50,BH4:BH54)+SUMIF(AH4:AH54,BT50,BI4:BI54))</f>
        <v>0</v>
      </c>
      <c r="DW50" s="34">
        <f>(SUMIF(AF4:AF54,BT50,BJ4:BJ54)+SUMIF(AH4:AH54,BT50,BK4:BK54))</f>
        <v>0</v>
      </c>
      <c r="DX50" s="55">
        <f t="shared" ref="DX50:DX52" si="259">IFERROR(DU50*3+DV50*1,0)</f>
        <v>0</v>
      </c>
      <c r="DY50" s="34" t="str">
        <f>CB50</f>
        <v>F</v>
      </c>
      <c r="DZ50" s="34">
        <f>IF(DT50&gt;0,RANK(DX50,DX49:DX52)+CG47+DA47,)</f>
        <v>0</v>
      </c>
      <c r="EA50" s="34">
        <f>IF(AND(DT50&gt;0,COUNTIF(DZ49:DZ52,DZ50)&gt;1),SUMIFS($AI$4:$AI$54,$AF$4:$AF$54,BT50,$L$4:$L$54,3)+SUMIFS($AK$4:$AK$54,$AH$4:$AH$54,BT50,$L$4:$L$54,3)-SUMIFS($AK$4:$AK$54,$AF$4:$AF$54,BT50,$L$4:$L$54,3)-SUMIFS($AI$4:$AI$54,$AH$4:$AH$54,BT50,$L$4:$L$54,3),)</f>
        <v>0</v>
      </c>
      <c r="EB50" s="34">
        <f>IF(AND(DT50&gt;0,COUNTIF(DZ49:DZ52,DZ50)&gt;1),DZ50+RANK(EA50,EA49:EA52)-1,DZ50)</f>
        <v>0</v>
      </c>
      <c r="EC50" s="34">
        <f>IF(AND(DT50&gt;0,COUNTIF(EB49:EB52,EB50)&gt;1),SUMIFS($AI$4:$AI$54,$AF$4:$AF$54,BT50,$L$4:$L$54,3)+SUMIFS($AK$4:$AK$54,$AH$4:$AH$54,BT50,$L$4:$L$54,3),)</f>
        <v>0</v>
      </c>
      <c r="ED50" s="34">
        <f>IF(AND(DT50&gt;0,COUNTIF(EB49:EB52,EB50)&gt;1),EB50+RANK(EC50,EC49:EC52)-1,EB50)</f>
        <v>0</v>
      </c>
      <c r="EE50" s="34" t="str">
        <f t="shared" ref="EE50:EE52" si="260">IF(ED50=0,"",ED50)</f>
        <v/>
      </c>
      <c r="EF50" s="34" t="str">
        <f>IF(OR(EE50="",COUNTIF(EE49:EE52,EE50)=1),"",$BZ50)</f>
        <v/>
      </c>
      <c r="EG50" s="34" t="str">
        <f>IF(EE50="","",IF(COUNTIF(EE49:EE52,EE50)=1,EE50,EE50+RANK(EF50,EF49:EF52,0)-1))</f>
        <v/>
      </c>
      <c r="EH50" s="34" t="str">
        <f>IF(OR(EG50="",COUNTIF(EG49:EG52,EG50)=1),"",$BX50)</f>
        <v/>
      </c>
      <c r="EI50" s="34" t="str">
        <f>IF(EE50="","",IF(COUNTIF(EG49:EG52,EG50)=1,EG50,EG50+RANK(EH50,EH49:EH52,0)-1))</f>
        <v/>
      </c>
      <c r="EJ50" s="34" t="str">
        <f>IF(OR(EI50="",COUNTIF(EI49:EI52,EI50)=1),"",$BU50)</f>
        <v/>
      </c>
      <c r="EK50" s="34" t="str">
        <f>IF(EE50="","",IF(COUNTIF(EI49:EI52,EI50)=1,EI50,EI50+RANK(EJ50,EJ49:EJ52,0)-1))</f>
        <v/>
      </c>
      <c r="EL50" s="34">
        <f>IF(DT50&gt;0,CG47+DA47+RANK(EK50,EK49:EK52,1),)</f>
        <v>0</v>
      </c>
      <c r="EN50" s="34">
        <f>IF(CC50=4,BT50,)</f>
        <v>0</v>
      </c>
      <c r="EO50" s="34">
        <f>(SUMIF(AF4:AF54,BT50,BL4:BL54)+SUMIF(AH4:AH54,BT50,BM4:BM54))</f>
        <v>0</v>
      </c>
      <c r="EP50" s="34">
        <f>(SUMIF(AF4:AF54,BT50,BN4:BN54)+SUMIF(AH4:AH54,BT50,BO4:BO54))</f>
        <v>0</v>
      </c>
      <c r="EQ50" s="34">
        <f>(SUMIF(AF4:AF54,BT50,BP4:BP54)+SUMIF(AH4:AH54,BT50,BQ4:BQ54))</f>
        <v>0</v>
      </c>
      <c r="ER50" s="55">
        <f t="shared" ref="ER50:ER52" si="261">IFERROR(EO50*3+EP50*1,0)</f>
        <v>0</v>
      </c>
      <c r="ES50" s="34" t="str">
        <f>CB50</f>
        <v>F</v>
      </c>
      <c r="ET50" s="34">
        <f>IF(EN50&gt;0,RANK(ER50,ER49:ER52)+CG47+DA47+DU47,)</f>
        <v>0</v>
      </c>
      <c r="EU50" s="34">
        <f>IF(AND(EN50&gt;0,COUNTIF(ET49:ET52,ET50)&gt;1),SUMIFS($AI$4:$AI$54,$AF$4:$AF$54,BT50,$L$4:$L$54,4)+SUMIFS($AK$4:$AK$54,$AH$4:$AH$54,BT50,$L$4:$L$54,4)-SUMIFS($AK$4:$AK$54,$AF$4:$AF$54,BT50,$L$4:$L$54,4)-SUMIFS($AI$4:$AI$54,$AH$4:$AH$54,BT50,$L$4:$L$54,4),)</f>
        <v>0</v>
      </c>
      <c r="EV50" s="34">
        <f>IF(AND(EN50&gt;0,COUNTIF(ET4:ET7,ET50)&gt;1),ET50+RANK(EU50,EU4:EU7)-1,ET50)</f>
        <v>0</v>
      </c>
      <c r="EW50" s="34">
        <f>IF(AND(EN50&gt;0,COUNTIF(EV49:EV52,EV50)&gt;1),SUMIFS($AI$4:$AI$54,$AF$4:$AF$54,BT50,$L$4:$L$54,4)+SUMIFS($AK$4:$AK$54,$AH$4:$AH$54,BT50,$L$4:$L$54,4),)</f>
        <v>0</v>
      </c>
      <c r="EX50" s="34">
        <f>IF(AND(EN50&gt;0,COUNTIF(EV49:EV52,EV50)&gt;1),EV50+RANK(EW50,EW49:EW52)-1,EV50)</f>
        <v>0</v>
      </c>
      <c r="EY50" s="34" t="str">
        <f t="shared" ref="EY50:EY52" si="262">IF(EX50=0,"",EX50)</f>
        <v/>
      </c>
      <c r="EZ50" s="34" t="str">
        <f>IF(OR(EY50="",COUNTIF(EY49:EY52,EY50)=1),"",$BZ50)</f>
        <v/>
      </c>
      <c r="FA50" s="34" t="str">
        <f>IF(EY50="","",IF(COUNTIF(EY49:EY52,EY50)=1,EY50,EY50+RANK(EZ50,EZ49:EZ52,0)-1))</f>
        <v/>
      </c>
      <c r="FB50" s="34" t="str">
        <f>IF(OR(FA50="",COUNTIF(FA49:FA52,FA50)=1),"",$BX50)</f>
        <v/>
      </c>
      <c r="FC50" s="34" t="str">
        <f>IF(EY50="","",IF(COUNTIF(FA49:FA52,FA50)=1,FA50,FA50+RANK(FB50,FB49:FB52,0)-1))</f>
        <v/>
      </c>
      <c r="FD50" s="34" t="str">
        <f>IF(OR(FC50="",COUNTIF(FC49:FC52,FC50)=1),"",$BU50)</f>
        <v/>
      </c>
      <c r="FE50" s="34" t="str">
        <f>IF(EY50="","",IF(COUNTIF(FC49:FC52,FC50)=1,FC50,FC50+RANK(FD50,FD49:FD52,0)-1))</f>
        <v/>
      </c>
      <c r="FF50" s="34">
        <f>IF(EN50&gt;0,CG47+DA47+DU47+RANK(FE50,FE49:FE52,1),)</f>
        <v>0</v>
      </c>
      <c r="FH50" s="34">
        <f>IFERROR(VLOOKUP(FJ50,CF48:CX52,19,FALSE),IFERROR(VLOOKUP(FJ50,CZ48:DR52,19,FALSE),IFERROR(VLOOKUP(FJ50,DT48:EL52,19,FALSE),VLOOKUP(FJ50,EN48:FF52,19,FALSE))))</f>
        <v>1</v>
      </c>
      <c r="FI50" s="34">
        <f>RANK(FH50,FH49:FH52,1)+COUNTIF(FH49:FH50,FH50)-1</f>
        <v>2</v>
      </c>
      <c r="FJ50" s="34" t="str">
        <f>BT50</f>
        <v>Tjeckien</v>
      </c>
    </row>
    <row r="51" spans="1:166" x14ac:dyDescent="0.35">
      <c r="C51" s="49">
        <v>45465</v>
      </c>
      <c r="D51" s="120" t="s">
        <v>181</v>
      </c>
      <c r="E51" s="59" t="s">
        <v>27</v>
      </c>
      <c r="F51" s="122" t="s">
        <v>16</v>
      </c>
      <c r="G51" s="112"/>
      <c r="H51" s="158" t="s">
        <v>27</v>
      </c>
      <c r="I51" s="112"/>
      <c r="J51" s="109" t="str">
        <f t="shared" si="254"/>
        <v/>
      </c>
      <c r="K51" s="149">
        <f>IF(OR('Resultat &amp; Tabell'!G51="",'Resultat &amp; Tabell'!I51="",G51="",I51=""),0,IF(G51='Resultat &amp; Tabell'!G51,2,0)+IF(I51='Resultat &amp; Tabell'!I51,2,0)+IF(J51='Resultat &amp; Tabell'!J51,3,0))</f>
        <v>0</v>
      </c>
      <c r="L51" s="108">
        <f>IF(VLOOKUP(D51,BT48:CC52,10,FALSE)=VLOOKUP(F51,BT48:CC52,10,FALSE),VLOOKUP(D51,BT48:CC52,10,FALSE),"-")</f>
        <v>1</v>
      </c>
      <c r="M51" s="108">
        <v>3</v>
      </c>
      <c r="N51" s="98" t="str">
        <f>VLOOKUP(M51,FI49:FJ52,2,FALSE)</f>
        <v>Georgien</v>
      </c>
      <c r="O51" s="91">
        <f>VLOOKUP(N51,BT49:CA52,2,FALSE)</f>
        <v>0</v>
      </c>
      <c r="P51" s="91">
        <f>VLOOKUP(N51,BT49:CA52,3,FALSE)</f>
        <v>0</v>
      </c>
      <c r="Q51" s="91">
        <f>VLOOKUP(N51,BT49:CA52,4,FALSE)</f>
        <v>0</v>
      </c>
      <c r="R51" s="91">
        <f>VLOOKUP(N51,BT49:CA52,5,FALSE)</f>
        <v>0</v>
      </c>
      <c r="S51" s="91">
        <f>VLOOKUP(N51,BT49:CA52,6,FALSE)</f>
        <v>0</v>
      </c>
      <c r="T51" s="91">
        <f>VLOOKUP(N51,BT49:CA52,7,FALSE)</f>
        <v>0</v>
      </c>
      <c r="U51" s="99">
        <f>VLOOKUP(N51,BT49:CA52,8,FALSE)</f>
        <v>0</v>
      </c>
      <c r="AE51" s="62">
        <f t="shared" si="220"/>
        <v>45465</v>
      </c>
      <c r="AF51" s="2" t="str">
        <f t="shared" si="220"/>
        <v>Georgien</v>
      </c>
      <c r="AG51" s="59" t="str">
        <f t="shared" si="220"/>
        <v>-</v>
      </c>
      <c r="AH51" s="4" t="str">
        <f t="shared" si="220"/>
        <v>Tjeckien</v>
      </c>
      <c r="AI51" s="51" t="str">
        <f t="shared" si="221"/>
        <v/>
      </c>
      <c r="AJ51" s="60" t="s">
        <v>27</v>
      </c>
      <c r="AK51" s="51" t="str">
        <f t="shared" si="222"/>
        <v/>
      </c>
      <c r="AL51" s="53" t="str">
        <f t="shared" si="223"/>
        <v/>
      </c>
      <c r="AM51" s="68"/>
      <c r="AN51" s="34">
        <f t="shared" si="224"/>
        <v>0</v>
      </c>
      <c r="AO51" s="34">
        <f t="shared" si="225"/>
        <v>0</v>
      </c>
      <c r="AP51" s="34">
        <f t="shared" si="226"/>
        <v>0</v>
      </c>
      <c r="AQ51" s="34">
        <f t="shared" si="227"/>
        <v>0</v>
      </c>
      <c r="AR51" s="34">
        <f t="shared" si="228"/>
        <v>0</v>
      </c>
      <c r="AS51" s="34">
        <f t="shared" si="229"/>
        <v>0</v>
      </c>
      <c r="AT51" s="34">
        <f t="shared" si="230"/>
        <v>0</v>
      </c>
      <c r="AU51" s="34">
        <f t="shared" si="231"/>
        <v>0</v>
      </c>
      <c r="AV51" s="34">
        <f t="shared" si="232"/>
        <v>0</v>
      </c>
      <c r="AW51" s="34">
        <f t="shared" si="233"/>
        <v>0</v>
      </c>
      <c r="AX51" s="34">
        <f t="shared" si="234"/>
        <v>0</v>
      </c>
      <c r="AY51" s="34">
        <f t="shared" si="235"/>
        <v>0</v>
      </c>
      <c r="AZ51" s="34">
        <f t="shared" si="236"/>
        <v>0</v>
      </c>
      <c r="BA51" s="34">
        <f t="shared" si="237"/>
        <v>0</v>
      </c>
      <c r="BB51" s="34">
        <f t="shared" si="238"/>
        <v>0</v>
      </c>
      <c r="BC51" s="34">
        <f t="shared" si="239"/>
        <v>0</v>
      </c>
      <c r="BD51" s="34">
        <f t="shared" si="240"/>
        <v>0</v>
      </c>
      <c r="BE51" s="34">
        <f t="shared" si="241"/>
        <v>0</v>
      </c>
      <c r="BF51" s="34">
        <f t="shared" si="242"/>
        <v>0</v>
      </c>
      <c r="BG51" s="34">
        <f t="shared" si="243"/>
        <v>0</v>
      </c>
      <c r="BH51" s="34">
        <f t="shared" si="244"/>
        <v>0</v>
      </c>
      <c r="BI51" s="34">
        <f t="shared" si="245"/>
        <v>0</v>
      </c>
      <c r="BJ51" s="34">
        <f t="shared" si="246"/>
        <v>0</v>
      </c>
      <c r="BK51" s="34">
        <f t="shared" si="247"/>
        <v>0</v>
      </c>
      <c r="BL51" s="34">
        <f t="shared" si="248"/>
        <v>0</v>
      </c>
      <c r="BM51" s="34">
        <f t="shared" si="249"/>
        <v>0</v>
      </c>
      <c r="BN51" s="34">
        <f t="shared" si="250"/>
        <v>0</v>
      </c>
      <c r="BO51" s="34">
        <f t="shared" si="251"/>
        <v>0</v>
      </c>
      <c r="BP51" s="34">
        <f t="shared" si="252"/>
        <v>0</v>
      </c>
      <c r="BQ51" s="34">
        <f t="shared" si="253"/>
        <v>0</v>
      </c>
      <c r="BT51" s="34" t="s">
        <v>181</v>
      </c>
      <c r="BU51" s="55">
        <f>(SUMIF(AF4:AF54,BT51,AN4:AN54)+SUMIF(AH4:AH54,BT51,AO4:AO54))</f>
        <v>0</v>
      </c>
      <c r="BV51" s="55">
        <f>(SUMIF(AF4:AF54,BT51,AP4:AP54)+SUMIF(AH4:AH54,BT51,AQ4:AQ54))</f>
        <v>0</v>
      </c>
      <c r="BW51" s="55">
        <f>(SUMIF(AF4:AF54,BT51,AR4:AR54)+SUMIF(AH4:AH54,BT51,AS4:AS54))</f>
        <v>0</v>
      </c>
      <c r="BX51" s="55">
        <f>SUMIF(AF4:AF54,BT51,AI4:AI54)+SUMIF(AH4:AH54,BT51,AK4:AK54)</f>
        <v>0</v>
      </c>
      <c r="BY51" s="55">
        <f>SUMIF(AF4:AF54,BT51,AK4:AK54)+SUMIF(AH4:AH54,BT51,AI4:AI54)</f>
        <v>0</v>
      </c>
      <c r="BZ51" s="55">
        <f>BX51-BY51</f>
        <v>0</v>
      </c>
      <c r="CA51" s="55">
        <f>IFERROR(BU51*3+BV51*1,0)</f>
        <v>0</v>
      </c>
      <c r="CB51" s="55" t="s">
        <v>34</v>
      </c>
      <c r="CC51" s="56">
        <f>RANK(CA51,CA49:CA52)</f>
        <v>1</v>
      </c>
      <c r="CD51" s="34">
        <f>SUMPRODUCT((CA49:CA52=CA51)*(BZ49:BZ52&gt;BZ51))</f>
        <v>0</v>
      </c>
      <c r="CF51" s="34" t="str">
        <f>IF(CC51=1,BT51,)</f>
        <v>Georgien</v>
      </c>
      <c r="CG51" s="34">
        <f>(SUMIF(AF4:AF54,BT51,AT4:AT54)+SUMIF(AH4:AH54,BT51,AU4:AU54))</f>
        <v>0</v>
      </c>
      <c r="CH51" s="34">
        <f>(SUMIF(AF4:AF54,BT51,AV4:AV54)+SUMIF(AH4:AH54,BT51,AW4:AW54))</f>
        <v>0</v>
      </c>
      <c r="CI51" s="34">
        <f>(SUMIF(AF4:AF54,BT51,AX4:AX54)+SUMIF(AH4:AH54,BT51,AY4:AY54))</f>
        <v>0</v>
      </c>
      <c r="CJ51" s="55">
        <f t="shared" si="255"/>
        <v>0</v>
      </c>
      <c r="CK51" s="34" t="str">
        <f>CB51</f>
        <v>F</v>
      </c>
      <c r="CL51" s="34">
        <f>IF(CF51&gt;0,RANK(CJ51,CJ49:CJ52),)</f>
        <v>1</v>
      </c>
      <c r="CM51" s="34">
        <f>IF(AND(CF51&gt;0,COUNTIF(CL49:CL52,CL51)&gt;1),SUMIFS($AI$4:$AI$54,$AF$4:$AF$54,BT51,$L$4:$L$54,1)+SUMIFS($AK$4:$AK$54,$AH$4:$AH$54,BT51,$L$4:$L$54,1)-SUMIFS($AK$4:$AK$54,$AF$4:$AF$54,BT51,$L$4:$L$54,1)-SUMIFS($AI$4:$AI$54,$AH$4:$AH$54,BT51,$L$4:$L$54,1),)</f>
        <v>0</v>
      </c>
      <c r="CN51" s="34">
        <f>IF(AND(CF51&gt;0,COUNTIF(CL49:CL52,CL51)&gt;1),CL51+RANK(CM51,CM49:CM52)-1,CL51)</f>
        <v>1</v>
      </c>
      <c r="CO51" s="34">
        <f>IF(AND(CF51&gt;0,COUNTIF(CN49:CN52,CN51)&gt;1),SUMIFS($AI$4:$AI$54,$AF$4:$AF$54,BT51,$L$4:$L$54,1)+SUMIFS($AK$4:$AK$54,$AH$4:$AH$54,BT51,$L$4:$L$54,1),)</f>
        <v>0</v>
      </c>
      <c r="CP51" s="34">
        <f>IF(AND(CF51&gt;0,COUNTIF(CN49:CN52,CN51)&gt;1),CN51+RANK(CO51,CO49:CO52)-1,CN51)</f>
        <v>1</v>
      </c>
      <c r="CQ51" s="34">
        <f t="shared" si="256"/>
        <v>1</v>
      </c>
      <c r="CR51" s="34">
        <f>IF(OR(CQ51="",COUNTIF(CQ49:CQ52,CQ51)=1),"",$BZ51)</f>
        <v>0</v>
      </c>
      <c r="CS51" s="34">
        <f>IF(CQ51="","",IF(COUNTIF(CQ49:CQ52,CQ51)=1,CQ51,CQ51+RANK(CR51,CR49:CR52,0)-1))</f>
        <v>1</v>
      </c>
      <c r="CT51" s="34">
        <f>IF(OR(CS51="",COUNTIF(CS49:CS52,CS51)=1),"",$BX51)</f>
        <v>0</v>
      </c>
      <c r="CU51" s="34">
        <f>IF(CQ51="","",IF(COUNTIF(CS49:CS52,CS51)=1,CS51,CS51+RANK(CT51,CT49:CT52,0)-1))</f>
        <v>1</v>
      </c>
      <c r="CV51" s="34">
        <f>IF(OR(CU51="",COUNTIF(CU49:CU52,CU51)=1),"",$BU51)</f>
        <v>0</v>
      </c>
      <c r="CW51" s="34">
        <f>IF(CQ51="","",IF(COUNTIF(CU49:CU52,CU51)=1,CU51,CU51+RANK(CV51,CV49:CV52,0)-1))</f>
        <v>1</v>
      </c>
      <c r="CX51" s="34">
        <f>IF(CF51&gt;0,BM47+RANK(CW51,CW49:CW52,1),)</f>
        <v>1</v>
      </c>
      <c r="CZ51" s="34">
        <f>IF(CC51=2,BT51,)</f>
        <v>0</v>
      </c>
      <c r="DA51" s="34">
        <f>(SUMIF(AF4:AF54,BT51,AZ4:AZ54)+SUMIF(AH4:AH54,BT51,BA4:BA54))</f>
        <v>0</v>
      </c>
      <c r="DB51" s="34">
        <f>(SUMIF(AF4:AF54,BT51,BB4:BB54)+SUMIF(AH4:AH54,BT51,BC4:BC54))</f>
        <v>0</v>
      </c>
      <c r="DC51" s="34">
        <f>(SUMIF(AF4:AF54,BT51,BD4:BD54)+SUMIF(AH4:AH54,BT51,BE4:BE54))</f>
        <v>0</v>
      </c>
      <c r="DD51" s="55">
        <f t="shared" si="257"/>
        <v>0</v>
      </c>
      <c r="DE51" s="34" t="str">
        <f>CB51</f>
        <v>F</v>
      </c>
      <c r="DF51" s="34">
        <f>IF(CZ51&gt;0,RANK(DD51,DD49:DD52)+CG47,)</f>
        <v>0</v>
      </c>
      <c r="DG51" s="34">
        <f>IF(AND(CZ51&gt;0,COUNTIF(DF49:DF52,DF51)&gt;1),SUMIFS($AI$4:$AI$54,$AF$4:$AF$54,BT51,$L$4:$L$54,2)+SUMIFS($AK$4:$AK$54,$AH$4:$AH$54,BT51,$L$4:$L$54,2)-SUMIFS($AK$4:$AK$54,$AF$4:$AF$54,BT51,$L$4:$L$54,2)-SUMIFS($AI$4:$AI$54,$AH$4:$AH$54,BT51,$L$4:$L$54,2),)</f>
        <v>0</v>
      </c>
      <c r="DH51" s="34">
        <f>IF(AND(CZ51&gt;0,COUNTIF(DF49:DF52,DF51)&gt;1),DF51+RANK(DG51,DG49:DG52)-1,DF51)</f>
        <v>0</v>
      </c>
      <c r="DI51" s="34">
        <f>IF(AND(CZ51&gt;0,COUNTIF(DH49:DH52,DH51)&gt;1),SUMIFS($AI$4:$AI$54,$AF$4:$AF$54,BT51,$L$4:$L$54,2)+SUMIFS($AK$4:$AK$54,$AH$4:$AH$54,BT51,$L$4:$L$54,2),)</f>
        <v>0</v>
      </c>
      <c r="DJ51" s="34">
        <f>IF(AND(CZ51&gt;0,COUNTIF(DH49:DH52,DH51)&gt;1),DH51+RANK(DI51,DI49:DI52)-1,DH51)</f>
        <v>0</v>
      </c>
      <c r="DK51" s="34" t="str">
        <f t="shared" si="258"/>
        <v/>
      </c>
      <c r="DL51" s="34" t="str">
        <f>IF(OR(DK51="",COUNTIF(DK49:DK52,DK51)=1),"",$BZ51)</f>
        <v/>
      </c>
      <c r="DM51" s="34" t="str">
        <f>IF(DK51="","",IF(COUNTIF(DK49:DK52,DK51)=1,DK51,DK51+RANK(DL51,DL49:DL52,0)-1))</f>
        <v/>
      </c>
      <c r="DN51" s="34" t="str">
        <f>IF(OR(DM51="",COUNTIF(DM49:DM52,DM51)=1),"",$BX51)</f>
        <v/>
      </c>
      <c r="DO51" s="34" t="str">
        <f>IF(DK51="","",IF(COUNTIF(DM49:DM52,DM51)=1,DM51,DM51+RANK(DN51,DN49:DN52,0)-1))</f>
        <v/>
      </c>
      <c r="DP51" s="34" t="str">
        <f>IF(OR(DO51="",COUNTIF(DO49:DO52,DO51)=1),"",$BU51)</f>
        <v/>
      </c>
      <c r="DQ51" s="34" t="str">
        <f>IF(DK51="","",IF(COUNTIF(DO49:DO52,DO51)=1,DO51,DO51+RANK(DP51,DP49:DP52,0)-1))</f>
        <v/>
      </c>
      <c r="DR51" s="34">
        <f>IF(CZ51&gt;0,CG47+RANK(DQ51,DQ49:DQ52,1),)</f>
        <v>0</v>
      </c>
      <c r="DT51" s="34">
        <f>IF(CC51=3,BT51,)</f>
        <v>0</v>
      </c>
      <c r="DU51" s="34">
        <f>(SUMIF(AF4:AF54,BT51,BF4:BF54)+SUMIF(AH4:AH54,BT51,BG4:BG54))</f>
        <v>0</v>
      </c>
      <c r="DV51" s="34">
        <f>(SUMIF(AF4:AF54,BT51,BH4:BH54)+SUMIF(AH4:AH54,BT51,BI4:BI54))</f>
        <v>0</v>
      </c>
      <c r="DW51" s="34">
        <f>(SUMIF(AF4:AF54,BT51,BJ4:BJ54)+SUMIF(AH4:AH54,BT51,BK4:BK54))</f>
        <v>0</v>
      </c>
      <c r="DX51" s="55">
        <f t="shared" si="259"/>
        <v>0</v>
      </c>
      <c r="DY51" s="34" t="str">
        <f>CB51</f>
        <v>F</v>
      </c>
      <c r="DZ51" s="34">
        <f>IF(DT51&gt;0,RANK(DX51,DX49:DX52)+CG47+DA47,)</f>
        <v>0</v>
      </c>
      <c r="EA51" s="34">
        <f>IF(AND(DT51&gt;0,COUNTIF(DZ49:DZ52,DZ51)&gt;1),SUMIFS($AI$4:$AI$54,$AF$4:$AF$54,BT51,$L$4:$L$54,3)+SUMIFS($AK$4:$AK$54,$AH$4:$AH$54,BT51,$L$4:$L$54,3)-SUMIFS($AK$4:$AK$54,$AF$4:$AF$54,BT51,$L$4:$L$54,3)-SUMIFS($AI$4:$AI$54,$AH$4:$AH$54,BT51,$L$4:$L$54,3),)</f>
        <v>0</v>
      </c>
      <c r="EB51" s="34">
        <f>IF(AND(DT51&gt;0,COUNTIF(DZ49:DZ52,DZ51)&gt;1),DZ51+RANK(EA51,EA49:EA52)-1,DZ51)</f>
        <v>0</v>
      </c>
      <c r="EC51" s="34">
        <f>IF(AND(DT51&gt;0,COUNTIF(EB49:EB52,EB51)&gt;1),SUMIFS($AI$4:$AI$54,$AF$4:$AF$54,BT51,$L$4:$L$54,3)+SUMIFS($AK$4:$AK$54,$AH$4:$AH$54,BT51,$L$4:$L$54,3),)</f>
        <v>0</v>
      </c>
      <c r="ED51" s="34">
        <f>IF(AND(DT51&gt;0,COUNTIF(EB49:EB52,EB51)&gt;1),EB51+RANK(EC51,EC49:EC52)-1,EB51)</f>
        <v>0</v>
      </c>
      <c r="EE51" s="34" t="str">
        <f t="shared" si="260"/>
        <v/>
      </c>
      <c r="EF51" s="34" t="str">
        <f>IF(OR(EE51="",COUNTIF(EE49:EE52,EE51)=1),"",$BZ51)</f>
        <v/>
      </c>
      <c r="EG51" s="34" t="str">
        <f>IF(EE51="","",IF(COUNTIF(EE49:EE52,EE51)=1,EE51,EE51+RANK(EF51,EF49:EF52,0)-1))</f>
        <v/>
      </c>
      <c r="EH51" s="34" t="str">
        <f>IF(OR(EG51="",COUNTIF(EG49:EG52,EG51)=1),"",$BX51)</f>
        <v/>
      </c>
      <c r="EI51" s="34" t="str">
        <f>IF(EE51="","",IF(COUNTIF(EG49:EG52,EG51)=1,EG51,EG51+RANK(EH51,EH49:EH52,0)-1))</f>
        <v/>
      </c>
      <c r="EJ51" s="34" t="str">
        <f>IF(OR(EI51="",COUNTIF(EI49:EI52,EI51)=1),"",$BU51)</f>
        <v/>
      </c>
      <c r="EK51" s="34" t="str">
        <f>IF(EE51="","",IF(COUNTIF(EI49:EI52,EI51)=1,EI51,EI51+RANK(EJ51,EJ49:EJ52,0)-1))</f>
        <v/>
      </c>
      <c r="EL51" s="34">
        <f>IF(DT51&gt;0,CG47+DA47+RANK(EK51,EK49:EK52,1),)</f>
        <v>0</v>
      </c>
      <c r="EN51" s="34">
        <f>IF(CC51=4,BT51,)</f>
        <v>0</v>
      </c>
      <c r="EO51" s="34">
        <f>(SUMIF(AF4:AF54,BT51,BL4:BL54)+SUMIF(AH4:AH54,BT51,BM4:BM54))</f>
        <v>0</v>
      </c>
      <c r="EP51" s="34">
        <f>(SUMIF(AF4:AF54,BT51,BN4:BN54)+SUMIF(AH4:AH54,BT51,BO4:BO54))</f>
        <v>0</v>
      </c>
      <c r="EQ51" s="34">
        <f>(SUMIF(AF4:AF54,BT51,BP4:BP54)+SUMIF(AH4:AH54,BT51,BQ4:BQ54))</f>
        <v>0</v>
      </c>
      <c r="ER51" s="55">
        <f t="shared" si="261"/>
        <v>0</v>
      </c>
      <c r="ES51" s="34" t="str">
        <f>CB51</f>
        <v>F</v>
      </c>
      <c r="ET51" s="34">
        <f>IF(EN51&gt;0,RANK(ER51,ER49:ER52)+CG47+DA47+DU47,)</f>
        <v>0</v>
      </c>
      <c r="EU51" s="34">
        <f>IF(AND(EN51&gt;0,COUNTIF(ET49:ET52,ET51)&gt;1),SUMIFS($AI$4:$AI$54,$AF$4:$AF$54,BT51,$L$4:$L$54,4)+SUMIFS($AK$4:$AK$54,$AH$4:$AH$54,BT51,$L$4:$L$54,4)-SUMIFS($AK$4:$AK$54,$AF$4:$AF$54,BT51,$L$4:$L$54,4)-SUMIFS($AI$4:$AI$54,$AH$4:$AH$54,BT51,$L$4:$L$54,4),)</f>
        <v>0</v>
      </c>
      <c r="EV51" s="34">
        <f>IF(AND(EN51&gt;0,COUNTIF(ET4:ET7,ET51)&gt;1),ET51+RANK(EU51,EU4:EU7)-1,ET51)</f>
        <v>0</v>
      </c>
      <c r="EW51" s="34">
        <f>IF(AND(EN51&gt;0,COUNTIF(EV49:EV52,EV51)&gt;1),SUMIFS($AI$4:$AI$54,$AF$4:$AF$54,BT51,$L$4:$L$54,4)+SUMIFS($AK$4:$AK$54,$AH$4:$AH$54,BT51,$L$4:$L$54,4),)</f>
        <v>0</v>
      </c>
      <c r="EX51" s="34">
        <f>IF(AND(EN51&gt;0,COUNTIF(EV49:EV52,EV51)&gt;1),EV51+RANK(EW51,EW49:EW52)-1,EV51)</f>
        <v>0</v>
      </c>
      <c r="EY51" s="34" t="str">
        <f t="shared" si="262"/>
        <v/>
      </c>
      <c r="EZ51" s="34" t="str">
        <f>IF(OR(EY51="",COUNTIF(EY49:EY52,EY51)=1),"",$BZ51)</f>
        <v/>
      </c>
      <c r="FA51" s="34" t="str">
        <f>IF(EY51="","",IF(COUNTIF(EY49:EY52,EY51)=1,EY51,EY51+RANK(EZ51,EZ49:EZ52,0)-1))</f>
        <v/>
      </c>
      <c r="FB51" s="34" t="str">
        <f>IF(OR(FA51="",COUNTIF(FA49:FA52,FA51)=1),"",$BX51)</f>
        <v/>
      </c>
      <c r="FC51" s="34" t="str">
        <f>IF(EY51="","",IF(COUNTIF(FA49:FA52,FA51)=1,FA51,FA51+RANK(FB51,FB49:FB52,0)-1))</f>
        <v/>
      </c>
      <c r="FD51" s="34" t="str">
        <f>IF(OR(FC51="",COUNTIF(FC49:FC52,FC51)=1),"",$BU51)</f>
        <v/>
      </c>
      <c r="FE51" s="34" t="str">
        <f>IF(EY51="","",IF(COUNTIF(FC49:FC52,FC51)=1,FC51,FC51+RANK(FD51,FD49:FD52,0)-1))</f>
        <v/>
      </c>
      <c r="FF51" s="34">
        <f>IF(EN51&gt;0,CG47+DA47+DU47+RANK(FE51,FE49:FE52,1),)</f>
        <v>0</v>
      </c>
      <c r="FH51" s="34">
        <f>IFERROR(VLOOKUP(FJ51,CF48:CX52,19,FALSE),IFERROR(VLOOKUP(FJ51,CZ48:DR52,19,FALSE),IFERROR(VLOOKUP(FJ51,DT48:EL52,19,FALSE),VLOOKUP(FJ51,EN48:FF52,19,FALSE))))</f>
        <v>1</v>
      </c>
      <c r="FI51" s="34">
        <f>RANK(FH51,FH49:FH52,1)+COUNTIF(FH49:FH51,FH51)-1</f>
        <v>3</v>
      </c>
      <c r="FJ51" s="34" t="str">
        <f>BT51</f>
        <v>Georgien</v>
      </c>
    </row>
    <row r="52" spans="1:166" x14ac:dyDescent="0.35">
      <c r="C52" s="49">
        <v>45465</v>
      </c>
      <c r="D52" s="120" t="s">
        <v>17</v>
      </c>
      <c r="E52" s="59" t="s">
        <v>27</v>
      </c>
      <c r="F52" s="122" t="s">
        <v>19</v>
      </c>
      <c r="G52" s="112"/>
      <c r="H52" s="158" t="s">
        <v>27</v>
      </c>
      <c r="I52" s="112"/>
      <c r="J52" s="109" t="str">
        <f t="shared" si="254"/>
        <v/>
      </c>
      <c r="K52" s="149">
        <f>IF(OR('Resultat &amp; Tabell'!G52="",'Resultat &amp; Tabell'!I52="",G52="",I52=""),0,IF(G52='Resultat &amp; Tabell'!G52,2,0)+IF(I52='Resultat &amp; Tabell'!I52,2,0)+IF(J52='Resultat &amp; Tabell'!J52,3,0))</f>
        <v>0</v>
      </c>
      <c r="L52" s="108">
        <f>IF(VLOOKUP(D52,BT48:CC52,10,FALSE)=VLOOKUP(F52,BT48:CC52,10,FALSE),VLOOKUP(D52,BT48:CC52,10,FALSE),"-")</f>
        <v>1</v>
      </c>
      <c r="M52" s="108">
        <v>4</v>
      </c>
      <c r="N52" s="92" t="str">
        <f>VLOOKUP(M52,FI49:FJ52,2,FALSE)</f>
        <v>Turkiet</v>
      </c>
      <c r="O52" s="93">
        <f>VLOOKUP(N52,BT49:CA52,2,FALSE)</f>
        <v>0</v>
      </c>
      <c r="P52" s="93">
        <f>VLOOKUP(N52,BT49:CA52,3,FALSE)</f>
        <v>0</v>
      </c>
      <c r="Q52" s="93">
        <f>VLOOKUP(N52,BT49:CA52,4,FALSE)</f>
        <v>0</v>
      </c>
      <c r="R52" s="93">
        <f>VLOOKUP(N52,BT49:CA52,5,FALSE)</f>
        <v>0</v>
      </c>
      <c r="S52" s="93">
        <f>VLOOKUP(N52,BT49:CA52,6,FALSE)</f>
        <v>0</v>
      </c>
      <c r="T52" s="93">
        <f>VLOOKUP(N52,BT49:CA52,7,FALSE)</f>
        <v>0</v>
      </c>
      <c r="U52" s="94">
        <f>VLOOKUP(N52,BT49:CA52,8,FALSE)</f>
        <v>0</v>
      </c>
      <c r="AE52" s="62">
        <f t="shared" si="220"/>
        <v>45465</v>
      </c>
      <c r="AF52" s="2" t="str">
        <f t="shared" si="220"/>
        <v>Turkiet</v>
      </c>
      <c r="AG52" s="59" t="str">
        <f t="shared" si="220"/>
        <v>-</v>
      </c>
      <c r="AH52" s="4" t="str">
        <f t="shared" si="220"/>
        <v>Portugal</v>
      </c>
      <c r="AI52" s="51" t="str">
        <f t="shared" si="221"/>
        <v/>
      </c>
      <c r="AJ52" s="60" t="s">
        <v>27</v>
      </c>
      <c r="AK52" s="51" t="str">
        <f t="shared" si="222"/>
        <v/>
      </c>
      <c r="AL52" s="53" t="str">
        <f t="shared" si="223"/>
        <v/>
      </c>
      <c r="AM52" s="68"/>
      <c r="AN52" s="34">
        <f t="shared" si="224"/>
        <v>0</v>
      </c>
      <c r="AO52" s="34">
        <f t="shared" si="225"/>
        <v>0</v>
      </c>
      <c r="AP52" s="34">
        <f t="shared" si="226"/>
        <v>0</v>
      </c>
      <c r="AQ52" s="34">
        <f t="shared" si="227"/>
        <v>0</v>
      </c>
      <c r="AR52" s="34">
        <f t="shared" si="228"/>
        <v>0</v>
      </c>
      <c r="AS52" s="34">
        <f t="shared" si="229"/>
        <v>0</v>
      </c>
      <c r="AT52" s="34">
        <f t="shared" si="230"/>
        <v>0</v>
      </c>
      <c r="AU52" s="34">
        <f t="shared" si="231"/>
        <v>0</v>
      </c>
      <c r="AV52" s="34">
        <f t="shared" si="232"/>
        <v>0</v>
      </c>
      <c r="AW52" s="34">
        <f t="shared" si="233"/>
        <v>0</v>
      </c>
      <c r="AX52" s="34">
        <f t="shared" si="234"/>
        <v>0</v>
      </c>
      <c r="AY52" s="34">
        <f t="shared" si="235"/>
        <v>0</v>
      </c>
      <c r="AZ52" s="34">
        <f t="shared" si="236"/>
        <v>0</v>
      </c>
      <c r="BA52" s="34">
        <f t="shared" si="237"/>
        <v>0</v>
      </c>
      <c r="BB52" s="34">
        <f t="shared" si="238"/>
        <v>0</v>
      </c>
      <c r="BC52" s="34">
        <f t="shared" si="239"/>
        <v>0</v>
      </c>
      <c r="BD52" s="34">
        <f t="shared" si="240"/>
        <v>0</v>
      </c>
      <c r="BE52" s="34">
        <f t="shared" si="241"/>
        <v>0</v>
      </c>
      <c r="BF52" s="34">
        <f t="shared" si="242"/>
        <v>0</v>
      </c>
      <c r="BG52" s="34">
        <f t="shared" si="243"/>
        <v>0</v>
      </c>
      <c r="BH52" s="34">
        <f t="shared" si="244"/>
        <v>0</v>
      </c>
      <c r="BI52" s="34">
        <f t="shared" si="245"/>
        <v>0</v>
      </c>
      <c r="BJ52" s="34">
        <f t="shared" si="246"/>
        <v>0</v>
      </c>
      <c r="BK52" s="34">
        <f t="shared" si="247"/>
        <v>0</v>
      </c>
      <c r="BL52" s="34">
        <f t="shared" si="248"/>
        <v>0</v>
      </c>
      <c r="BM52" s="34">
        <f t="shared" si="249"/>
        <v>0</v>
      </c>
      <c r="BN52" s="34">
        <f t="shared" si="250"/>
        <v>0</v>
      </c>
      <c r="BO52" s="34">
        <f t="shared" si="251"/>
        <v>0</v>
      </c>
      <c r="BP52" s="34">
        <f t="shared" si="252"/>
        <v>0</v>
      </c>
      <c r="BQ52" s="34">
        <f t="shared" si="253"/>
        <v>0</v>
      </c>
      <c r="BT52" s="34" t="s">
        <v>17</v>
      </c>
      <c r="BU52" s="55">
        <f>(SUMIF(AF4:AF54,BT52,AN4:AN54)+SUMIF(AH4:AH54,BT52,AO4:AO54))</f>
        <v>0</v>
      </c>
      <c r="BV52" s="55">
        <f>(SUMIF(AF4:AF54,BT52,AP4:AP54)+SUMIF(AH4:AH54,BT52,AQ4:AQ54))</f>
        <v>0</v>
      </c>
      <c r="BW52" s="55">
        <f>(SUMIF(AF4:AF54,BT52,AR4:AR54)+SUMIF(AH4:AH54,BT52,AS4:AS54))</f>
        <v>0</v>
      </c>
      <c r="BX52" s="55">
        <f>SUMIF(AF4:AF54,BT52,AI4:AI54)+SUMIF(AH4:AH54,BT52,AK4:AK54)</f>
        <v>0</v>
      </c>
      <c r="BY52" s="55">
        <f>SUMIF(AF4:AF54,BT52,AK4:AK54)+SUMIF(AH4:AH54,BT52,AI4:AI54)</f>
        <v>0</v>
      </c>
      <c r="BZ52" s="55">
        <f>BX52-BY52</f>
        <v>0</v>
      </c>
      <c r="CA52" s="55">
        <f>IFERROR(BU52*3+BV52*1,0)</f>
        <v>0</v>
      </c>
      <c r="CB52" s="55" t="s">
        <v>34</v>
      </c>
      <c r="CC52" s="56">
        <f>RANK(CA52,CA49:CA52)</f>
        <v>1</v>
      </c>
      <c r="CD52" s="34">
        <f>SUMPRODUCT((CA49:CA52=CA52)*(BZ49:BZ52&gt;BZ52))</f>
        <v>0</v>
      </c>
      <c r="CF52" s="63" t="str">
        <f>IF(CC52=1,BT52,)</f>
        <v>Turkiet</v>
      </c>
      <c r="CG52" s="34">
        <f>(SUMIF(AF4:AF54,BT52,AT4:AT54)+SUMIF(AH4:AH54,BT52,AU4:AU54))</f>
        <v>0</v>
      </c>
      <c r="CH52" s="34">
        <f>(SUMIF(AF4:AF54,BT52,AV4:AV54)+SUMIF(AH4:AH54,BT52,AW4:AW54))</f>
        <v>0</v>
      </c>
      <c r="CI52" s="34">
        <f>(SUMIF(AF4:AF54,BT52,AX4:AX54)+SUMIF(AH4:AH54,BT52,AY4:AY54))</f>
        <v>0</v>
      </c>
      <c r="CJ52" s="55">
        <f t="shared" si="255"/>
        <v>0</v>
      </c>
      <c r="CK52" s="34" t="str">
        <f>CB52</f>
        <v>F</v>
      </c>
      <c r="CL52" s="34">
        <f>IF(CF52&gt;0,RANK(CJ52,CJ49:CJ52),)</f>
        <v>1</v>
      </c>
      <c r="CM52" s="34">
        <f>IF(AND(CF52&gt;0,COUNTIF(CL49:CL52,CL52)&gt;1),SUMIFS($AI$4:$AI$54,$AF$4:$AF$54,BT52,$L$4:$L$54,1)+SUMIFS($AK$4:$AK$54,$AH$4:$AH$54,BT52,$L$4:$L$54,1)-SUMIFS($AK$4:$AK$54,$AF$4:$AF$54,BT52,$L$4:$L$54,1)-SUMIFS($AI$4:$AI$54,$AH$4:$AH$54,BT52,$L$4:$L$54,1),)</f>
        <v>0</v>
      </c>
      <c r="CN52" s="34">
        <f>IF(AND(CF52&gt;0,COUNTIF(CL49:CL52,CL52)&gt;1),CL52+RANK(CM52,CM49:CM52)-1,CL52)</f>
        <v>1</v>
      </c>
      <c r="CO52" s="34">
        <f>IF(AND(CF52&gt;0,COUNTIF(CN49:CN52,CN52)&gt;1),SUMIFS($AI$4:$AI$54,$AF$4:$AF$54,BT52,$L$4:$L$54,1)+SUMIFS($AK$4:$AK$54,$AH$4:$AH$54,BT52,$L$4:$L$54,1),)</f>
        <v>0</v>
      </c>
      <c r="CP52" s="34">
        <f>IF(AND(CF52&gt;0,COUNTIF(CN49:CN52,CN52)&gt;1),CN52+RANK(CO52,CO49:CO52)-1,CN52)</f>
        <v>1</v>
      </c>
      <c r="CQ52" s="34">
        <f t="shared" si="256"/>
        <v>1</v>
      </c>
      <c r="CR52" s="34">
        <f>IF(OR(CQ52="",COUNTIF(CQ49:CQ52,CQ52)=1),"",$BZ52)</f>
        <v>0</v>
      </c>
      <c r="CS52" s="34">
        <f>IF(CQ52="","",IF(COUNTIF(CQ49:CQ52,CQ52)=1,CQ52,CQ52+RANK(CR52,CR49:CR52,0)-1))</f>
        <v>1</v>
      </c>
      <c r="CT52" s="34">
        <f>IF(OR(CS52="",COUNTIF(CS49:CS52,CS52)=1),"",$BX52)</f>
        <v>0</v>
      </c>
      <c r="CU52" s="34">
        <f>IF(CQ52="","",IF(COUNTIF(CS49:CS52,CS52)=1,CS52,CS52+RANK(CT52,CT49:CT52,0)-1))</f>
        <v>1</v>
      </c>
      <c r="CV52" s="34">
        <f>IF(OR(CU52="",COUNTIF(CU49:CU52,CU52)=1),"",$BU52)</f>
        <v>0</v>
      </c>
      <c r="CW52" s="34">
        <f>IF(CQ52="","",IF(COUNTIF(CU49:CU52,CU52)=1,CU52,CU52+RANK(CV52,CV49:CV52,0)-1))</f>
        <v>1</v>
      </c>
      <c r="CX52" s="34">
        <f>IF(CF52&gt;0,BM47+RANK(CW52,CW49:CW52,1),)</f>
        <v>1</v>
      </c>
      <c r="CZ52" s="63">
        <f>IF(CC52=2,BT52,)</f>
        <v>0</v>
      </c>
      <c r="DA52" s="34">
        <f>(SUMIF(AF4:AF54,BT52,AZ4:AZ54)+SUMIF(AH4:AH54,BT52,BA4:BA54))</f>
        <v>0</v>
      </c>
      <c r="DB52" s="34">
        <f>(SUMIF(AF4:AF54,BT52,BB4:BB54)+SUMIF(AH4:AH54,BT52,BC4:BC54))</f>
        <v>0</v>
      </c>
      <c r="DC52" s="34">
        <f>(SUMIF(AF4:AF54,BT52,BD4:BD54)+SUMIF(AH4:AH54,BT52,BE4:BE54))</f>
        <v>0</v>
      </c>
      <c r="DD52" s="55">
        <f t="shared" si="257"/>
        <v>0</v>
      </c>
      <c r="DE52" s="34" t="str">
        <f>CB52</f>
        <v>F</v>
      </c>
      <c r="DF52" s="34">
        <f>IF(CZ52&gt;0,RANK(DD52,DD49:DD52)+CG47,)</f>
        <v>0</v>
      </c>
      <c r="DG52" s="34">
        <f>IF(AND(CZ52&gt;0,COUNTIF(DF49:DF52,DF52)&gt;1),SUMIFS($AI$4:$AI$54,$AF$4:$AF$54,BT52,$L$4:$L$54,2)+SUMIFS($AK$4:$AK$54,$AH$4:$AH$54,BT52,$L$4:$L$54,2)-SUMIFS($AK$4:$AK$54,$AF$4:$AF$54,BT52,$L$4:$L$54,2)-SUMIFS($AI$4:$AI$54,$AH$4:$AH$54,BT52,$L$4:$L$54,2),)</f>
        <v>0</v>
      </c>
      <c r="DH52" s="34">
        <f>IF(AND(CZ52&gt;0,COUNTIF(DF49:DF52,DF52)&gt;1),DF52+RANK(DG52,DG49:DG52)-1,DF52)</f>
        <v>0</v>
      </c>
      <c r="DI52" s="34">
        <f>IF(AND(CZ52&gt;0,COUNTIF(DH49:DH52,DH52)&gt;1),SUMIFS($AI$4:$AI$54,$AF$4:$AF$54,BT52,$L$4:$L$54,2)+SUMIFS($AK$4:$AK$54,$AH$4:$AH$54,BT52,$L$4:$L$54,2),)</f>
        <v>0</v>
      </c>
      <c r="DJ52" s="34">
        <f>IF(AND(CZ52&gt;0,COUNTIF(DH49:DH52,DH52)&gt;1),DH52+RANK(DI52,DI49:DI52)-1,DH52)</f>
        <v>0</v>
      </c>
      <c r="DK52" s="34" t="str">
        <f t="shared" si="258"/>
        <v/>
      </c>
      <c r="DL52" s="34" t="str">
        <f>IF(OR(DK52="",COUNTIF(DK49:DK52,DK52)=1),"",$BZ52)</f>
        <v/>
      </c>
      <c r="DM52" s="34" t="str">
        <f>IF(DK52="","",IF(COUNTIF(DK49:DK52,DK52)=1,DK52,DK52+RANK(DL52,DL49:DL52,0)-1))</f>
        <v/>
      </c>
      <c r="DN52" s="34" t="str">
        <f>IF(OR(DM52="",COUNTIF(DM49:DM52,DM52)=1),"",$BX52)</f>
        <v/>
      </c>
      <c r="DO52" s="34" t="str">
        <f>IF(DK52="","",IF(COUNTIF(DM49:DM52,DM52)=1,DM52,DM52+RANK(DN52,DN49:DN52,0)-1))</f>
        <v/>
      </c>
      <c r="DP52" s="34" t="str">
        <f>IF(OR(DO52="",COUNTIF(DO49:DO52,DO52)=1),"",$BU52)</f>
        <v/>
      </c>
      <c r="DQ52" s="34" t="str">
        <f>IF(DK52="","",IF(COUNTIF(DO49:DO52,DO52)=1,DO52,DO52+RANK(DP52,DP49:DP52,0)-1))</f>
        <v/>
      </c>
      <c r="DR52" s="34">
        <f>IF(CZ52&gt;0,CG47+RANK(DQ52,DQ49:DQ52,1),)</f>
        <v>0</v>
      </c>
      <c r="DT52" s="63">
        <f>IF(CC52=3,BT52,)</f>
        <v>0</v>
      </c>
      <c r="DU52" s="34">
        <f>(SUMIF(AF4:AF54,BT52,BF4:BF54)+SUMIF(AH4:AH54,BT52,BG4:BG54))</f>
        <v>0</v>
      </c>
      <c r="DV52" s="34">
        <f>(SUMIF(AF4:AF54,BT52,BH4:BH54)+SUMIF(AH4:AH54,BT52,BI4:BI54))</f>
        <v>0</v>
      </c>
      <c r="DW52" s="34">
        <f>(SUMIF(AF4:AF54,BT52,BJ4:BJ54)+SUMIF(AH4:AH54,BT52,BK4:BK54))</f>
        <v>0</v>
      </c>
      <c r="DX52" s="55">
        <f t="shared" si="259"/>
        <v>0</v>
      </c>
      <c r="DY52" s="34" t="str">
        <f>CB52</f>
        <v>F</v>
      </c>
      <c r="DZ52" s="34">
        <f>IF(DT52&gt;0,RANK(DX52,DX49:DX52)+CG47+DA47,)</f>
        <v>0</v>
      </c>
      <c r="EA52" s="34">
        <f>IF(AND(DT52&gt;0,COUNTIF(DZ49:DZ52,DZ52)&gt;1),SUMIFS($AI$4:$AI$54,$AF$4:$AF$54,BT52,$L$4:$L$54,3)+SUMIFS($AK$4:$AK$54,$AH$4:$AH$54,BT52,$L$4:$L$54,3)-SUMIFS($AK$4:$AK$54,$AF$4:$AF$54,BT52,$L$4:$L$54,3)-SUMIFS($AI$4:$AI$54,$AH$4:$AH$54,BT52,$L$4:$L$54,3),)</f>
        <v>0</v>
      </c>
      <c r="EB52" s="34">
        <f>IF(AND(DT52&gt;0,COUNTIF(DZ49:DZ52,DZ52)&gt;1),DZ52+RANK(EA52,EA49:EA52)-1,DZ52)</f>
        <v>0</v>
      </c>
      <c r="EC52" s="34">
        <f>IF(AND(DT52&gt;0,COUNTIF(EB49:EB52,EB52)&gt;1),SUMIFS($AI$4:$AI$54,$AF$4:$AF$54,BT52,$L$4:$L$54,3)+SUMIFS($AK$4:$AK$54,$AH$4:$AH$54,BT52,$L$4:$L$54,3),)</f>
        <v>0</v>
      </c>
      <c r="ED52" s="34">
        <f>IF(AND(DT52&gt;0,COUNTIF(EB49:EB52,EB52)&gt;1),EB52+RANK(EC52,EC49:EC52)-1,EB52)</f>
        <v>0</v>
      </c>
      <c r="EE52" s="34" t="str">
        <f t="shared" si="260"/>
        <v/>
      </c>
      <c r="EF52" s="34" t="str">
        <f>IF(OR(EE52="",COUNTIF(EE49:EE52,EE52)=1),"",$BZ52)</f>
        <v/>
      </c>
      <c r="EG52" s="34" t="str">
        <f>IF(EE52="","",IF(COUNTIF(EE49:EE52,EE52)=1,EE52,EE52+RANK(EF52,EF49:EF52,0)-1))</f>
        <v/>
      </c>
      <c r="EH52" s="34" t="str">
        <f>IF(OR(EG52="",COUNTIF(EG49:EG52,EG52)=1),"",$BX52)</f>
        <v/>
      </c>
      <c r="EI52" s="34" t="str">
        <f>IF(EE52="","",IF(COUNTIF(EG49:EG52,EG52)=1,EG52,EG52+RANK(EH52,EH49:EH52,0)-1))</f>
        <v/>
      </c>
      <c r="EJ52" s="34" t="str">
        <f>IF(OR(EI52="",COUNTIF(EI49:EI52,EI52)=1),"",$BU52)</f>
        <v/>
      </c>
      <c r="EK52" s="34" t="str">
        <f>IF(EE52="","",IF(COUNTIF(EI49:EI52,EI52)=1,EI52,EI52+RANK(EJ52,EJ49:EJ52,0)-1))</f>
        <v/>
      </c>
      <c r="EL52" s="34">
        <f>IF(DT52&gt;0,CG47+DA47+RANK(EK52,EK49:EK52,1),)</f>
        <v>0</v>
      </c>
      <c r="EN52" s="34">
        <f>IF(CC52=4,BT52,)</f>
        <v>0</v>
      </c>
      <c r="EO52" s="34">
        <f>(SUMIF(AF4:AF54,BT52,BL4:BL54)+SUMIF(AH4:AH54,BT52,BM4:BM54))</f>
        <v>0</v>
      </c>
      <c r="EP52" s="34">
        <f>(SUMIF(AF4:AF54,BT52,BN4:BN54)+SUMIF(AH4:AH54,BT52,BO4:BO54))</f>
        <v>0</v>
      </c>
      <c r="EQ52" s="34">
        <f>(SUMIF(AF4:AF54,BT52,BP4:BP54)+SUMIF(AH4:AH54,BT52,BQ4:BQ54))</f>
        <v>0</v>
      </c>
      <c r="ER52" s="55">
        <f t="shared" si="261"/>
        <v>0</v>
      </c>
      <c r="ES52" s="34" t="str">
        <f>CB52</f>
        <v>F</v>
      </c>
      <c r="ET52" s="34">
        <f>IF(EN52&gt;0,RANK(ER52,ER49:ER52)+CG47+DA47+DU47,)</f>
        <v>0</v>
      </c>
      <c r="EU52" s="34">
        <f>IF(AND(EN52&gt;0,COUNTIF(ET49:ET52,ET52)&gt;1),SUMIFS($AI$4:$AI$54,$AF$4:$AF$54,BT52,$L$4:$L$54,4)+SUMIFS($AK$4:$AK$54,$AH$4:$AH$54,BT52,$L$4:$L$54,4)-SUMIFS($AK$4:$AK$54,$AF$4:$AF$54,BT52,$L$4:$L$54,4)-SUMIFS($AI$4:$AI$54,$AH$4:$AH$54,BT52,$L$4:$L$54,4),)</f>
        <v>0</v>
      </c>
      <c r="EV52" s="34">
        <f>IF(AND(EN52&gt;0,COUNTIF(ET4:ET7,ET52)&gt;1),ET52+RANK(EU52,EU4:EU7)-1,ET52)</f>
        <v>0</v>
      </c>
      <c r="EW52" s="34">
        <f>IF(AND(EN52&gt;0,COUNTIF(EV49:EV52,EV52)&gt;1),SUMIFS($AI$4:$AI$54,$AF$4:$AF$54,BT52,$L$4:$L$54,4)+SUMIFS($AK$4:$AK$54,$AH$4:$AH$54,BT52,$L$4:$L$54,4),)</f>
        <v>0</v>
      </c>
      <c r="EX52" s="34">
        <f>IF(AND(EN52&gt;0,COUNTIF(EV49:EV52,EV52)&gt;1),EV52+RANK(EW52,EW49:EW52)-1,EV52)</f>
        <v>0</v>
      </c>
      <c r="EY52" s="34" t="str">
        <f t="shared" si="262"/>
        <v/>
      </c>
      <c r="EZ52" s="34" t="str">
        <f>IF(OR(EY52="",COUNTIF(EY49:EY52,EY52)=1),"",$BZ52)</f>
        <v/>
      </c>
      <c r="FA52" s="34" t="str">
        <f>IF(EY52="","",IF(COUNTIF(EY49:EY52,EY52)=1,EY52,EY52+RANK(EZ52,EZ49:EZ52,0)-1))</f>
        <v/>
      </c>
      <c r="FB52" s="34" t="str">
        <f>IF(OR(FA52="",COUNTIF(FA49:FA52,FA52)=1),"",$BX52)</f>
        <v/>
      </c>
      <c r="FC52" s="34" t="str">
        <f>IF(EY52="","",IF(COUNTIF(FA49:FA52,FA52)=1,FA52,FA52+RANK(FB52,FB49:FB52,0)-1))</f>
        <v/>
      </c>
      <c r="FD52" s="34" t="str">
        <f>IF(OR(FC52="",COUNTIF(FC49:FC52,FC52)=1),"",$BU52)</f>
        <v/>
      </c>
      <c r="FE52" s="34" t="str">
        <f>IF(EY52="","",IF(COUNTIF(FC50:FC53,FC52)=1,FC52,FC52+RANK(FD52,FD50:FD53,0)-1))</f>
        <v/>
      </c>
      <c r="FF52" s="34">
        <f>IF(EN52&gt;0,CG47+DA47+DU47+RANK(FE52,FE49:FE52,1),)</f>
        <v>0</v>
      </c>
      <c r="FH52" s="34">
        <f>IFERROR(VLOOKUP(FJ52,CF48:CX52,19,FALSE),IFERROR(VLOOKUP(FJ52,CZ48:DR52,19,FALSE),IFERROR(VLOOKUP(FJ52,DT48:EL52,19,FALSE),VLOOKUP(FJ52,EN48:FF52,19,FALSE))))</f>
        <v>1</v>
      </c>
      <c r="FI52" s="34">
        <f>RANK(FH52,FH49:FH52,1)+COUNTIF(FH49:FH52,FH52)-1</f>
        <v>4</v>
      </c>
      <c r="FJ52" s="34" t="str">
        <f>BT52</f>
        <v>Turkiet</v>
      </c>
    </row>
    <row r="53" spans="1:166" x14ac:dyDescent="0.35">
      <c r="C53" s="49">
        <v>45469</v>
      </c>
      <c r="D53" s="120" t="s">
        <v>181</v>
      </c>
      <c r="E53" s="59" t="s">
        <v>27</v>
      </c>
      <c r="F53" s="122" t="s">
        <v>19</v>
      </c>
      <c r="G53" s="112"/>
      <c r="H53" s="158" t="s">
        <v>27</v>
      </c>
      <c r="I53" s="112"/>
      <c r="J53" s="109" t="str">
        <f t="shared" si="254"/>
        <v/>
      </c>
      <c r="K53" s="149">
        <f>IF(OR('Resultat &amp; Tabell'!G53="",'Resultat &amp; Tabell'!I53="",G53="",I53=""),0,IF(G53='Resultat &amp; Tabell'!G53,2,0)+IF(I53='Resultat &amp; Tabell'!I53,2,0)+IF(J53='Resultat &amp; Tabell'!J53,3,0))</f>
        <v>0</v>
      </c>
      <c r="L53" s="108">
        <f>IF(VLOOKUP(D53,BT48:CC52,10,FALSE)=VLOOKUP(F53,BT48:CC52,10,FALSE),VLOOKUP(D53,BT48:CC52,10,FALSE),"-")</f>
        <v>1</v>
      </c>
      <c r="O53" s="108" t="str">
        <f>IF(COUNTBLANK(G49:G54)+COUNTBLANK(I49:I54)=0,"Resultat OK","Fyll i resultat")</f>
        <v>Fyll i resultat</v>
      </c>
      <c r="AE53" s="62">
        <f t="shared" si="220"/>
        <v>45469</v>
      </c>
      <c r="AF53" s="2" t="str">
        <f t="shared" si="220"/>
        <v>Georgien</v>
      </c>
      <c r="AG53" s="59" t="str">
        <f t="shared" si="220"/>
        <v>-</v>
      </c>
      <c r="AH53" s="4" t="str">
        <f t="shared" si="220"/>
        <v>Portugal</v>
      </c>
      <c r="AI53" s="51" t="str">
        <f t="shared" si="221"/>
        <v/>
      </c>
      <c r="AJ53" s="60" t="s">
        <v>27</v>
      </c>
      <c r="AK53" s="51" t="str">
        <f t="shared" si="222"/>
        <v/>
      </c>
      <c r="AL53" s="53" t="str">
        <f t="shared" si="223"/>
        <v/>
      </c>
      <c r="AM53" s="68"/>
      <c r="AN53" s="34">
        <f t="shared" si="224"/>
        <v>0</v>
      </c>
      <c r="AO53" s="34">
        <f t="shared" si="225"/>
        <v>0</v>
      </c>
      <c r="AP53" s="34">
        <f t="shared" si="226"/>
        <v>0</v>
      </c>
      <c r="AQ53" s="34">
        <f t="shared" si="227"/>
        <v>0</v>
      </c>
      <c r="AR53" s="34">
        <f t="shared" si="228"/>
        <v>0</v>
      </c>
      <c r="AS53" s="34">
        <f t="shared" si="229"/>
        <v>0</v>
      </c>
      <c r="AT53" s="34">
        <f t="shared" si="230"/>
        <v>0</v>
      </c>
      <c r="AU53" s="34">
        <f t="shared" si="231"/>
        <v>0</v>
      </c>
      <c r="AV53" s="34">
        <f t="shared" si="232"/>
        <v>0</v>
      </c>
      <c r="AW53" s="34">
        <f t="shared" si="233"/>
        <v>0</v>
      </c>
      <c r="AX53" s="34">
        <f t="shared" si="234"/>
        <v>0</v>
      </c>
      <c r="AY53" s="34">
        <f t="shared" si="235"/>
        <v>0</v>
      </c>
      <c r="AZ53" s="34">
        <f t="shared" si="236"/>
        <v>0</v>
      </c>
      <c r="BA53" s="34">
        <f t="shared" si="237"/>
        <v>0</v>
      </c>
      <c r="BB53" s="34">
        <f t="shared" si="238"/>
        <v>0</v>
      </c>
      <c r="BC53" s="34">
        <f t="shared" si="239"/>
        <v>0</v>
      </c>
      <c r="BD53" s="34">
        <f t="shared" si="240"/>
        <v>0</v>
      </c>
      <c r="BE53" s="34">
        <f t="shared" si="241"/>
        <v>0</v>
      </c>
      <c r="BF53" s="34">
        <f t="shared" si="242"/>
        <v>0</v>
      </c>
      <c r="BG53" s="34">
        <f t="shared" si="243"/>
        <v>0</v>
      </c>
      <c r="BH53" s="34">
        <f t="shared" si="244"/>
        <v>0</v>
      </c>
      <c r="BI53" s="34">
        <f t="shared" si="245"/>
        <v>0</v>
      </c>
      <c r="BJ53" s="34">
        <f t="shared" si="246"/>
        <v>0</v>
      </c>
      <c r="BK53" s="34">
        <f t="shared" si="247"/>
        <v>0</v>
      </c>
      <c r="BL53" s="34">
        <f t="shared" si="248"/>
        <v>0</v>
      </c>
      <c r="BM53" s="34">
        <f t="shared" si="249"/>
        <v>0</v>
      </c>
      <c r="BN53" s="34">
        <f t="shared" si="250"/>
        <v>0</v>
      </c>
      <c r="BO53" s="34">
        <f t="shared" si="251"/>
        <v>0</v>
      </c>
      <c r="BP53" s="34">
        <f t="shared" si="252"/>
        <v>0</v>
      </c>
      <c r="BQ53" s="34">
        <f t="shared" si="253"/>
        <v>0</v>
      </c>
    </row>
    <row r="54" spans="1:166" x14ac:dyDescent="0.35">
      <c r="C54" s="49">
        <v>45469</v>
      </c>
      <c r="D54" s="120" t="s">
        <v>16</v>
      </c>
      <c r="E54" s="59" t="s">
        <v>27</v>
      </c>
      <c r="F54" s="122" t="s">
        <v>17</v>
      </c>
      <c r="G54" s="112"/>
      <c r="H54" s="158" t="s">
        <v>27</v>
      </c>
      <c r="I54" s="112"/>
      <c r="J54" s="109" t="str">
        <f t="shared" si="254"/>
        <v/>
      </c>
      <c r="K54" s="149">
        <f>IF(OR('Resultat &amp; Tabell'!G54="",'Resultat &amp; Tabell'!I54="",G54="",I54=""),0,IF(G54='Resultat &amp; Tabell'!G54,2,0)+IF(I54='Resultat &amp; Tabell'!I54,2,0)+IF(J54='Resultat &amp; Tabell'!J54,3,0))</f>
        <v>0</v>
      </c>
      <c r="L54" s="108">
        <f>IF(VLOOKUP(D54,BT48:CC52,10,FALSE)=VLOOKUP(F54,BT48:CC52,10,FALSE),VLOOKUP(D54,BT48:CC52,10,FALSE),"-")</f>
        <v>1</v>
      </c>
      <c r="AE54" s="62">
        <f t="shared" si="220"/>
        <v>45469</v>
      </c>
      <c r="AF54" s="2" t="str">
        <f t="shared" si="220"/>
        <v>Tjeckien</v>
      </c>
      <c r="AG54" s="59" t="str">
        <f t="shared" si="220"/>
        <v>-</v>
      </c>
      <c r="AH54" s="4" t="str">
        <f t="shared" si="220"/>
        <v>Turkiet</v>
      </c>
      <c r="AI54" s="51" t="str">
        <f t="shared" si="221"/>
        <v/>
      </c>
      <c r="AJ54" s="60" t="s">
        <v>27</v>
      </c>
      <c r="AK54" s="51" t="str">
        <f t="shared" si="222"/>
        <v/>
      </c>
      <c r="AL54" s="53" t="str">
        <f t="shared" si="223"/>
        <v/>
      </c>
      <c r="AM54" s="68"/>
      <c r="AN54" s="34">
        <f t="shared" si="224"/>
        <v>0</v>
      </c>
      <c r="AO54" s="34">
        <f t="shared" si="225"/>
        <v>0</v>
      </c>
      <c r="AP54" s="34">
        <f t="shared" si="226"/>
        <v>0</v>
      </c>
      <c r="AQ54" s="34">
        <f t="shared" si="227"/>
        <v>0</v>
      </c>
      <c r="AR54" s="34">
        <f t="shared" si="228"/>
        <v>0</v>
      </c>
      <c r="AS54" s="34">
        <f t="shared" si="229"/>
        <v>0</v>
      </c>
      <c r="AT54" s="34">
        <f t="shared" si="230"/>
        <v>0</v>
      </c>
      <c r="AU54" s="34">
        <f t="shared" si="231"/>
        <v>0</v>
      </c>
      <c r="AV54" s="34">
        <f t="shared" si="232"/>
        <v>0</v>
      </c>
      <c r="AW54" s="34">
        <f t="shared" si="233"/>
        <v>0</v>
      </c>
      <c r="AX54" s="34">
        <f t="shared" si="234"/>
        <v>0</v>
      </c>
      <c r="AY54" s="34">
        <f t="shared" si="235"/>
        <v>0</v>
      </c>
      <c r="AZ54" s="34">
        <f t="shared" si="236"/>
        <v>0</v>
      </c>
      <c r="BA54" s="34">
        <f t="shared" si="237"/>
        <v>0</v>
      </c>
      <c r="BB54" s="34">
        <f t="shared" si="238"/>
        <v>0</v>
      </c>
      <c r="BC54" s="34">
        <f t="shared" si="239"/>
        <v>0</v>
      </c>
      <c r="BD54" s="34">
        <f t="shared" si="240"/>
        <v>0</v>
      </c>
      <c r="BE54" s="34">
        <f t="shared" si="241"/>
        <v>0</v>
      </c>
      <c r="BF54" s="34">
        <f t="shared" si="242"/>
        <v>0</v>
      </c>
      <c r="BG54" s="34">
        <f t="shared" si="243"/>
        <v>0</v>
      </c>
      <c r="BH54" s="34">
        <f t="shared" si="244"/>
        <v>0</v>
      </c>
      <c r="BI54" s="34">
        <f t="shared" si="245"/>
        <v>0</v>
      </c>
      <c r="BJ54" s="34">
        <f t="shared" si="246"/>
        <v>0</v>
      </c>
      <c r="BK54" s="34">
        <f t="shared" si="247"/>
        <v>0</v>
      </c>
      <c r="BL54" s="34">
        <f t="shared" si="248"/>
        <v>0</v>
      </c>
      <c r="BM54" s="34">
        <f t="shared" si="249"/>
        <v>0</v>
      </c>
      <c r="BN54" s="34">
        <f t="shared" si="250"/>
        <v>0</v>
      </c>
      <c r="BO54" s="34">
        <f t="shared" si="251"/>
        <v>0</v>
      </c>
      <c r="BP54" s="34">
        <f t="shared" si="252"/>
        <v>0</v>
      </c>
      <c r="BQ54" s="34">
        <f t="shared" si="253"/>
        <v>0</v>
      </c>
    </row>
    <row r="55" spans="1:166" x14ac:dyDescent="0.35">
      <c r="G55" s="155"/>
      <c r="H55" s="155"/>
      <c r="I55" s="155"/>
    </row>
    <row r="56" spans="1:166" x14ac:dyDescent="0.35">
      <c r="C56" s="30" t="s">
        <v>28</v>
      </c>
      <c r="G56" s="155"/>
      <c r="H56" s="155"/>
      <c r="I56" s="155"/>
      <c r="AE56" s="30" t="s">
        <v>28</v>
      </c>
    </row>
    <row r="57" spans="1:166" x14ac:dyDescent="0.35">
      <c r="A57" s="135" t="s">
        <v>139</v>
      </c>
      <c r="B57" s="13" t="s">
        <v>139</v>
      </c>
      <c r="C57" s="164" t="s">
        <v>22</v>
      </c>
      <c r="D57" s="169" t="s">
        <v>23</v>
      </c>
      <c r="E57" s="169"/>
      <c r="F57" s="169"/>
      <c r="G57" s="169" t="s">
        <v>24</v>
      </c>
      <c r="H57" s="169"/>
      <c r="I57" s="169"/>
      <c r="J57" s="13" t="s">
        <v>25</v>
      </c>
      <c r="K57" s="14" t="s">
        <v>26</v>
      </c>
      <c r="L57" s="145"/>
      <c r="N57" s="150" t="s">
        <v>182</v>
      </c>
      <c r="O57" s="14"/>
      <c r="P57" s="82"/>
      <c r="Q57" s="186" t="s">
        <v>160</v>
      </c>
      <c r="R57" s="169"/>
      <c r="S57" s="169"/>
      <c r="T57" s="187"/>
      <c r="AE57" s="44" t="s">
        <v>22</v>
      </c>
      <c r="AF57" s="168" t="s">
        <v>23</v>
      </c>
      <c r="AG57" s="168"/>
      <c r="AH57" s="168"/>
      <c r="AI57" s="169" t="s">
        <v>24</v>
      </c>
      <c r="AJ57" s="169"/>
      <c r="AK57" s="169"/>
      <c r="AL57" s="13" t="s">
        <v>25</v>
      </c>
      <c r="AM57" s="14" t="s">
        <v>26</v>
      </c>
      <c r="AT57" s="83" t="s">
        <v>28</v>
      </c>
      <c r="AU57" s="84"/>
      <c r="AV57" s="85"/>
      <c r="AW57" s="83"/>
      <c r="AY57" s="102" t="s">
        <v>132</v>
      </c>
    </row>
    <row r="58" spans="1:166" x14ac:dyDescent="0.35">
      <c r="A58" s="165">
        <v>38</v>
      </c>
      <c r="B58" s="136">
        <v>8</v>
      </c>
      <c r="C58" s="62">
        <v>45472</v>
      </c>
      <c r="D58" s="138" t="str">
        <f>IF($N$8="Resultat OK",$N$5,"Tvåa grupp A")</f>
        <v>Tvåa grupp A</v>
      </c>
      <c r="E58" s="140" t="s">
        <v>27</v>
      </c>
      <c r="F58" s="139" t="str">
        <f>IF($N$17="Resultat OK",$N$14,"Tvåa grupp B")</f>
        <v>Tvåa grupp B</v>
      </c>
      <c r="G58" s="111"/>
      <c r="H58" s="158" t="s">
        <v>27</v>
      </c>
      <c r="I58" s="111"/>
      <c r="J58" s="109" t="str">
        <f>IF(OR(ISBLANK(G58),ISBLANK(I58)),"",IF(G58&gt;I58,1,IF(G58&lt;I58,2,"X")))</f>
        <v/>
      </c>
      <c r="K58" s="149">
        <f>IF(OR('Resultat &amp; Tabell'!G58="",'Resultat &amp; Tabell'!I58="",G58="",I58=""),0,IF(G58='Resultat &amp; Tabell'!G58,2,0)+IF(I58='Resultat &amp; Tabell'!I58,2,0)+IF(J58='Resultat &amp; Tabell'!J58,3,0))</f>
        <v>0</v>
      </c>
      <c r="L58" s="148"/>
      <c r="N58" s="112"/>
      <c r="O58" s="151" t="str">
        <f t="shared" ref="O58:O65" si="263">IF(OR(ISBLANK(D58),ISBLANK(F58),J58="",N58=""),"",IF(OR(AND(J58=1,N58=D58),AND(J58=2,F58=N58),AND(J58="X",OR(N58=D58,N58=F58))),"","Ej OK"))</f>
        <v/>
      </c>
      <c r="Q58" s="188">
        <f>AW75</f>
        <v>0</v>
      </c>
      <c r="R58" s="189"/>
      <c r="S58" s="189"/>
      <c r="T58" s="190"/>
      <c r="V58" s="34" t="str">
        <f>IF(OR(ISBLANK(D76),ISBLANK(F76),J76="",M76=""),"",IF(OR(AND(J76=1,M76=D76),AND(J76=2,M76=F76),AND(J76="X",OR(M76=D76,M76=F76))),"","Ej OK"))</f>
        <v/>
      </c>
      <c r="AE58" s="62">
        <f t="shared" ref="AE58:AH65" si="264">C58</f>
        <v>45472</v>
      </c>
      <c r="AF58" s="2" t="str">
        <f t="shared" si="264"/>
        <v>Tvåa grupp A</v>
      </c>
      <c r="AG58" s="59" t="str">
        <f t="shared" si="264"/>
        <v>-</v>
      </c>
      <c r="AH58" s="4" t="str">
        <f t="shared" si="264"/>
        <v>Tvåa grupp B</v>
      </c>
      <c r="AI58" s="51" t="str">
        <f t="shared" ref="AI58:AI65" si="265">IF(G58="","",G58)</f>
        <v/>
      </c>
      <c r="AJ58" s="52" t="s">
        <v>27</v>
      </c>
      <c r="AK58" s="51" t="str">
        <f t="shared" ref="AK58:AK65" si="266">IF(I58="","",I58)</f>
        <v/>
      </c>
      <c r="AL58" s="53" t="str">
        <f t="shared" ref="AL58:AL65" si="267">J58</f>
        <v/>
      </c>
      <c r="AM58" s="68"/>
      <c r="AT58" s="86" t="s">
        <v>122</v>
      </c>
      <c r="AU58" s="87" t="s">
        <v>123</v>
      </c>
      <c r="AV58" s="87" t="s">
        <v>124</v>
      </c>
      <c r="AW58" s="87" t="s">
        <v>26</v>
      </c>
      <c r="AY58" s="102" t="str">
        <f t="shared" ref="AY58:AY65" si="268">D58</f>
        <v>Tvåa grupp A</v>
      </c>
      <c r="AZ58" s="102" t="str">
        <f t="shared" ref="AZ58:AZ65" si="269">F58</f>
        <v>Tvåa grupp B</v>
      </c>
      <c r="BA58" s="103"/>
      <c r="BB58" s="103"/>
    </row>
    <row r="59" spans="1:166" x14ac:dyDescent="0.35">
      <c r="A59" s="165">
        <v>37</v>
      </c>
      <c r="B59" s="136">
        <v>2</v>
      </c>
      <c r="C59" s="62">
        <v>45472</v>
      </c>
      <c r="D59" s="138" t="str">
        <f>IF($N$8="Resultat OK",$N$4,"Vinnare grupp A")</f>
        <v>Vinnare grupp A</v>
      </c>
      <c r="E59" s="140" t="s">
        <v>27</v>
      </c>
      <c r="F59" s="139" t="str">
        <f>IF($N$26="Resultat OK",$N$23,"Tvåa grupp C")</f>
        <v>Tvåa grupp C</v>
      </c>
      <c r="G59" s="112"/>
      <c r="H59" s="158" t="s">
        <v>27</v>
      </c>
      <c r="I59" s="112"/>
      <c r="J59" s="109" t="str">
        <f t="shared" ref="J59:J65" si="270">IF(OR(ISBLANK(G59),ISBLANK(I59)),"",IF(G59&gt;I59,1,IF(G59&lt;I59,2,"X")))</f>
        <v/>
      </c>
      <c r="K59" s="149">
        <f>IF(OR('Resultat &amp; Tabell'!G59="",'Resultat &amp; Tabell'!I59="",G59="",I59=""),0,IF(G59='Resultat &amp; Tabell'!G59,2,0)+IF(I59='Resultat &amp; Tabell'!I59,2,0)+IF(J59='Resultat &amp; Tabell'!J59,3,0))</f>
        <v>0</v>
      </c>
      <c r="L59" s="148"/>
      <c r="N59" s="112"/>
      <c r="O59" s="151" t="str">
        <f t="shared" si="263"/>
        <v/>
      </c>
      <c r="AE59" s="62">
        <f t="shared" si="264"/>
        <v>45472</v>
      </c>
      <c r="AF59" s="2" t="str">
        <f t="shared" si="264"/>
        <v>Vinnare grupp A</v>
      </c>
      <c r="AG59" s="59" t="str">
        <f t="shared" si="264"/>
        <v>-</v>
      </c>
      <c r="AH59" s="4" t="str">
        <f t="shared" si="264"/>
        <v>Tvåa grupp C</v>
      </c>
      <c r="AI59" s="51" t="str">
        <f t="shared" si="265"/>
        <v/>
      </c>
      <c r="AJ59" s="60" t="s">
        <v>27</v>
      </c>
      <c r="AK59" s="51" t="str">
        <f t="shared" si="266"/>
        <v/>
      </c>
      <c r="AL59" s="53" t="str">
        <f t="shared" si="267"/>
        <v/>
      </c>
      <c r="AM59" s="68"/>
      <c r="AT59" s="88" t="str">
        <f t="shared" ref="AT59:AT66" si="271">D58</f>
        <v>Tvåa grupp A</v>
      </c>
      <c r="AU59" s="33" t="str">
        <f>IF(OR('Resultat &amp; Tabell'!G58="",'Resultat &amp; Tabell'!I58=""),"",'Resultat &amp; Tabell'!D58)</f>
        <v/>
      </c>
      <c r="AV59" s="89">
        <f>IF(ISERROR(VLOOKUP(AT59,AU59:AU74,1,FALSE)),0,1)</f>
        <v>0</v>
      </c>
      <c r="AW59" s="90">
        <f>2*AV59</f>
        <v>0</v>
      </c>
      <c r="AY59" s="102" t="str">
        <f t="shared" si="268"/>
        <v>Vinnare grupp A</v>
      </c>
      <c r="AZ59" s="102" t="str">
        <f t="shared" si="269"/>
        <v>Tvåa grupp C</v>
      </c>
      <c r="BA59" s="103"/>
      <c r="BB59" s="103"/>
    </row>
    <row r="60" spans="1:166" x14ac:dyDescent="0.35">
      <c r="A60" s="165">
        <v>40</v>
      </c>
      <c r="B60" s="136">
        <v>7</v>
      </c>
      <c r="C60" s="62">
        <v>45473</v>
      </c>
      <c r="D60" s="138" t="str">
        <f>IF($N$26="Resultat OK",$N$22,"Vinnare grupp C")</f>
        <v>Vinnare grupp C</v>
      </c>
      <c r="E60" s="140" t="s">
        <v>27</v>
      </c>
      <c r="F60" s="139" t="str">
        <f>IF(FK12="Resultat OK",HLOOKUP("C",GD2:GD17,FX2),"Trea D/E/F")</f>
        <v>Trea D/E/F</v>
      </c>
      <c r="G60" s="112"/>
      <c r="H60" s="158" t="s">
        <v>27</v>
      </c>
      <c r="I60" s="112"/>
      <c r="J60" s="109" t="str">
        <f t="shared" si="270"/>
        <v/>
      </c>
      <c r="K60" s="149">
        <f>IF(OR('Resultat &amp; Tabell'!G60="",'Resultat &amp; Tabell'!I60="",G60="",I60=""),0,IF(G60='Resultat &amp; Tabell'!G60,2,0)+IF(I60='Resultat &amp; Tabell'!I60,2,0)+IF(J60='Resultat &amp; Tabell'!J60,3,0))</f>
        <v>0</v>
      </c>
      <c r="L60" s="148"/>
      <c r="N60" s="112"/>
      <c r="O60" s="151" t="str">
        <f t="shared" si="263"/>
        <v/>
      </c>
      <c r="AE60" s="62">
        <f t="shared" si="264"/>
        <v>45473</v>
      </c>
      <c r="AF60" s="2" t="str">
        <f t="shared" si="264"/>
        <v>Vinnare grupp C</v>
      </c>
      <c r="AG60" s="59" t="str">
        <f t="shared" si="264"/>
        <v>-</v>
      </c>
      <c r="AH60" s="4" t="str">
        <f t="shared" si="264"/>
        <v>Trea D/E/F</v>
      </c>
      <c r="AI60" s="51" t="str">
        <f t="shared" si="265"/>
        <v/>
      </c>
      <c r="AJ60" s="60" t="s">
        <v>27</v>
      </c>
      <c r="AK60" s="51" t="str">
        <f t="shared" si="266"/>
        <v/>
      </c>
      <c r="AL60" s="53" t="str">
        <f t="shared" si="267"/>
        <v/>
      </c>
      <c r="AM60" s="68"/>
      <c r="AT60" s="88" t="str">
        <f t="shared" si="271"/>
        <v>Vinnare grupp A</v>
      </c>
      <c r="AU60" s="33" t="str">
        <f>IF(OR('Resultat &amp; Tabell'!G59="",'Resultat &amp; Tabell'!I59=""),"",'Resultat &amp; Tabell'!D59)</f>
        <v/>
      </c>
      <c r="AV60" s="89">
        <f>IF(ISERROR(VLOOKUP(AT60,AU59:AU74,1,FALSE)),0,1)</f>
        <v>0</v>
      </c>
      <c r="AW60" s="90">
        <f t="shared" ref="AW60:AW74" si="272">2*AV60</f>
        <v>0</v>
      </c>
      <c r="AY60" s="102" t="str">
        <f t="shared" si="268"/>
        <v>Vinnare grupp C</v>
      </c>
      <c r="AZ60" s="102" t="str">
        <f t="shared" si="269"/>
        <v>Trea D/E/F</v>
      </c>
      <c r="BA60" s="103"/>
      <c r="BB60" s="103"/>
    </row>
    <row r="61" spans="1:166" x14ac:dyDescent="0.35">
      <c r="A61" s="165">
        <v>39</v>
      </c>
      <c r="B61" s="166">
        <v>1</v>
      </c>
      <c r="C61" s="77">
        <v>45473</v>
      </c>
      <c r="D61" s="138" t="str">
        <f>IF($N$17="Resultat OK",$N$13,"Vinnare grupp B")</f>
        <v>Vinnare grupp B</v>
      </c>
      <c r="E61" s="140" t="s">
        <v>27</v>
      </c>
      <c r="F61" s="139" t="str">
        <f>IF(FK12="Resultat OK",HLOOKUP("B",GC2:GC17,FX2),"Trea A/D/E/F")</f>
        <v>Trea A/D/E/F</v>
      </c>
      <c r="G61" s="112"/>
      <c r="H61" s="158" t="s">
        <v>27</v>
      </c>
      <c r="I61" s="112"/>
      <c r="J61" s="109" t="str">
        <f t="shared" si="270"/>
        <v/>
      </c>
      <c r="K61" s="149">
        <f>IF(OR('Resultat &amp; Tabell'!G61="",'Resultat &amp; Tabell'!I61="",G61="",I61=""),0,IF(G61='Resultat &amp; Tabell'!G61,2,0)+IF(I61='Resultat &amp; Tabell'!I61,2,0)+IF(J61='Resultat &amp; Tabell'!J61,3,0))</f>
        <v>0</v>
      </c>
      <c r="L61" s="148"/>
      <c r="N61" s="112"/>
      <c r="O61" s="151" t="str">
        <f t="shared" si="263"/>
        <v/>
      </c>
      <c r="AE61" s="62">
        <f t="shared" si="264"/>
        <v>45473</v>
      </c>
      <c r="AF61" s="2" t="str">
        <f t="shared" si="264"/>
        <v>Vinnare grupp B</v>
      </c>
      <c r="AG61" s="59" t="str">
        <f t="shared" si="264"/>
        <v>-</v>
      </c>
      <c r="AH61" s="4" t="str">
        <f t="shared" si="264"/>
        <v>Trea A/D/E/F</v>
      </c>
      <c r="AI61" s="51" t="str">
        <f t="shared" si="265"/>
        <v/>
      </c>
      <c r="AJ61" s="60" t="s">
        <v>27</v>
      </c>
      <c r="AK61" s="51" t="str">
        <f t="shared" si="266"/>
        <v/>
      </c>
      <c r="AL61" s="53" t="str">
        <f t="shared" si="267"/>
        <v/>
      </c>
      <c r="AM61" s="68"/>
      <c r="AT61" s="88" t="str">
        <f t="shared" si="271"/>
        <v>Vinnare grupp C</v>
      </c>
      <c r="AU61" s="33" t="str">
        <f>IF(OR('Resultat &amp; Tabell'!G60="",'Resultat &amp; Tabell'!I60=""),"",'Resultat &amp; Tabell'!D60)</f>
        <v/>
      </c>
      <c r="AV61" s="89">
        <f>IF(ISERROR(VLOOKUP(AT61,AU59:AU74,1,FALSE)),0,1)</f>
        <v>0</v>
      </c>
      <c r="AW61" s="90">
        <f t="shared" si="272"/>
        <v>0</v>
      </c>
      <c r="AY61" s="102" t="str">
        <f t="shared" si="268"/>
        <v>Vinnare grupp B</v>
      </c>
      <c r="AZ61" s="102" t="str">
        <f t="shared" si="269"/>
        <v>Trea A/D/E/F</v>
      </c>
      <c r="BA61" s="103"/>
      <c r="BB61" s="103"/>
    </row>
    <row r="62" spans="1:166" x14ac:dyDescent="0.35">
      <c r="A62" s="165">
        <v>42</v>
      </c>
      <c r="B62" s="136">
        <v>4</v>
      </c>
      <c r="C62" s="62">
        <v>45474</v>
      </c>
      <c r="D62" s="138" t="str">
        <f>IF($N$35="Resultat OK",$N$32,"Tvåa grupp D")</f>
        <v>Tvåa grupp D</v>
      </c>
      <c r="E62" s="140" t="s">
        <v>27</v>
      </c>
      <c r="F62" s="139" t="str">
        <f>IF($N$44="Resultat OK",$N$41,"Tvåa grupp E")</f>
        <v>Tvåa grupp E</v>
      </c>
      <c r="G62" s="112"/>
      <c r="H62" s="158" t="s">
        <v>27</v>
      </c>
      <c r="I62" s="112"/>
      <c r="J62" s="109" t="str">
        <f t="shared" si="270"/>
        <v/>
      </c>
      <c r="K62" s="149">
        <f>IF(OR('Resultat &amp; Tabell'!G62="",'Resultat &amp; Tabell'!I62="",G62="",I62=""),0,IF(G62='Resultat &amp; Tabell'!G62,2,0)+IF(I62='Resultat &amp; Tabell'!I62,2,0)+IF(J62='Resultat &amp; Tabell'!J62,3,0))</f>
        <v>0</v>
      </c>
      <c r="L62" s="148"/>
      <c r="N62" s="112"/>
      <c r="O62" s="151" t="str">
        <f t="shared" si="263"/>
        <v/>
      </c>
      <c r="AE62" s="62">
        <f t="shared" si="264"/>
        <v>45474</v>
      </c>
      <c r="AF62" s="2" t="str">
        <f t="shared" si="264"/>
        <v>Tvåa grupp D</v>
      </c>
      <c r="AG62" s="59" t="str">
        <f t="shared" si="264"/>
        <v>-</v>
      </c>
      <c r="AH62" s="4" t="str">
        <f t="shared" si="264"/>
        <v>Tvåa grupp E</v>
      </c>
      <c r="AI62" s="51" t="str">
        <f t="shared" si="265"/>
        <v/>
      </c>
      <c r="AJ62" s="60" t="s">
        <v>27</v>
      </c>
      <c r="AK62" s="51" t="str">
        <f t="shared" si="266"/>
        <v/>
      </c>
      <c r="AL62" s="53" t="str">
        <f t="shared" si="267"/>
        <v/>
      </c>
      <c r="AM62" s="68"/>
      <c r="AT62" s="88" t="str">
        <f t="shared" si="271"/>
        <v>Vinnare grupp B</v>
      </c>
      <c r="AU62" s="33" t="str">
        <f>IF(OR('Resultat &amp; Tabell'!G61="",'Resultat &amp; Tabell'!I61=""),"",'Resultat &amp; Tabell'!D61)</f>
        <v/>
      </c>
      <c r="AV62" s="89">
        <f>IF(ISERROR(VLOOKUP(AT62,AU59:AU74,1,FALSE)),0,1)</f>
        <v>0</v>
      </c>
      <c r="AW62" s="90">
        <f t="shared" si="272"/>
        <v>0</v>
      </c>
      <c r="AY62" s="102" t="str">
        <f t="shared" si="268"/>
        <v>Tvåa grupp D</v>
      </c>
      <c r="AZ62" s="102" t="str">
        <f t="shared" si="269"/>
        <v>Tvåa grupp E</v>
      </c>
      <c r="BA62" s="103"/>
      <c r="BB62" s="103"/>
    </row>
    <row r="63" spans="1:166" x14ac:dyDescent="0.35">
      <c r="A63" s="165">
        <v>41</v>
      </c>
      <c r="B63" s="136">
        <v>3</v>
      </c>
      <c r="C63" s="62">
        <v>45474</v>
      </c>
      <c r="D63" s="138" t="str">
        <f>IF($N$53="Resultat OK",$N$49,"Vinnare grupp F")</f>
        <v>Vinnare grupp F</v>
      </c>
      <c r="E63" s="140" t="s">
        <v>27</v>
      </c>
      <c r="F63" s="139" t="str">
        <f>IF(FK12="Resultat OK",HLOOKUP("F",GF2:GF17,FX2),"Trea A/B/C")</f>
        <v>Trea A/B/C</v>
      </c>
      <c r="G63" s="112"/>
      <c r="H63" s="158" t="s">
        <v>27</v>
      </c>
      <c r="I63" s="112"/>
      <c r="J63" s="109" t="str">
        <f t="shared" si="270"/>
        <v/>
      </c>
      <c r="K63" s="149">
        <f>IF(OR('Resultat &amp; Tabell'!G63="",'Resultat &amp; Tabell'!I63="",G63="",I63=""),0,IF(G63='Resultat &amp; Tabell'!G63,2,0)+IF(I63='Resultat &amp; Tabell'!I63,2,0)+IF(J63='Resultat &amp; Tabell'!J63,3,0))</f>
        <v>0</v>
      </c>
      <c r="L63" s="148"/>
      <c r="N63" s="112"/>
      <c r="O63" s="151" t="str">
        <f t="shared" si="263"/>
        <v/>
      </c>
      <c r="AE63" s="62">
        <f t="shared" si="264"/>
        <v>45474</v>
      </c>
      <c r="AF63" s="2" t="str">
        <f t="shared" si="264"/>
        <v>Vinnare grupp F</v>
      </c>
      <c r="AG63" s="59" t="str">
        <f t="shared" si="264"/>
        <v>-</v>
      </c>
      <c r="AH63" s="4" t="str">
        <f t="shared" si="264"/>
        <v>Trea A/B/C</v>
      </c>
      <c r="AI63" s="51" t="str">
        <f t="shared" si="265"/>
        <v/>
      </c>
      <c r="AJ63" s="60" t="s">
        <v>27</v>
      </c>
      <c r="AK63" s="51" t="str">
        <f t="shared" si="266"/>
        <v/>
      </c>
      <c r="AL63" s="53" t="str">
        <f t="shared" si="267"/>
        <v/>
      </c>
      <c r="AM63" s="68"/>
      <c r="AT63" s="88" t="str">
        <f t="shared" si="271"/>
        <v>Tvåa grupp D</v>
      </c>
      <c r="AU63" s="33" t="str">
        <f>IF(OR('Resultat &amp; Tabell'!G62="",'Resultat &amp; Tabell'!I62=""),"",'Resultat &amp; Tabell'!D62)</f>
        <v/>
      </c>
      <c r="AV63" s="89">
        <f>IF(ISERROR(VLOOKUP(AT63,AU59:AU74,1,FALSE)),0,1)</f>
        <v>0</v>
      </c>
      <c r="AW63" s="90">
        <f t="shared" si="272"/>
        <v>0</v>
      </c>
      <c r="AY63" s="102" t="str">
        <f t="shared" si="268"/>
        <v>Vinnare grupp F</v>
      </c>
      <c r="AZ63" s="102" t="str">
        <f t="shared" si="269"/>
        <v>Trea A/B/C</v>
      </c>
      <c r="BA63" s="103"/>
      <c r="BB63" s="103"/>
    </row>
    <row r="64" spans="1:166" x14ac:dyDescent="0.35">
      <c r="A64" s="165">
        <v>43</v>
      </c>
      <c r="B64" s="136">
        <v>5</v>
      </c>
      <c r="C64" s="62">
        <v>45475</v>
      </c>
      <c r="D64" s="138" t="str">
        <f>IF($N$44="Resultat OK",$N$40,"Vinnare grupp E")</f>
        <v>Vinnare grupp E</v>
      </c>
      <c r="E64" s="140" t="s">
        <v>27</v>
      </c>
      <c r="F64" s="139" t="str">
        <f>IF(FK12="Resultat OK",HLOOKUP("E",GE2:GE17,FX2),"Trea A/B/C/D")</f>
        <v>Trea A/B/C/D</v>
      </c>
      <c r="G64" s="112"/>
      <c r="H64" s="158" t="s">
        <v>27</v>
      </c>
      <c r="I64" s="112"/>
      <c r="J64" s="109" t="str">
        <f>IF(OR(ISBLANK(G64),ISBLANK(I64)),"",IF(G64&gt;I64,1,IF(G64&lt;I64,2,"X")))</f>
        <v/>
      </c>
      <c r="K64" s="149">
        <f>IF(OR('Resultat &amp; Tabell'!G64="",'Resultat &amp; Tabell'!I64="",G64="",I64=""),0,IF(G64='Resultat &amp; Tabell'!G64,2,0)+IF(I64='Resultat &amp; Tabell'!I64,2,0)+IF(J64='Resultat &amp; Tabell'!J64,3,0))</f>
        <v>0</v>
      </c>
      <c r="L64" s="148"/>
      <c r="N64" s="112"/>
      <c r="O64" s="151" t="str">
        <f t="shared" si="263"/>
        <v/>
      </c>
      <c r="AE64" s="62">
        <f t="shared" si="264"/>
        <v>45475</v>
      </c>
      <c r="AF64" s="2" t="str">
        <f t="shared" si="264"/>
        <v>Vinnare grupp E</v>
      </c>
      <c r="AG64" s="59" t="str">
        <f t="shared" si="264"/>
        <v>-</v>
      </c>
      <c r="AH64" s="4" t="str">
        <f t="shared" si="264"/>
        <v>Trea A/B/C/D</v>
      </c>
      <c r="AI64" s="51" t="str">
        <f t="shared" si="265"/>
        <v/>
      </c>
      <c r="AJ64" s="60" t="s">
        <v>27</v>
      </c>
      <c r="AK64" s="51" t="str">
        <f t="shared" si="266"/>
        <v/>
      </c>
      <c r="AL64" s="53" t="str">
        <f t="shared" si="267"/>
        <v/>
      </c>
      <c r="AM64" s="68"/>
      <c r="AT64" s="88" t="str">
        <f t="shared" si="271"/>
        <v>Vinnare grupp F</v>
      </c>
      <c r="AU64" s="33" t="str">
        <f>IF(OR('Resultat &amp; Tabell'!G63="",'Resultat &amp; Tabell'!I63=""),"",'Resultat &amp; Tabell'!D63)</f>
        <v/>
      </c>
      <c r="AV64" s="89">
        <f>IF(ISERROR(VLOOKUP(AT64,AU59:AU74,1,FALSE)),0,1)</f>
        <v>0</v>
      </c>
      <c r="AW64" s="90">
        <f t="shared" si="272"/>
        <v>0</v>
      </c>
      <c r="AY64" s="102" t="str">
        <f t="shared" si="268"/>
        <v>Vinnare grupp E</v>
      </c>
      <c r="AZ64" s="102" t="str">
        <f t="shared" si="269"/>
        <v>Trea A/B/C/D</v>
      </c>
      <c r="BA64" s="103"/>
      <c r="BB64" s="103"/>
    </row>
    <row r="65" spans="1:54" x14ac:dyDescent="0.35">
      <c r="A65" s="165">
        <v>44</v>
      </c>
      <c r="B65" s="136">
        <v>6</v>
      </c>
      <c r="C65" s="62">
        <v>45475</v>
      </c>
      <c r="D65" s="138" t="str">
        <f>IF($N$35="Resultat OK",$N$31,"Vinnare grupp D")</f>
        <v>Vinnare grupp D</v>
      </c>
      <c r="E65" s="140" t="s">
        <v>27</v>
      </c>
      <c r="F65" s="139" t="str">
        <f>IF($N$53="Resultat OK",$N$50,"Tvåa grupp F")</f>
        <v>Tvåa grupp F</v>
      </c>
      <c r="G65" s="112"/>
      <c r="H65" s="158" t="s">
        <v>27</v>
      </c>
      <c r="I65" s="112"/>
      <c r="J65" s="109" t="str">
        <f t="shared" si="270"/>
        <v/>
      </c>
      <c r="K65" s="149">
        <f>IF(OR('Resultat &amp; Tabell'!G65="",'Resultat &amp; Tabell'!I65="",G65="",I65=""),0,IF(G65='Resultat &amp; Tabell'!G65,2,0)+IF(I65='Resultat &amp; Tabell'!I65,2,0)+IF(J65='Resultat &amp; Tabell'!J65,3,0))</f>
        <v>0</v>
      </c>
      <c r="L65" s="148"/>
      <c r="N65" s="112"/>
      <c r="O65" s="151" t="str">
        <f t="shared" si="263"/>
        <v/>
      </c>
      <c r="AE65" s="62">
        <f t="shared" si="264"/>
        <v>45475</v>
      </c>
      <c r="AF65" s="2" t="str">
        <f t="shared" si="264"/>
        <v>Vinnare grupp D</v>
      </c>
      <c r="AG65" s="59" t="str">
        <f t="shared" si="264"/>
        <v>-</v>
      </c>
      <c r="AH65" s="4" t="str">
        <f t="shared" si="264"/>
        <v>Tvåa grupp F</v>
      </c>
      <c r="AI65" s="51" t="str">
        <f t="shared" si="265"/>
        <v/>
      </c>
      <c r="AJ65" s="60" t="s">
        <v>27</v>
      </c>
      <c r="AK65" s="51" t="str">
        <f t="shared" si="266"/>
        <v/>
      </c>
      <c r="AL65" s="53" t="str">
        <f t="shared" si="267"/>
        <v/>
      </c>
      <c r="AM65" s="68"/>
      <c r="AT65" s="88" t="str">
        <f t="shared" si="271"/>
        <v>Vinnare grupp E</v>
      </c>
      <c r="AU65" s="33" t="str">
        <f>IF(OR('Resultat &amp; Tabell'!G64="",'Resultat &amp; Tabell'!I64=""),"",'Resultat &amp; Tabell'!D64)</f>
        <v/>
      </c>
      <c r="AV65" s="89">
        <f>IF(ISERROR(VLOOKUP(AT65,AU59:AU74,1,FALSE)),0,1)</f>
        <v>0</v>
      </c>
      <c r="AW65" s="90">
        <f t="shared" si="272"/>
        <v>0</v>
      </c>
      <c r="AY65" s="102" t="str">
        <f t="shared" si="268"/>
        <v>Vinnare grupp D</v>
      </c>
      <c r="AZ65" s="102" t="str">
        <f t="shared" si="269"/>
        <v>Tvåa grupp F</v>
      </c>
      <c r="BA65" s="103"/>
      <c r="BB65" s="103"/>
    </row>
    <row r="66" spans="1:54" x14ac:dyDescent="0.35">
      <c r="G66" s="155"/>
      <c r="H66" s="155"/>
      <c r="I66" s="155"/>
      <c r="N66" s="34"/>
      <c r="AT66" s="88" t="str">
        <f t="shared" si="271"/>
        <v>Vinnare grupp D</v>
      </c>
      <c r="AU66" s="33" t="str">
        <f>IF(OR('Resultat &amp; Tabell'!G65="",'Resultat &amp; Tabell'!I65=""),"",'Resultat &amp; Tabell'!D65)</f>
        <v/>
      </c>
      <c r="AV66" s="89">
        <f>IF(ISERROR(VLOOKUP(AT66,AU59:AU74,1,FALSE)),0,1)</f>
        <v>0</v>
      </c>
      <c r="AW66" s="90">
        <f t="shared" si="272"/>
        <v>0</v>
      </c>
      <c r="AY66" s="103"/>
      <c r="AZ66" s="103"/>
      <c r="BA66" s="103"/>
      <c r="BB66" s="103"/>
    </row>
    <row r="67" spans="1:54" x14ac:dyDescent="0.35">
      <c r="C67" s="30" t="s">
        <v>29</v>
      </c>
      <c r="G67" s="155"/>
      <c r="H67" s="155"/>
      <c r="I67" s="155"/>
      <c r="N67" s="34"/>
      <c r="AE67" s="30" t="s">
        <v>29</v>
      </c>
      <c r="AT67" s="88" t="str">
        <f t="shared" ref="AT67:AT74" si="273">F58</f>
        <v>Tvåa grupp B</v>
      </c>
      <c r="AU67" s="33" t="str">
        <f>IF(OR('Resultat &amp; Tabell'!G58="",'Resultat &amp; Tabell'!I58=""),"",'Resultat &amp; Tabell'!F58)</f>
        <v/>
      </c>
      <c r="AV67" s="89">
        <f>IF(ISERROR(VLOOKUP(AT67,AU59:AU74,1,FALSE)),0,1)</f>
        <v>0</v>
      </c>
      <c r="AW67" s="90">
        <f t="shared" si="272"/>
        <v>0</v>
      </c>
      <c r="AY67" s="103"/>
      <c r="AZ67" s="103"/>
      <c r="BA67" s="103"/>
      <c r="BB67" s="103"/>
    </row>
    <row r="68" spans="1:54" x14ac:dyDescent="0.35">
      <c r="A68" s="135" t="s">
        <v>139</v>
      </c>
      <c r="B68" s="13" t="s">
        <v>139</v>
      </c>
      <c r="C68" s="164" t="s">
        <v>22</v>
      </c>
      <c r="D68" s="169" t="s">
        <v>23</v>
      </c>
      <c r="E68" s="169"/>
      <c r="F68" s="169"/>
      <c r="G68" s="169" t="s">
        <v>24</v>
      </c>
      <c r="H68" s="169"/>
      <c r="I68" s="169"/>
      <c r="J68" s="13" t="s">
        <v>25</v>
      </c>
      <c r="K68" s="14" t="s">
        <v>26</v>
      </c>
      <c r="L68" s="145"/>
      <c r="N68" s="150" t="s">
        <v>183</v>
      </c>
      <c r="O68" s="14"/>
      <c r="Q68" s="186" t="s">
        <v>160</v>
      </c>
      <c r="R68" s="169"/>
      <c r="S68" s="169"/>
      <c r="T68" s="187"/>
      <c r="AE68" s="44" t="s">
        <v>22</v>
      </c>
      <c r="AF68" s="168" t="s">
        <v>23</v>
      </c>
      <c r="AG68" s="168"/>
      <c r="AH68" s="168"/>
      <c r="AI68" s="169" t="s">
        <v>24</v>
      </c>
      <c r="AJ68" s="169"/>
      <c r="AK68" s="169"/>
      <c r="AL68" s="13" t="s">
        <v>25</v>
      </c>
      <c r="AM68" s="14" t="s">
        <v>26</v>
      </c>
      <c r="AT68" s="88" t="str">
        <f t="shared" si="273"/>
        <v>Tvåa grupp C</v>
      </c>
      <c r="AU68" s="33" t="str">
        <f>IF(OR('Resultat &amp; Tabell'!G59="",'Resultat &amp; Tabell'!I59=""),"",'Resultat &amp; Tabell'!F59)</f>
        <v/>
      </c>
      <c r="AV68" s="89">
        <f>IF(ISERROR(VLOOKUP(AT68,AU59:AU74,1,FALSE)),0,1)</f>
        <v>0</v>
      </c>
      <c r="AW68" s="90">
        <f t="shared" si="272"/>
        <v>0</v>
      </c>
      <c r="AY68" s="103"/>
      <c r="AZ68" s="103"/>
      <c r="BA68" s="103"/>
      <c r="BB68" s="103"/>
    </row>
    <row r="69" spans="1:54" x14ac:dyDescent="0.35">
      <c r="A69" s="165">
        <v>45</v>
      </c>
      <c r="B69" s="136">
        <v>1</v>
      </c>
      <c r="C69" s="62">
        <v>44382</v>
      </c>
      <c r="D69" s="120" t="str">
        <f>IF(OR(N61="",N61="Fyll i vinnare oavgjort"),"Vinnare match 39",N61)</f>
        <v>Vinnare match 39</v>
      </c>
      <c r="E69" s="59" t="s">
        <v>27</v>
      </c>
      <c r="F69" s="122" t="str">
        <f>IF(OR(N59="",N59="Fyll i vinnare oavgjort"),"Vinnare match 37",N59)</f>
        <v>Vinnare match 37</v>
      </c>
      <c r="G69" s="111"/>
      <c r="H69" s="158" t="s">
        <v>27</v>
      </c>
      <c r="I69" s="111"/>
      <c r="J69" s="109" t="str">
        <f t="shared" ref="J69:J72" si="274">IF(OR(ISBLANK(G69),ISBLANK(I69)),"",IF(G69&gt;I69,1,IF(G69&lt;I69,2,"X")))</f>
        <v/>
      </c>
      <c r="K69" s="149">
        <f>IF(OR('Resultat &amp; Tabell'!G69="",'Resultat &amp; Tabell'!I69="",G69="",I69=""),0,IF(G69='Resultat &amp; Tabell'!G69,2,0)+IF(I69='Resultat &amp; Tabell'!I69,2,0)+IF(J69='Resultat &amp; Tabell'!J69,3,0))</f>
        <v>0</v>
      </c>
      <c r="L69" s="148"/>
      <c r="N69" s="112"/>
      <c r="O69" s="107" t="str">
        <f>IF(OR(ISBLANK(D69),ISBLANK(F69),J69="",N69=""),"",IF(OR(AND(J69=1,N69=D69),AND(J69=2,F69=N69),AND(J69="X",OR(N69=D69,N69=F69))),"","Ej OK"))</f>
        <v/>
      </c>
      <c r="Q69" s="188">
        <f>AW86</f>
        <v>0</v>
      </c>
      <c r="R69" s="189"/>
      <c r="S69" s="189"/>
      <c r="T69" s="190"/>
      <c r="AE69" s="62">
        <f t="shared" ref="AE69:AH72" si="275">C69</f>
        <v>44382</v>
      </c>
      <c r="AF69" s="106" t="str">
        <f t="shared" si="275"/>
        <v>Vinnare match 39</v>
      </c>
      <c r="AG69" s="59" t="str">
        <f t="shared" si="275"/>
        <v>-</v>
      </c>
      <c r="AH69" s="4" t="str">
        <f t="shared" si="275"/>
        <v>Vinnare match 37</v>
      </c>
      <c r="AI69" s="51" t="str">
        <f>IF(G69="","",G69)</f>
        <v/>
      </c>
      <c r="AJ69" s="60" t="s">
        <v>27</v>
      </c>
      <c r="AK69" s="51" t="str">
        <f>IF(I69="","",I69)</f>
        <v/>
      </c>
      <c r="AL69" s="53" t="str">
        <f>J69</f>
        <v/>
      </c>
      <c r="AM69" s="68"/>
      <c r="AT69" s="88" t="str">
        <f t="shared" si="273"/>
        <v>Trea D/E/F</v>
      </c>
      <c r="AU69" s="33" t="str">
        <f>IF(OR('Resultat &amp; Tabell'!G60="",'Resultat &amp; Tabell'!I60=""),"",'Resultat &amp; Tabell'!F60)</f>
        <v/>
      </c>
      <c r="AV69" s="89">
        <f>IF(ISERROR(VLOOKUP(AT69,AU59:AU74,1,FALSE)),0,1)</f>
        <v>0</v>
      </c>
      <c r="AW69" s="90">
        <f t="shared" si="272"/>
        <v>0</v>
      </c>
      <c r="AY69" s="102" t="str">
        <f>D69</f>
        <v>Vinnare match 39</v>
      </c>
      <c r="AZ69" s="102" t="str">
        <f>F69</f>
        <v>Vinnare match 37</v>
      </c>
      <c r="BA69" s="103"/>
      <c r="BB69" s="103"/>
    </row>
    <row r="70" spans="1:54" x14ac:dyDescent="0.35">
      <c r="A70" s="165">
        <v>46</v>
      </c>
      <c r="B70" s="136">
        <v>2</v>
      </c>
      <c r="C70" s="62">
        <v>44382</v>
      </c>
      <c r="D70" s="120" t="str">
        <f>IF(OR(N63="",N63="Fyll i vinnare oavgjort"),"Vinnare match 41",N63)</f>
        <v>Vinnare match 41</v>
      </c>
      <c r="E70" s="59" t="s">
        <v>27</v>
      </c>
      <c r="F70" s="122" t="str">
        <f>IF(OR(N62="",N62="Fyll i vinnare oavgjort"),"Vinnare match 42",N62)</f>
        <v>Vinnare match 42</v>
      </c>
      <c r="G70" s="112"/>
      <c r="H70" s="158" t="s">
        <v>27</v>
      </c>
      <c r="I70" s="112"/>
      <c r="J70" s="109" t="str">
        <f t="shared" si="274"/>
        <v/>
      </c>
      <c r="K70" s="149">
        <f>IF(OR('Resultat &amp; Tabell'!G70="",'Resultat &amp; Tabell'!I70="",G70="",I70=""),0,IF(G70='Resultat &amp; Tabell'!G70,2,0)+IF(I70='Resultat &amp; Tabell'!I70,2,0)+IF(J70='Resultat &amp; Tabell'!J70,3,0))</f>
        <v>0</v>
      </c>
      <c r="L70" s="148"/>
      <c r="N70" s="112"/>
      <c r="O70" s="107" t="str">
        <f>IF(OR(ISBLANK(D70),ISBLANK(F70),J70="",N70=""),"",IF(OR(AND(J70=1,N70=D70),AND(J70=2,F70=N70),AND(J70="X",OR(N70=D70,N70=F70))),"","Ej OK"))</f>
        <v/>
      </c>
      <c r="AE70" s="62">
        <f t="shared" si="275"/>
        <v>44382</v>
      </c>
      <c r="AF70" s="2" t="str">
        <f t="shared" si="275"/>
        <v>Vinnare match 41</v>
      </c>
      <c r="AG70" s="59" t="str">
        <f t="shared" si="275"/>
        <v>-</v>
      </c>
      <c r="AH70" s="4" t="str">
        <f t="shared" si="275"/>
        <v>Vinnare match 42</v>
      </c>
      <c r="AI70" s="51" t="str">
        <f>IF(G70="","",G70)</f>
        <v/>
      </c>
      <c r="AJ70" s="60" t="s">
        <v>27</v>
      </c>
      <c r="AK70" s="51" t="str">
        <f>IF(I70="","",I70)</f>
        <v/>
      </c>
      <c r="AL70" s="53" t="str">
        <f>J70</f>
        <v/>
      </c>
      <c r="AM70" s="68"/>
      <c r="AT70" s="88" t="str">
        <f t="shared" si="273"/>
        <v>Trea A/D/E/F</v>
      </c>
      <c r="AU70" s="33" t="str">
        <f>IF(OR('Resultat &amp; Tabell'!G61="",'Resultat &amp; Tabell'!I61=""),"",'Resultat &amp; Tabell'!F61)</f>
        <v/>
      </c>
      <c r="AV70" s="89">
        <f>IF(ISERROR(VLOOKUP(AT70,AU59:AU74,1,FALSE)),0,1)</f>
        <v>0</v>
      </c>
      <c r="AW70" s="90">
        <f t="shared" si="272"/>
        <v>0</v>
      </c>
      <c r="AY70" s="102" t="str">
        <f>D70</f>
        <v>Vinnare match 41</v>
      </c>
      <c r="AZ70" s="102" t="str">
        <f>F70</f>
        <v>Vinnare match 42</v>
      </c>
      <c r="BA70" s="103"/>
      <c r="BB70" s="103"/>
    </row>
    <row r="71" spans="1:54" x14ac:dyDescent="0.35">
      <c r="A71" s="165">
        <v>48</v>
      </c>
      <c r="B71" s="136">
        <v>4</v>
      </c>
      <c r="C71" s="62">
        <v>44383</v>
      </c>
      <c r="D71" s="120" t="str">
        <f>IF(OR(N60="",N60="Fyll i vinnare oavgjort"),"Vinnare match 40",N60)</f>
        <v>Vinnare match 40</v>
      </c>
      <c r="E71" s="59" t="s">
        <v>27</v>
      </c>
      <c r="F71" s="122" t="str">
        <f>IF(OR(N58="",N58="Fyll i vinnare oavgjort"),"Vinnare match 38",N58)</f>
        <v>Vinnare match 38</v>
      </c>
      <c r="G71" s="112"/>
      <c r="H71" s="158" t="s">
        <v>27</v>
      </c>
      <c r="I71" s="112"/>
      <c r="J71" s="109" t="str">
        <f t="shared" si="274"/>
        <v/>
      </c>
      <c r="K71" s="149">
        <f>IF(OR('Resultat &amp; Tabell'!G71="",'Resultat &amp; Tabell'!I71="",G71="",I71=""),0,IF(G71='Resultat &amp; Tabell'!G71,2,0)+IF(I71='Resultat &amp; Tabell'!I71,2,0)+IF(J71='Resultat &amp; Tabell'!J71,3,0))</f>
        <v>0</v>
      </c>
      <c r="L71" s="148"/>
      <c r="N71" s="112"/>
      <c r="O71" s="107" t="str">
        <f>IF(OR(ISBLANK(D71),ISBLANK(F71),J71="",N71=""),"",IF(OR(AND(J71=1,N71=D71),AND(J71=2,F71=N71),AND(J71="X",OR(N71=D71,N71=F71))),"","Ej OK"))</f>
        <v/>
      </c>
      <c r="AE71" s="62">
        <f t="shared" si="275"/>
        <v>44383</v>
      </c>
      <c r="AF71" s="2" t="str">
        <f t="shared" si="275"/>
        <v>Vinnare match 40</v>
      </c>
      <c r="AG71" s="59" t="str">
        <f t="shared" si="275"/>
        <v>-</v>
      </c>
      <c r="AH71" s="4" t="str">
        <f t="shared" si="275"/>
        <v>Vinnare match 38</v>
      </c>
      <c r="AI71" s="51" t="str">
        <f>IF(G71="","",G71)</f>
        <v/>
      </c>
      <c r="AJ71" s="60" t="s">
        <v>27</v>
      </c>
      <c r="AK71" s="51" t="str">
        <f>IF(I71="","",I71)</f>
        <v/>
      </c>
      <c r="AL71" s="53" t="str">
        <f>J71</f>
        <v/>
      </c>
      <c r="AM71" s="68"/>
      <c r="AT71" s="88" t="str">
        <f t="shared" si="273"/>
        <v>Tvåa grupp E</v>
      </c>
      <c r="AU71" s="33" t="str">
        <f>IF(OR('Resultat &amp; Tabell'!G62="",'Resultat &amp; Tabell'!I62=""),"",'Resultat &amp; Tabell'!F62)</f>
        <v/>
      </c>
      <c r="AV71" s="89">
        <f>IF(ISERROR(VLOOKUP(AT71,AU59:AU74,1,FALSE)),0,1)</f>
        <v>0</v>
      </c>
      <c r="AW71" s="90">
        <f t="shared" si="272"/>
        <v>0</v>
      </c>
      <c r="AY71" s="102" t="str">
        <f>D71</f>
        <v>Vinnare match 40</v>
      </c>
      <c r="AZ71" s="102" t="str">
        <f>F71</f>
        <v>Vinnare match 38</v>
      </c>
      <c r="BA71" s="103"/>
      <c r="BB71" s="103"/>
    </row>
    <row r="72" spans="1:54" x14ac:dyDescent="0.35">
      <c r="A72" s="165">
        <v>47</v>
      </c>
      <c r="B72" s="136">
        <v>3</v>
      </c>
      <c r="C72" s="62">
        <v>44383</v>
      </c>
      <c r="D72" s="120" t="str">
        <f>IF(OR(N64="",N64="Fyll i vinnare oavgjort"),"Vinnare match 43",N64)</f>
        <v>Vinnare match 43</v>
      </c>
      <c r="E72" s="59" t="s">
        <v>27</v>
      </c>
      <c r="F72" s="122" t="str">
        <f>IF(OR(N65="",N65="Fyll i vinnare oavgjort"),"Vinnare match 44",N65)</f>
        <v>Vinnare match 44</v>
      </c>
      <c r="G72" s="112"/>
      <c r="H72" s="158" t="s">
        <v>27</v>
      </c>
      <c r="I72" s="112"/>
      <c r="J72" s="109" t="str">
        <f t="shared" si="274"/>
        <v/>
      </c>
      <c r="K72" s="149">
        <f>IF(OR('Resultat &amp; Tabell'!G72="",'Resultat &amp; Tabell'!I72="",G72="",I72=""),0,IF(G72='Resultat &amp; Tabell'!G72,2,0)+IF(I72='Resultat &amp; Tabell'!I72,2,0)+IF(J72='Resultat &amp; Tabell'!J72,3,0))</f>
        <v>0</v>
      </c>
      <c r="L72" s="148"/>
      <c r="N72" s="112"/>
      <c r="O72" s="107" t="str">
        <f>IF(OR(ISBLANK(D72),ISBLANK(F72),J72="",N72=""),"",IF(OR(AND(J72=1,N72=D72),AND(J72=2,F72=N72),AND(J72="X",OR(N72=D72,N72=F72))),"","Ej OK"))</f>
        <v/>
      </c>
      <c r="AE72" s="62">
        <f t="shared" si="275"/>
        <v>44383</v>
      </c>
      <c r="AF72" s="2" t="str">
        <f t="shared" si="275"/>
        <v>Vinnare match 43</v>
      </c>
      <c r="AG72" s="59" t="str">
        <f t="shared" si="275"/>
        <v>-</v>
      </c>
      <c r="AH72" s="4" t="str">
        <f t="shared" si="275"/>
        <v>Vinnare match 44</v>
      </c>
      <c r="AI72" s="51" t="str">
        <f>IF(G72="","",G72)</f>
        <v/>
      </c>
      <c r="AJ72" s="60" t="s">
        <v>27</v>
      </c>
      <c r="AK72" s="51" t="str">
        <f>IF(I72="","",I72)</f>
        <v/>
      </c>
      <c r="AL72" s="53" t="str">
        <f>J72</f>
        <v/>
      </c>
      <c r="AM72" s="68"/>
      <c r="AT72" s="88" t="str">
        <f t="shared" si="273"/>
        <v>Trea A/B/C</v>
      </c>
      <c r="AU72" s="33" t="str">
        <f>IF(OR('Resultat &amp; Tabell'!G63="",'Resultat &amp; Tabell'!I63=""),"",'Resultat &amp; Tabell'!F63)</f>
        <v/>
      </c>
      <c r="AV72" s="89">
        <f>IF(ISERROR(VLOOKUP(AT72,AU59:AU74,1,FALSE)),0,1)</f>
        <v>0</v>
      </c>
      <c r="AW72" s="90">
        <f t="shared" si="272"/>
        <v>0</v>
      </c>
      <c r="AY72" s="102" t="str">
        <f>D72</f>
        <v>Vinnare match 43</v>
      </c>
      <c r="AZ72" s="102" t="str">
        <f>F72</f>
        <v>Vinnare match 44</v>
      </c>
      <c r="BA72" s="103"/>
      <c r="BB72" s="103"/>
    </row>
    <row r="73" spans="1:54" x14ac:dyDescent="0.35">
      <c r="G73" s="155"/>
      <c r="H73" s="155"/>
      <c r="I73" s="155"/>
      <c r="N73" s="34"/>
      <c r="AT73" s="88" t="str">
        <f t="shared" si="273"/>
        <v>Trea A/B/C/D</v>
      </c>
      <c r="AU73" s="33" t="str">
        <f>IF(OR('Resultat &amp; Tabell'!G64="",'Resultat &amp; Tabell'!I64=""),"",'Resultat &amp; Tabell'!F64)</f>
        <v/>
      </c>
      <c r="AV73" s="89">
        <f>IF(ISERROR(VLOOKUP(AT73,AU59:AU74,1,FALSE)),0,1)</f>
        <v>0</v>
      </c>
      <c r="AW73" s="90">
        <f t="shared" si="272"/>
        <v>0</v>
      </c>
      <c r="AY73" s="103"/>
      <c r="AZ73" s="103"/>
      <c r="BA73" s="103"/>
      <c r="BB73" s="103"/>
    </row>
    <row r="74" spans="1:54" x14ac:dyDescent="0.35">
      <c r="C74" s="30" t="s">
        <v>30</v>
      </c>
      <c r="G74" s="155"/>
      <c r="H74" s="155"/>
      <c r="I74" s="155"/>
      <c r="N74" s="34"/>
      <c r="AE74" s="30" t="s">
        <v>30</v>
      </c>
      <c r="AT74" s="88" t="str">
        <f t="shared" si="273"/>
        <v>Tvåa grupp F</v>
      </c>
      <c r="AU74" s="33" t="str">
        <f>IF(OR('Resultat &amp; Tabell'!G65="",'Resultat &amp; Tabell'!I65=""),"",'Resultat &amp; Tabell'!F65)</f>
        <v/>
      </c>
      <c r="AV74" s="89">
        <f>IF(ISERROR(VLOOKUP(AT74,AU59:AU74,1,FALSE)),0,1)</f>
        <v>0</v>
      </c>
      <c r="AW74" s="90">
        <f t="shared" si="272"/>
        <v>0</v>
      </c>
      <c r="AY74" s="103"/>
      <c r="AZ74" s="103"/>
      <c r="BA74" s="103"/>
      <c r="BB74" s="103"/>
    </row>
    <row r="75" spans="1:54" x14ac:dyDescent="0.35">
      <c r="A75" s="135" t="s">
        <v>139</v>
      </c>
      <c r="B75" s="13" t="s">
        <v>139</v>
      </c>
      <c r="C75" s="164" t="s">
        <v>22</v>
      </c>
      <c r="D75" s="169" t="s">
        <v>23</v>
      </c>
      <c r="E75" s="169"/>
      <c r="F75" s="169"/>
      <c r="G75" s="169" t="s">
        <v>24</v>
      </c>
      <c r="H75" s="169"/>
      <c r="I75" s="169"/>
      <c r="J75" s="13" t="s">
        <v>25</v>
      </c>
      <c r="K75" s="14" t="s">
        <v>26</v>
      </c>
      <c r="L75" s="145"/>
      <c r="N75" s="150" t="s">
        <v>184</v>
      </c>
      <c r="O75" s="14"/>
      <c r="Q75" s="186" t="s">
        <v>160</v>
      </c>
      <c r="R75" s="169"/>
      <c r="S75" s="169"/>
      <c r="T75" s="187"/>
      <c r="AE75" s="44" t="s">
        <v>22</v>
      </c>
      <c r="AF75" s="168" t="s">
        <v>23</v>
      </c>
      <c r="AG75" s="168"/>
      <c r="AH75" s="168"/>
      <c r="AI75" s="169" t="s">
        <v>24</v>
      </c>
      <c r="AJ75" s="169"/>
      <c r="AK75" s="169"/>
      <c r="AL75" s="13" t="s">
        <v>25</v>
      </c>
      <c r="AM75" s="14" t="s">
        <v>26</v>
      </c>
      <c r="AT75" s="88"/>
      <c r="AU75" s="33"/>
      <c r="AV75" s="36" t="s">
        <v>125</v>
      </c>
      <c r="AW75" s="86">
        <f>SUM(AW59:AW74)</f>
        <v>0</v>
      </c>
      <c r="AY75" s="103"/>
      <c r="AZ75" s="103"/>
      <c r="BA75" s="103"/>
      <c r="BB75" s="103"/>
    </row>
    <row r="76" spans="1:54" x14ac:dyDescent="0.35">
      <c r="A76" s="165">
        <v>49</v>
      </c>
      <c r="B76" s="136">
        <v>1</v>
      </c>
      <c r="C76" s="62">
        <v>44386</v>
      </c>
      <c r="D76" s="120" t="str">
        <f>IF(OR(N69="",N69="Fyll i vinnare oavgjort"),"Vinnare match 45",N69)</f>
        <v>Vinnare match 45</v>
      </c>
      <c r="E76" s="59" t="s">
        <v>27</v>
      </c>
      <c r="F76" s="122" t="str">
        <f>IF(OR(N70="",N70="Fyll i vinnare oavgjort"),"Vinnare match 46",N70)</f>
        <v>Vinnare match 46</v>
      </c>
      <c r="G76" s="111"/>
      <c r="H76" s="158" t="s">
        <v>27</v>
      </c>
      <c r="I76" s="111"/>
      <c r="J76" s="109" t="str">
        <f t="shared" ref="J76:J77" si="276">IF(OR(ISBLANK(G76),ISBLANK(I76)),"",IF(G76&gt;I76,1,IF(G76&lt;I76,2,"X")))</f>
        <v/>
      </c>
      <c r="K76" s="149">
        <f>IF(OR('Resultat &amp; Tabell'!G76="",'Resultat &amp; Tabell'!I76="",G76="",I76=""),0,IF(G76='Resultat &amp; Tabell'!G76,2,0)+IF(I76='Resultat &amp; Tabell'!I76,2,0)+IF(J76='Resultat &amp; Tabell'!J76,3,0))</f>
        <v>0</v>
      </c>
      <c r="L76" s="148"/>
      <c r="N76" s="112"/>
      <c r="O76" s="107" t="str">
        <f>IF(OR(ISBLANK(D76),ISBLANK(F76),J76="",N76=""),"",IF(OR(AND(J76=1,N76=D76),AND(J76=2,F76=N76),AND(J76="X",OR(N76=D76,N76=F76))),"","Ej OK"))</f>
        <v/>
      </c>
      <c r="Q76" s="188">
        <f>AW93</f>
        <v>0</v>
      </c>
      <c r="R76" s="189"/>
      <c r="S76" s="189"/>
      <c r="T76" s="190"/>
      <c r="AE76" s="62">
        <f t="shared" ref="AE76:AH77" si="277">C76</f>
        <v>44386</v>
      </c>
      <c r="AF76" s="2" t="str">
        <f t="shared" si="277"/>
        <v>Vinnare match 45</v>
      </c>
      <c r="AG76" s="59" t="str">
        <f t="shared" si="277"/>
        <v>-</v>
      </c>
      <c r="AH76" s="4" t="str">
        <f t="shared" si="277"/>
        <v>Vinnare match 46</v>
      </c>
      <c r="AI76" s="51" t="str">
        <f>IF(G76="","",G76)</f>
        <v/>
      </c>
      <c r="AJ76" s="60" t="s">
        <v>27</v>
      </c>
      <c r="AK76" s="51" t="str">
        <f>IF(I76="","",I76)</f>
        <v/>
      </c>
      <c r="AL76" s="53" t="str">
        <f>J76</f>
        <v/>
      </c>
      <c r="AM76" s="68"/>
      <c r="AT76" s="83" t="s">
        <v>29</v>
      </c>
      <c r="AU76" s="84"/>
      <c r="AV76" s="85"/>
      <c r="AW76" s="83"/>
      <c r="AY76" s="102" t="str">
        <f>D76</f>
        <v>Vinnare match 45</v>
      </c>
      <c r="AZ76" s="102" t="str">
        <f>F76</f>
        <v>Vinnare match 46</v>
      </c>
      <c r="BA76" s="103"/>
      <c r="BB76" s="103"/>
    </row>
    <row r="77" spans="1:54" x14ac:dyDescent="0.35">
      <c r="A77" s="165">
        <v>50</v>
      </c>
      <c r="B77" s="136">
        <v>2</v>
      </c>
      <c r="C77" s="62">
        <v>44387</v>
      </c>
      <c r="D77" s="120" t="str">
        <f>IF(OR(N72="",N72="Fyll i vinnare oavgjort"),"Vinnare match 47",N72)</f>
        <v>Vinnare match 47</v>
      </c>
      <c r="E77" s="59" t="s">
        <v>27</v>
      </c>
      <c r="F77" s="122" t="str">
        <f>IF(OR(N71="",N71="Fyll i vinnare oavgjort"),"Vinnare match 48",N71)</f>
        <v>Vinnare match 48</v>
      </c>
      <c r="G77" s="112"/>
      <c r="H77" s="158" t="s">
        <v>27</v>
      </c>
      <c r="I77" s="112"/>
      <c r="J77" s="109" t="str">
        <f t="shared" si="276"/>
        <v/>
      </c>
      <c r="K77" s="149">
        <f>IF(OR('Resultat &amp; Tabell'!G77="",'Resultat &amp; Tabell'!I77="",G77="",I77=""),0,IF(G77='Resultat &amp; Tabell'!G77,2,0)+IF(I77='Resultat &amp; Tabell'!I77,2,0)+IF(J77='Resultat &amp; Tabell'!J77,3,0))</f>
        <v>0</v>
      </c>
      <c r="L77" s="148"/>
      <c r="N77" s="112"/>
      <c r="O77" s="107" t="str">
        <f>IF(OR(ISBLANK(D77),ISBLANK(F77),J77="",N77=""),"",IF(OR(AND(J77=1,N77=D77),AND(J77=2,F77=N77),AND(J77="X",OR(N77=D77,N77=F77))),"","Ej OK"))</f>
        <v/>
      </c>
      <c r="AE77" s="62">
        <f t="shared" si="277"/>
        <v>44387</v>
      </c>
      <c r="AF77" s="2" t="str">
        <f t="shared" si="277"/>
        <v>Vinnare match 47</v>
      </c>
      <c r="AG77" s="59" t="str">
        <f t="shared" si="277"/>
        <v>-</v>
      </c>
      <c r="AH77" s="4" t="str">
        <f t="shared" si="277"/>
        <v>Vinnare match 48</v>
      </c>
      <c r="AI77" s="51" t="str">
        <f>IF(G77="","",G77)</f>
        <v/>
      </c>
      <c r="AJ77" s="60" t="s">
        <v>27</v>
      </c>
      <c r="AK77" s="51" t="str">
        <f>IF(I77="","",I77)</f>
        <v/>
      </c>
      <c r="AL77" s="53" t="str">
        <f>J77</f>
        <v/>
      </c>
      <c r="AM77" s="68"/>
      <c r="AT77" s="86" t="s">
        <v>122</v>
      </c>
      <c r="AU77" s="87" t="s">
        <v>123</v>
      </c>
      <c r="AV77" s="87" t="s">
        <v>124</v>
      </c>
      <c r="AW77" s="87" t="s">
        <v>26</v>
      </c>
      <c r="AY77" s="102" t="str">
        <f>D77</f>
        <v>Vinnare match 47</v>
      </c>
      <c r="AZ77" s="102" t="str">
        <f>F77</f>
        <v>Vinnare match 48</v>
      </c>
      <c r="BA77" s="103"/>
      <c r="BB77" s="103"/>
    </row>
    <row r="78" spans="1:54" x14ac:dyDescent="0.35">
      <c r="G78" s="155"/>
      <c r="H78" s="155"/>
      <c r="I78" s="155"/>
      <c r="AT78" s="33" t="str">
        <f>D69</f>
        <v>Vinnare match 39</v>
      </c>
      <c r="AU78" s="33" t="str">
        <f>IF(OR('Resultat &amp; Tabell'!G69="",'Resultat &amp; Tabell'!I69=""),"",'Resultat &amp; Tabell'!D69)</f>
        <v/>
      </c>
      <c r="AV78" s="89">
        <f>IF(ISERROR(VLOOKUP(AT78,AU78:AU85,1,FALSE)),0,1)</f>
        <v>0</v>
      </c>
      <c r="AW78" s="90">
        <f>4*AV78</f>
        <v>0</v>
      </c>
      <c r="AY78" s="103"/>
      <c r="AZ78" s="103"/>
      <c r="BA78" s="103"/>
      <c r="BB78" s="103"/>
    </row>
    <row r="79" spans="1:54" x14ac:dyDescent="0.35">
      <c r="C79" s="30" t="s">
        <v>31</v>
      </c>
      <c r="G79" s="155"/>
      <c r="H79" s="155"/>
      <c r="I79" s="155"/>
      <c r="AE79" s="30" t="s">
        <v>31</v>
      </c>
      <c r="AT79" s="33" t="str">
        <f>D70</f>
        <v>Vinnare match 41</v>
      </c>
      <c r="AU79" s="33" t="str">
        <f>IF(OR('Resultat &amp; Tabell'!G70="",'Resultat &amp; Tabell'!I70=""),"",'Resultat &amp; Tabell'!D70)</f>
        <v/>
      </c>
      <c r="AV79" s="89">
        <f>IF(ISERROR(VLOOKUP(AT79,AU78:AU85,1,FALSE)),0,1)</f>
        <v>0</v>
      </c>
      <c r="AW79" s="90">
        <f t="shared" ref="AW79:AW85" si="278">4*AV79</f>
        <v>0</v>
      </c>
      <c r="AY79" s="103"/>
      <c r="AZ79" s="103"/>
      <c r="BA79" s="103"/>
      <c r="BB79" s="103"/>
    </row>
    <row r="80" spans="1:54" x14ac:dyDescent="0.35">
      <c r="A80" s="135" t="s">
        <v>139</v>
      </c>
      <c r="B80" s="13" t="s">
        <v>139</v>
      </c>
      <c r="C80" s="164" t="s">
        <v>22</v>
      </c>
      <c r="D80" s="169" t="s">
        <v>23</v>
      </c>
      <c r="E80" s="169"/>
      <c r="F80" s="169"/>
      <c r="G80" s="169" t="s">
        <v>24</v>
      </c>
      <c r="H80" s="169"/>
      <c r="I80" s="169"/>
      <c r="J80" s="13" t="s">
        <v>25</v>
      </c>
      <c r="K80" s="14" t="s">
        <v>26</v>
      </c>
      <c r="L80" s="145"/>
      <c r="O80" s="82"/>
      <c r="Q80" s="186" t="s">
        <v>160</v>
      </c>
      <c r="R80" s="169"/>
      <c r="S80" s="169"/>
      <c r="T80" s="187"/>
      <c r="AE80" s="44" t="s">
        <v>22</v>
      </c>
      <c r="AF80" s="168" t="s">
        <v>23</v>
      </c>
      <c r="AG80" s="168"/>
      <c r="AH80" s="168"/>
      <c r="AI80" s="169" t="s">
        <v>24</v>
      </c>
      <c r="AJ80" s="169"/>
      <c r="AK80" s="169"/>
      <c r="AL80" s="13" t="s">
        <v>25</v>
      </c>
      <c r="AM80" s="14" t="s">
        <v>26</v>
      </c>
      <c r="AT80" s="33" t="str">
        <f>D71</f>
        <v>Vinnare match 40</v>
      </c>
      <c r="AU80" s="33" t="str">
        <f>IF(OR('Resultat &amp; Tabell'!G71="",'Resultat &amp; Tabell'!I71=""),"",'Resultat &amp; Tabell'!D71)</f>
        <v/>
      </c>
      <c r="AV80" s="89">
        <f>IF(ISERROR(VLOOKUP(AT80,AU78:AU85,1,FALSE)),0,1)</f>
        <v>0</v>
      </c>
      <c r="AW80" s="90">
        <f t="shared" si="278"/>
        <v>0</v>
      </c>
      <c r="AY80" s="103"/>
      <c r="AZ80" s="103"/>
      <c r="BA80" s="103"/>
      <c r="BB80" s="103"/>
    </row>
    <row r="81" spans="1:54" x14ac:dyDescent="0.35">
      <c r="A81" s="165">
        <v>51</v>
      </c>
      <c r="C81" s="62">
        <v>44391</v>
      </c>
      <c r="D81" s="120" t="str">
        <f>IF(OR(N76="",N76="Fyll i vinnare oavgjort"),"Vinnare match 49",N76)</f>
        <v>Vinnare match 49</v>
      </c>
      <c r="E81" s="59" t="s">
        <v>27</v>
      </c>
      <c r="F81" s="122" t="str">
        <f>IF(OR(N77="",N77="Fyll i vinnare oavgjort"),"Vinnare match 50",N77)</f>
        <v>Vinnare match 50</v>
      </c>
      <c r="G81" s="112"/>
      <c r="H81" s="158" t="s">
        <v>27</v>
      </c>
      <c r="I81" s="112"/>
      <c r="J81" s="109" t="str">
        <f t="shared" ref="J81" si="279">IF(OR(ISBLANK(G81),ISBLANK(I81)),"",IF(G81&gt;I81,1,IF(G81&lt;I81,2,"X")))</f>
        <v/>
      </c>
      <c r="K81" s="149">
        <f>IF(OR('Resultat &amp; Tabell'!G81="",'Resultat &amp; Tabell'!I81="",G81="",I81=""),0,IF(G81='Resultat &amp; Tabell'!G81,2,0)+IF(I81='Resultat &amp; Tabell'!I81,2,0)+IF(J81='Resultat &amp; Tabell'!J81,3,0))</f>
        <v>0</v>
      </c>
      <c r="L81" s="148"/>
      <c r="O81" s="105"/>
      <c r="Q81" s="188">
        <f>AW98</f>
        <v>0</v>
      </c>
      <c r="R81" s="189"/>
      <c r="S81" s="189"/>
      <c r="T81" s="190"/>
      <c r="AE81" s="62">
        <f>C81</f>
        <v>44391</v>
      </c>
      <c r="AF81" s="2" t="str">
        <f>D81</f>
        <v>Vinnare match 49</v>
      </c>
      <c r="AG81" s="59" t="str">
        <f>E81</f>
        <v>-</v>
      </c>
      <c r="AH81" s="4" t="str">
        <f>F81</f>
        <v>Vinnare match 50</v>
      </c>
      <c r="AI81" s="51" t="str">
        <f>IF(G81="","",G81)</f>
        <v/>
      </c>
      <c r="AJ81" s="60" t="s">
        <v>27</v>
      </c>
      <c r="AK81" s="51" t="str">
        <f>IF(I81="","",I81)</f>
        <v/>
      </c>
      <c r="AL81" s="53" t="str">
        <f>J81</f>
        <v/>
      </c>
      <c r="AM81" s="68"/>
      <c r="AT81" s="33" t="str">
        <f>D72</f>
        <v>Vinnare match 43</v>
      </c>
      <c r="AU81" s="33" t="str">
        <f>IF(OR('Resultat &amp; Tabell'!G72="",'Resultat &amp; Tabell'!I72=""),"",'Resultat &amp; Tabell'!D72)</f>
        <v/>
      </c>
      <c r="AV81" s="89">
        <f>IF(ISERROR(VLOOKUP(AT81,AU78:AU85,1,FALSE)),0,1)</f>
        <v>0</v>
      </c>
      <c r="AW81" s="90">
        <f t="shared" si="278"/>
        <v>0</v>
      </c>
      <c r="AY81" s="102" t="str">
        <f>D81</f>
        <v>Vinnare match 49</v>
      </c>
      <c r="AZ81" s="102" t="str">
        <f>F81</f>
        <v>Vinnare match 50</v>
      </c>
      <c r="BA81" s="103"/>
      <c r="BB81" s="103"/>
    </row>
    <row r="82" spans="1:54" x14ac:dyDescent="0.35">
      <c r="AT82" s="33" t="str">
        <f>F69</f>
        <v>Vinnare match 37</v>
      </c>
      <c r="AU82" s="33" t="str">
        <f>IF(OR('Resultat &amp; Tabell'!G69="",'Resultat &amp; Tabell'!I69=""),"",'Resultat &amp; Tabell'!F69)</f>
        <v/>
      </c>
      <c r="AV82" s="89">
        <f>IF(ISERROR(VLOOKUP(AT82,AU78:AU85,1,FALSE)),0,1)</f>
        <v>0</v>
      </c>
      <c r="AW82" s="90">
        <f t="shared" si="278"/>
        <v>0</v>
      </c>
    </row>
    <row r="83" spans="1:54" x14ac:dyDescent="0.35">
      <c r="AT83" s="33" t="str">
        <f>F70</f>
        <v>Vinnare match 42</v>
      </c>
      <c r="AU83" s="33" t="str">
        <f>IF(OR('Resultat &amp; Tabell'!G70="",'Resultat &amp; Tabell'!I70=""),"",'Resultat &amp; Tabell'!F70)</f>
        <v/>
      </c>
      <c r="AV83" s="89">
        <f>IF(ISERROR(VLOOKUP(AT83,AU78:AU85,1,FALSE)),0,1)</f>
        <v>0</v>
      </c>
      <c r="AW83" s="90">
        <f t="shared" si="278"/>
        <v>0</v>
      </c>
    </row>
    <row r="84" spans="1:54" x14ac:dyDescent="0.35">
      <c r="AT84" s="33" t="str">
        <f>F71</f>
        <v>Vinnare match 38</v>
      </c>
      <c r="AU84" s="33" t="str">
        <f>IF(OR('Resultat &amp; Tabell'!G71="",'Resultat &amp; Tabell'!I71=""),"",'Resultat &amp; Tabell'!F71)</f>
        <v/>
      </c>
      <c r="AV84" s="89">
        <f>IF(ISERROR(VLOOKUP(AT84,AU78:AU85,1,FALSE)),0,1)</f>
        <v>0</v>
      </c>
      <c r="AW84" s="90">
        <f t="shared" si="278"/>
        <v>0</v>
      </c>
    </row>
    <row r="85" spans="1:54" x14ac:dyDescent="0.35">
      <c r="AT85" s="33" t="str">
        <f>F72</f>
        <v>Vinnare match 44</v>
      </c>
      <c r="AU85" s="33" t="str">
        <f>IF(OR('Resultat &amp; Tabell'!G72="",'Resultat &amp; Tabell'!I72=""),"",'Resultat &amp; Tabell'!F72)</f>
        <v/>
      </c>
      <c r="AV85" s="89">
        <f>IF(ISERROR(VLOOKUP(AT85,AU78:AU85,1,FALSE)),0,1)</f>
        <v>0</v>
      </c>
      <c r="AW85" s="90">
        <f t="shared" si="278"/>
        <v>0</v>
      </c>
    </row>
    <row r="86" spans="1:54" x14ac:dyDescent="0.35">
      <c r="AT86" s="33"/>
      <c r="AU86" s="33"/>
      <c r="AV86" s="36" t="s">
        <v>125</v>
      </c>
      <c r="AW86" s="86">
        <f>SUM(AW78:AW85)</f>
        <v>0</v>
      </c>
    </row>
    <row r="87" spans="1:54" x14ac:dyDescent="0.35">
      <c r="AT87" s="83" t="s">
        <v>30</v>
      </c>
      <c r="AU87" s="84"/>
      <c r="AV87" s="85"/>
      <c r="AW87" s="83"/>
    </row>
    <row r="88" spans="1:54" x14ac:dyDescent="0.35">
      <c r="AT88" s="86" t="s">
        <v>122</v>
      </c>
      <c r="AU88" s="87" t="s">
        <v>123</v>
      </c>
      <c r="AV88" s="87" t="s">
        <v>124</v>
      </c>
      <c r="AW88" s="87" t="s">
        <v>26</v>
      </c>
    </row>
    <row r="89" spans="1:54" x14ac:dyDescent="0.35">
      <c r="AT89" s="90" t="str">
        <f>D76</f>
        <v>Vinnare match 45</v>
      </c>
      <c r="AU89" s="33" t="str">
        <f>IF(OR('Resultat &amp; Tabell'!G76="",'Resultat &amp; Tabell'!I76=""),"",'Resultat &amp; Tabell'!D76)</f>
        <v/>
      </c>
      <c r="AV89" s="89">
        <f>IF(ISERROR(VLOOKUP(AT89,AU89:AU92,1,FALSE)),0,1)</f>
        <v>0</v>
      </c>
      <c r="AW89" s="90">
        <f>6*AV89</f>
        <v>0</v>
      </c>
    </row>
    <row r="90" spans="1:54" x14ac:dyDescent="0.35">
      <c r="AT90" s="90" t="str">
        <f>D77</f>
        <v>Vinnare match 47</v>
      </c>
      <c r="AU90" s="33" t="str">
        <f>IF(OR('Resultat &amp; Tabell'!G77="",'Resultat &amp; Tabell'!I77=""),"",'Resultat &amp; Tabell'!D77)</f>
        <v/>
      </c>
      <c r="AV90" s="89">
        <f>IF(ISERROR(VLOOKUP(AT90,AU89:AU92,1,FALSE)),0,1)</f>
        <v>0</v>
      </c>
      <c r="AW90" s="90">
        <f t="shared" ref="AW90:AW92" si="280">6*AV90</f>
        <v>0</v>
      </c>
    </row>
    <row r="91" spans="1:54" x14ac:dyDescent="0.35">
      <c r="AT91" s="90" t="str">
        <f>F76</f>
        <v>Vinnare match 46</v>
      </c>
      <c r="AU91" s="33" t="str">
        <f>IF(OR('Resultat &amp; Tabell'!G76="",'Resultat &amp; Tabell'!I76=""),"",'Resultat &amp; Tabell'!F76)</f>
        <v/>
      </c>
      <c r="AV91" s="89">
        <f>IF(ISERROR(VLOOKUP(AT91,AU89:AU92,1,FALSE)),0,1)</f>
        <v>0</v>
      </c>
      <c r="AW91" s="90">
        <f t="shared" si="280"/>
        <v>0</v>
      </c>
    </row>
    <row r="92" spans="1:54" x14ac:dyDescent="0.35">
      <c r="AT92" s="90" t="str">
        <f>F77</f>
        <v>Vinnare match 48</v>
      </c>
      <c r="AU92" s="33" t="str">
        <f>IF(OR('Resultat &amp; Tabell'!G77="",'Resultat &amp; Tabell'!I77=""),"",'Resultat &amp; Tabell'!F77)</f>
        <v/>
      </c>
      <c r="AV92" s="89">
        <f>IF(ISERROR(VLOOKUP(AT92,AU89:AU92,1,FALSE)),0,1)</f>
        <v>0</v>
      </c>
      <c r="AW92" s="90">
        <f t="shared" si="280"/>
        <v>0</v>
      </c>
    </row>
    <row r="93" spans="1:54" x14ac:dyDescent="0.35">
      <c r="AT93" s="90"/>
      <c r="AU93" s="33"/>
      <c r="AV93" s="36" t="s">
        <v>125</v>
      </c>
      <c r="AW93" s="86">
        <f>SUM(AW89:AW92)</f>
        <v>0</v>
      </c>
    </row>
    <row r="94" spans="1:54" x14ac:dyDescent="0.35">
      <c r="AT94" s="83" t="s">
        <v>31</v>
      </c>
      <c r="AU94" s="84"/>
      <c r="AV94" s="85"/>
      <c r="AW94" s="83"/>
    </row>
    <row r="95" spans="1:54" x14ac:dyDescent="0.35">
      <c r="AT95" s="86" t="s">
        <v>122</v>
      </c>
      <c r="AU95" s="87" t="s">
        <v>123</v>
      </c>
      <c r="AV95" s="87" t="s">
        <v>124</v>
      </c>
      <c r="AW95" s="87" t="s">
        <v>26</v>
      </c>
    </row>
    <row r="96" spans="1:54" x14ac:dyDescent="0.35">
      <c r="AT96" s="90" t="str">
        <f>D81</f>
        <v>Vinnare match 49</v>
      </c>
      <c r="AU96" s="33" t="str">
        <f>IF(OR('Resultat &amp; Tabell'!G81="",'Resultat &amp; Tabell'!I81=""),"",'Resultat &amp; Tabell'!D81)</f>
        <v/>
      </c>
      <c r="AV96" s="89">
        <f>IF(ISERROR(VLOOKUP(AT96,AU96:AU97,1,FALSE)),0,1)</f>
        <v>0</v>
      </c>
      <c r="AW96" s="90">
        <f>8*AV96</f>
        <v>0</v>
      </c>
    </row>
    <row r="97" spans="46:49" x14ac:dyDescent="0.35">
      <c r="AT97" s="90" t="str">
        <f>F81</f>
        <v>Vinnare match 50</v>
      </c>
      <c r="AU97" s="33" t="str">
        <f>IF(OR('Resultat &amp; Tabell'!G81="",'Resultat &amp; Tabell'!I81=""),"",'Resultat &amp; Tabell'!F81)</f>
        <v/>
      </c>
      <c r="AV97" s="89">
        <f>IF(ISERROR(VLOOKUP(AT97,AU96:AU97,1,FALSE)),0,1)</f>
        <v>0</v>
      </c>
      <c r="AW97" s="90">
        <f>8*AV97</f>
        <v>0</v>
      </c>
    </row>
    <row r="98" spans="46:49" x14ac:dyDescent="0.35">
      <c r="AT98" s="90"/>
      <c r="AU98" s="33"/>
      <c r="AV98" s="36" t="s">
        <v>125</v>
      </c>
      <c r="AW98" s="86">
        <f>SUM(AW96:AW97)</f>
        <v>0</v>
      </c>
    </row>
  </sheetData>
  <sheetProtection algorithmName="SHA-512" hashValue="If9Qd5/hvN7Xdf86tJJg2qPormOvG8RmoKXsPp3HAk3ILWyoazmRHV9ghDm9moLgnF8Cp/vB63q67iL9/SafuA==" saltValue="BrcC93GJD9gvHcyyH8M+Xw==" spinCount="100000" sheet="1" objects="1" scenarios="1"/>
  <mergeCells count="57">
    <mergeCell ref="AI80:AK80"/>
    <mergeCell ref="Q58:T58"/>
    <mergeCell ref="Q68:T68"/>
    <mergeCell ref="Q69:T69"/>
    <mergeCell ref="Q75:T75"/>
    <mergeCell ref="AF68:AH68"/>
    <mergeCell ref="AF80:AH80"/>
    <mergeCell ref="AI68:AK68"/>
    <mergeCell ref="AF75:AH75"/>
    <mergeCell ref="AI75:AK75"/>
    <mergeCell ref="Q81:T81"/>
    <mergeCell ref="Q76:T76"/>
    <mergeCell ref="Q80:T80"/>
    <mergeCell ref="D68:F68"/>
    <mergeCell ref="G68:I68"/>
    <mergeCell ref="D80:F80"/>
    <mergeCell ref="G80:I80"/>
    <mergeCell ref="D75:F75"/>
    <mergeCell ref="G75:I75"/>
    <mergeCell ref="D48:F48"/>
    <mergeCell ref="G48:I48"/>
    <mergeCell ref="AF48:AH48"/>
    <mergeCell ref="AI48:AK48"/>
    <mergeCell ref="D57:F57"/>
    <mergeCell ref="G57:I57"/>
    <mergeCell ref="AF57:AH57"/>
    <mergeCell ref="AI57:AK57"/>
    <mergeCell ref="Q57:T57"/>
    <mergeCell ref="D30:F30"/>
    <mergeCell ref="G30:I30"/>
    <mergeCell ref="AF30:AH30"/>
    <mergeCell ref="AI30:AK30"/>
    <mergeCell ref="D39:F39"/>
    <mergeCell ref="G39:I39"/>
    <mergeCell ref="AF39:AH39"/>
    <mergeCell ref="AI39:AK39"/>
    <mergeCell ref="D21:F21"/>
    <mergeCell ref="G21:I21"/>
    <mergeCell ref="AF21:AH21"/>
    <mergeCell ref="AI21:AK21"/>
    <mergeCell ref="AE28:AF28"/>
    <mergeCell ref="C28:D28"/>
    <mergeCell ref="D3:F3"/>
    <mergeCell ref="G3:I3"/>
    <mergeCell ref="AF3:AH3"/>
    <mergeCell ref="AI3:AK3"/>
    <mergeCell ref="D12:F12"/>
    <mergeCell ref="G12:I12"/>
    <mergeCell ref="AF12:AH12"/>
    <mergeCell ref="AI12:AK12"/>
    <mergeCell ref="Y3:AB3"/>
    <mergeCell ref="Y4:AB4"/>
    <mergeCell ref="Y5:AB5"/>
    <mergeCell ref="Y6:AB6"/>
    <mergeCell ref="Y7:AB7"/>
    <mergeCell ref="Y8:AB8"/>
    <mergeCell ref="Y9:AB9"/>
  </mergeCells>
  <conditionalFormatting sqref="AH8:AH9 AF18 AF13:AF16 AF4:AF9 AH17:AH18">
    <cfRule type="expression" dxfId="172" priority="334" stopIfTrue="1">
      <formula>IF(#REF!=CONCATENATE($H4,"_draw"),1,0)</formula>
    </cfRule>
    <cfRule type="expression" dxfId="171" priority="335" stopIfTrue="1">
      <formula>IF(#REF!=CONCATENATE($H4,"_win"),1,0)</formula>
    </cfRule>
    <cfRule type="expression" dxfId="170" priority="336" stopIfTrue="1">
      <formula>IF(#REF!=CONCATENATE($H4,"_lose"),1,0)</formula>
    </cfRule>
  </conditionalFormatting>
  <conditionalFormatting sqref="AF24:AF27 AH51:AH54 AF58:AF65 AF69:AF72 AF76:AF77 AF81 AF22 AF50:AF54">
    <cfRule type="expression" dxfId="169" priority="331" stopIfTrue="1">
      <formula>IF(#REF!=CONCATENATE($H4,"_draw"),1,0)</formula>
    </cfRule>
    <cfRule type="expression" dxfId="168" priority="332" stopIfTrue="1">
      <formula>IF(#REF!=CONCATENATE($H4,"_win"),1,0)</formula>
    </cfRule>
    <cfRule type="expression" dxfId="167" priority="333" stopIfTrue="1">
      <formula>IF(#REF!=CONCATENATE($H4,"_lose"),1,0)</formula>
    </cfRule>
  </conditionalFormatting>
  <conditionalFormatting sqref="AF31:AF36 AF49 AH49 AH42:AH45 AF40:AF41">
    <cfRule type="expression" dxfId="166" priority="328" stopIfTrue="1">
      <formula>IF(#REF!=CONCATENATE($H14,"_draw"),1,0)</formula>
    </cfRule>
    <cfRule type="expression" dxfId="165" priority="329" stopIfTrue="1">
      <formula>IF(#REF!=CONCATENATE($H14,"_win"),1,0)</formula>
    </cfRule>
    <cfRule type="expression" dxfId="164" priority="330" stopIfTrue="1">
      <formula>IF(#REF!=CONCATENATE($H14,"_lose"),1,0)</formula>
    </cfRule>
  </conditionalFormatting>
  <conditionalFormatting sqref="AF23">
    <cfRule type="expression" dxfId="163" priority="310" stopIfTrue="1">
      <formula>IF(#REF!=CONCATENATE($H4,"_draw"),1,0)</formula>
    </cfRule>
    <cfRule type="expression" dxfId="162" priority="311" stopIfTrue="1">
      <formula>IF(#REF!=CONCATENATE($H4,"_win"),1,0)</formula>
    </cfRule>
    <cfRule type="expression" dxfId="161" priority="312" stopIfTrue="1">
      <formula>IF(#REF!=CONCATENATE($H4,"_lose"),1,0)</formula>
    </cfRule>
  </conditionalFormatting>
  <conditionalFormatting sqref="AH4:AH6">
    <cfRule type="expression" dxfId="160" priority="289" stopIfTrue="1">
      <formula>IF(#REF!=CONCATENATE($H4,"_draw"),1,0)</formula>
    </cfRule>
    <cfRule type="expression" dxfId="159" priority="290" stopIfTrue="1">
      <formula>IF(#REF!=CONCATENATE($H4,"_win"),1,0)</formula>
    </cfRule>
    <cfRule type="expression" dxfId="158" priority="291" stopIfTrue="1">
      <formula>IF(#REF!=CONCATENATE($H4,"_lose"),1,0)</formula>
    </cfRule>
  </conditionalFormatting>
  <conditionalFormatting sqref="AH15:AH16">
    <cfRule type="expression" dxfId="157" priority="286" stopIfTrue="1">
      <formula>IF(#REF!=CONCATENATE($H15,"_draw"),1,0)</formula>
    </cfRule>
    <cfRule type="expression" dxfId="156" priority="287" stopIfTrue="1">
      <formula>IF(#REF!=CONCATENATE($H15,"_win"),1,0)</formula>
    </cfRule>
    <cfRule type="expression" dxfId="155" priority="288" stopIfTrue="1">
      <formula>IF(#REF!=CONCATENATE($H15,"_lose"),1,0)</formula>
    </cfRule>
  </conditionalFormatting>
  <conditionalFormatting sqref="AH24:AH27">
    <cfRule type="expression" dxfId="154" priority="283" stopIfTrue="1">
      <formula>IF(#REF!=CONCATENATE($H6,"_draw"),1,0)</formula>
    </cfRule>
    <cfRule type="expression" dxfId="153" priority="284" stopIfTrue="1">
      <formula>IF(#REF!=CONCATENATE($H6,"_win"),1,0)</formula>
    </cfRule>
    <cfRule type="expression" dxfId="152" priority="285" stopIfTrue="1">
      <formula>IF(#REF!=CONCATENATE($H6,"_lose"),1,0)</formula>
    </cfRule>
  </conditionalFormatting>
  <conditionalFormatting sqref="AH31:AH36">
    <cfRule type="expression" dxfId="151" priority="280" stopIfTrue="1">
      <formula>IF(#REF!=CONCATENATE($H14,"_draw"),1,0)</formula>
    </cfRule>
    <cfRule type="expression" dxfId="150" priority="281" stopIfTrue="1">
      <formula>IF(#REF!=CONCATENATE($H14,"_win"),1,0)</formula>
    </cfRule>
    <cfRule type="expression" dxfId="149" priority="282" stopIfTrue="1">
      <formula>IF(#REF!=CONCATENATE($H14,"_lose"),1,0)</formula>
    </cfRule>
  </conditionalFormatting>
  <conditionalFormatting sqref="AF42:AF45">
    <cfRule type="expression" dxfId="148" priority="277" stopIfTrue="1">
      <formula>IF(#REF!=CONCATENATE($H25,"_draw"),1,0)</formula>
    </cfRule>
    <cfRule type="expression" dxfId="147" priority="278" stopIfTrue="1">
      <formula>IF(#REF!=CONCATENATE($H25,"_win"),1,0)</formula>
    </cfRule>
    <cfRule type="expression" dxfId="146" priority="279" stopIfTrue="1">
      <formula>IF(#REF!=CONCATENATE($H25,"_lose"),1,0)</formula>
    </cfRule>
  </conditionalFormatting>
  <conditionalFormatting sqref="AH58:AH65">
    <cfRule type="expression" dxfId="145" priority="274" stopIfTrue="1">
      <formula>IF(#REF!=CONCATENATE($H40,"_draw"),1,0)</formula>
    </cfRule>
    <cfRule type="expression" dxfId="144" priority="275" stopIfTrue="1">
      <formula>IF(#REF!=CONCATENATE($H40,"_win"),1,0)</formula>
    </cfRule>
    <cfRule type="expression" dxfId="143" priority="276" stopIfTrue="1">
      <formula>IF(#REF!=CONCATENATE($H40,"_lose"),1,0)</formula>
    </cfRule>
  </conditionalFormatting>
  <conditionalFormatting sqref="AH69:AH72">
    <cfRule type="expression" dxfId="142" priority="271" stopIfTrue="1">
      <formula>IF(#REF!=CONCATENATE($H51,"_draw"),1,0)</formula>
    </cfRule>
    <cfRule type="expression" dxfId="141" priority="272" stopIfTrue="1">
      <formula>IF(#REF!=CONCATENATE($H51,"_win"),1,0)</formula>
    </cfRule>
    <cfRule type="expression" dxfId="140" priority="273" stopIfTrue="1">
      <formula>IF(#REF!=CONCATENATE($H51,"_lose"),1,0)</formula>
    </cfRule>
  </conditionalFormatting>
  <conditionalFormatting sqref="AH76:AH77">
    <cfRule type="expression" dxfId="139" priority="268" stopIfTrue="1">
      <formula>IF(#REF!=CONCATENATE($H58,"_draw"),1,0)</formula>
    </cfRule>
    <cfRule type="expression" dxfId="138" priority="269" stopIfTrue="1">
      <formula>IF(#REF!=CONCATENATE($H58,"_win"),1,0)</formula>
    </cfRule>
    <cfRule type="expression" dxfId="137" priority="270" stopIfTrue="1">
      <formula>IF(#REF!=CONCATENATE($H58,"_lose"),1,0)</formula>
    </cfRule>
  </conditionalFormatting>
  <conditionalFormatting sqref="AH81">
    <cfRule type="expression" dxfId="136" priority="265" stopIfTrue="1">
      <formula>IF(#REF!=CONCATENATE($H63,"_draw"),1,0)</formula>
    </cfRule>
    <cfRule type="expression" dxfId="135" priority="266" stopIfTrue="1">
      <formula>IF(#REF!=CONCATENATE($H63,"_win"),1,0)</formula>
    </cfRule>
    <cfRule type="expression" dxfId="134" priority="267" stopIfTrue="1">
      <formula>IF(#REF!=CONCATENATE($H63,"_lose"),1,0)</formula>
    </cfRule>
  </conditionalFormatting>
  <conditionalFormatting sqref="AH13">
    <cfRule type="expression" dxfId="133" priority="262" stopIfTrue="1">
      <formula>IF(#REF!=CONCATENATE($H13,"_draw"),1,0)</formula>
    </cfRule>
    <cfRule type="expression" dxfId="132" priority="263" stopIfTrue="1">
      <formula>IF(#REF!=CONCATENATE($H13,"_win"),1,0)</formula>
    </cfRule>
    <cfRule type="expression" dxfId="131" priority="264" stopIfTrue="1">
      <formula>IF(#REF!=CONCATENATE($H13,"_lose"),1,0)</formula>
    </cfRule>
  </conditionalFormatting>
  <conditionalFormatting sqref="AH14">
    <cfRule type="expression" dxfId="130" priority="259" stopIfTrue="1">
      <formula>IF(#REF!=CONCATENATE($H14,"_draw"),1,0)</formula>
    </cfRule>
    <cfRule type="expression" dxfId="129" priority="260" stopIfTrue="1">
      <formula>IF(#REF!=CONCATENATE($H14,"_win"),1,0)</formula>
    </cfRule>
    <cfRule type="expression" dxfId="128" priority="261" stopIfTrue="1">
      <formula>IF(#REF!=CONCATENATE($H14,"_lose"),1,0)</formula>
    </cfRule>
  </conditionalFormatting>
  <conditionalFormatting sqref="AH22">
    <cfRule type="expression" dxfId="127" priority="253" stopIfTrue="1">
      <formula>IF(#REF!=CONCATENATE($H4,"_draw"),1,0)</formula>
    </cfRule>
    <cfRule type="expression" dxfId="126" priority="254" stopIfTrue="1">
      <formula>IF(#REF!=CONCATENATE($H4,"_win"),1,0)</formula>
    </cfRule>
    <cfRule type="expression" dxfId="125" priority="255" stopIfTrue="1">
      <formula>IF(#REF!=CONCATENATE($H4,"_lose"),1,0)</formula>
    </cfRule>
  </conditionalFormatting>
  <conditionalFormatting sqref="AH23">
    <cfRule type="expression" dxfId="124" priority="256" stopIfTrue="1">
      <formula>IF(#REF!=CONCATENATE($H4,"_draw"),1,0)</formula>
    </cfRule>
    <cfRule type="expression" dxfId="123" priority="257" stopIfTrue="1">
      <formula>IF(#REF!=CONCATENATE($H4,"_win"),1,0)</formula>
    </cfRule>
    <cfRule type="expression" dxfId="122" priority="258" stopIfTrue="1">
      <formula>IF(#REF!=CONCATENATE($H4,"_lose"),1,0)</formula>
    </cfRule>
  </conditionalFormatting>
  <conditionalFormatting sqref="AH40">
    <cfRule type="expression" dxfId="121" priority="250" stopIfTrue="1">
      <formula>IF(#REF!=CONCATENATE($H23,"_draw"),1,0)</formula>
    </cfRule>
    <cfRule type="expression" dxfId="120" priority="251" stopIfTrue="1">
      <formula>IF(#REF!=CONCATENATE($H23,"_win"),1,0)</formula>
    </cfRule>
    <cfRule type="expression" dxfId="119" priority="252" stopIfTrue="1">
      <formula>IF(#REF!=CONCATENATE($H23,"_lose"),1,0)</formula>
    </cfRule>
  </conditionalFormatting>
  <conditionalFormatting sqref="AH41">
    <cfRule type="expression" dxfId="118" priority="247" stopIfTrue="1">
      <formula>IF(#REF!=CONCATENATE($H24,"_draw"),1,0)</formula>
    </cfRule>
    <cfRule type="expression" dxfId="117" priority="248" stopIfTrue="1">
      <formula>IF(#REF!=CONCATENATE($H24,"_win"),1,0)</formula>
    </cfRule>
    <cfRule type="expression" dxfId="116" priority="249" stopIfTrue="1">
      <formula>IF(#REF!=CONCATENATE($H24,"_lose"),1,0)</formula>
    </cfRule>
  </conditionalFormatting>
  <conditionalFormatting sqref="AH50">
    <cfRule type="expression" dxfId="115" priority="244" stopIfTrue="1">
      <formula>IF(#REF!=CONCATENATE($H32,"_draw"),1,0)</formula>
    </cfRule>
    <cfRule type="expression" dxfId="114" priority="245" stopIfTrue="1">
      <formula>IF(#REF!=CONCATENATE($H32,"_win"),1,0)</formula>
    </cfRule>
    <cfRule type="expression" dxfId="113" priority="246" stopIfTrue="1">
      <formula>IF(#REF!=CONCATENATE($H32,"_lose"),1,0)</formula>
    </cfRule>
  </conditionalFormatting>
  <conditionalFormatting sqref="AH7">
    <cfRule type="expression" dxfId="112" priority="241" stopIfTrue="1">
      <formula>IF(#REF!=CONCATENATE($H7,"_draw"),1,0)</formula>
    </cfRule>
    <cfRule type="expression" dxfId="111" priority="242" stopIfTrue="1">
      <formula>IF(#REF!=CONCATENATE($H7,"_win"),1,0)</formula>
    </cfRule>
    <cfRule type="expression" dxfId="110" priority="243" stopIfTrue="1">
      <formula>IF(#REF!=CONCATENATE($H7,"_lose"),1,0)</formula>
    </cfRule>
  </conditionalFormatting>
  <conditionalFormatting sqref="AF17">
    <cfRule type="expression" dxfId="109" priority="238" stopIfTrue="1">
      <formula>IF(#REF!=CONCATENATE($H17,"_draw"),1,0)</formula>
    </cfRule>
    <cfRule type="expression" dxfId="108" priority="239" stopIfTrue="1">
      <formula>IF(#REF!=CONCATENATE($H17,"_win"),1,0)</formula>
    </cfRule>
    <cfRule type="expression" dxfId="107" priority="240" stopIfTrue="1">
      <formula>IF(#REF!=CONCATENATE($H17,"_lose"),1,0)</formula>
    </cfRule>
  </conditionalFormatting>
  <conditionalFormatting sqref="O58:O65">
    <cfRule type="expression" dxfId="106" priority="212">
      <formula>K58="X"</formula>
    </cfRule>
  </conditionalFormatting>
  <conditionalFormatting sqref="O69">
    <cfRule type="expression" dxfId="105" priority="211">
      <formula>K69="X"</formula>
    </cfRule>
  </conditionalFormatting>
  <conditionalFormatting sqref="O70">
    <cfRule type="expression" dxfId="104" priority="210">
      <formula>K70="X"</formula>
    </cfRule>
  </conditionalFormatting>
  <conditionalFormatting sqref="O71">
    <cfRule type="expression" dxfId="103" priority="209">
      <formula>K71="X"</formula>
    </cfRule>
  </conditionalFormatting>
  <conditionalFormatting sqref="O72">
    <cfRule type="expression" dxfId="102" priority="208">
      <formula>K72="X"</formula>
    </cfRule>
  </conditionalFormatting>
  <conditionalFormatting sqref="O76">
    <cfRule type="expression" dxfId="101" priority="207">
      <formula>K76="X"</formula>
    </cfRule>
  </conditionalFormatting>
  <conditionalFormatting sqref="O77">
    <cfRule type="expression" dxfId="100" priority="206">
      <formula>K77="X"</formula>
    </cfRule>
  </conditionalFormatting>
  <conditionalFormatting sqref="O58:O65 O69:O72 O76:O77">
    <cfRule type="containsText" dxfId="99" priority="127" operator="containsText" text="Ej OK">
      <formula>NOT(ISERROR(SEARCH("Ej OK",O58)))</formula>
    </cfRule>
  </conditionalFormatting>
  <conditionalFormatting sqref="F8:F9 D4:D9 D18 D13:D16 F17:F18">
    <cfRule type="expression" dxfId="98" priority="124" stopIfTrue="1">
      <formula>IF(#REF!=CONCATENATE($H4,"_draw"),1,0)</formula>
    </cfRule>
    <cfRule type="expression" dxfId="97" priority="125" stopIfTrue="1">
      <formula>IF(#REF!=CONCATENATE($H4,"_win"),1,0)</formula>
    </cfRule>
    <cfRule type="expression" dxfId="96" priority="126" stopIfTrue="1">
      <formula>IF(#REF!=CONCATENATE($H4,"_lose"),1,0)</formula>
    </cfRule>
  </conditionalFormatting>
  <conditionalFormatting sqref="D24:D27 D22 D50:D54">
    <cfRule type="expression" dxfId="95" priority="121" stopIfTrue="1">
      <formula>IF(#REF!=CONCATENATE($H4,"_draw"),1,0)</formula>
    </cfRule>
    <cfRule type="expression" dxfId="94" priority="122" stopIfTrue="1">
      <formula>IF(#REF!=CONCATENATE($H4,"_win"),1,0)</formula>
    </cfRule>
    <cfRule type="expression" dxfId="93" priority="123" stopIfTrue="1">
      <formula>IF(#REF!=CONCATENATE($H4,"_lose"),1,0)</formula>
    </cfRule>
  </conditionalFormatting>
  <conditionalFormatting sqref="D31:D36 F42:F45 D40:D41 F49">
    <cfRule type="expression" dxfId="92" priority="118" stopIfTrue="1">
      <formula>IF(#REF!=CONCATENATE($H14,"_draw"),1,0)</formula>
    </cfRule>
    <cfRule type="expression" dxfId="91" priority="119" stopIfTrue="1">
      <formula>IF(#REF!=CONCATENATE($H14,"_win"),1,0)</formula>
    </cfRule>
    <cfRule type="expression" dxfId="90" priority="120" stopIfTrue="1">
      <formula>IF(#REF!=CONCATENATE($H14,"_lose"),1,0)</formula>
    </cfRule>
  </conditionalFormatting>
  <conditionalFormatting sqref="D23">
    <cfRule type="expression" dxfId="89" priority="115" stopIfTrue="1">
      <formula>IF(#REF!=CONCATENATE($H4,"_draw"),1,0)</formula>
    </cfRule>
    <cfRule type="expression" dxfId="88" priority="116" stopIfTrue="1">
      <formula>IF(#REF!=CONCATENATE($H4,"_win"),1,0)</formula>
    </cfRule>
    <cfRule type="expression" dxfId="87" priority="117" stopIfTrue="1">
      <formula>IF(#REF!=CONCATENATE($H4,"_lose"),1,0)</formula>
    </cfRule>
  </conditionalFormatting>
  <conditionalFormatting sqref="F4:F6">
    <cfRule type="expression" dxfId="86" priority="112" stopIfTrue="1">
      <formula>IF(#REF!=CONCATENATE($H4,"_draw"),1,0)</formula>
    </cfRule>
    <cfRule type="expression" dxfId="85" priority="113" stopIfTrue="1">
      <formula>IF(#REF!=CONCATENATE($H4,"_win"),1,0)</formula>
    </cfRule>
    <cfRule type="expression" dxfId="84" priority="114" stopIfTrue="1">
      <formula>IF(#REF!=CONCATENATE($H4,"_lose"),1,0)</formula>
    </cfRule>
  </conditionalFormatting>
  <conditionalFormatting sqref="F7">
    <cfRule type="expression" dxfId="83" priority="109" stopIfTrue="1">
      <formula>IF(#REF!=CONCATENATE($H7,"_draw"),1,0)</formula>
    </cfRule>
    <cfRule type="expression" dxfId="82" priority="110" stopIfTrue="1">
      <formula>IF(#REF!=CONCATENATE($H7,"_win"),1,0)</formula>
    </cfRule>
    <cfRule type="expression" dxfId="81" priority="111" stopIfTrue="1">
      <formula>IF(#REF!=CONCATENATE($H7,"_lose"),1,0)</formula>
    </cfRule>
  </conditionalFormatting>
  <conditionalFormatting sqref="F15:F16">
    <cfRule type="expression" dxfId="80" priority="106" stopIfTrue="1">
      <formula>IF(#REF!=CONCATENATE($H15,"_draw"),1,0)</formula>
    </cfRule>
    <cfRule type="expression" dxfId="79" priority="107" stopIfTrue="1">
      <formula>IF(#REF!=CONCATENATE($H15,"_win"),1,0)</formula>
    </cfRule>
    <cfRule type="expression" dxfId="78" priority="108" stopIfTrue="1">
      <formula>IF(#REF!=CONCATENATE($H15,"_lose"),1,0)</formula>
    </cfRule>
  </conditionalFormatting>
  <conditionalFormatting sqref="F13">
    <cfRule type="expression" dxfId="77" priority="103" stopIfTrue="1">
      <formula>IF(#REF!=CONCATENATE($H13,"_draw"),1,0)</formula>
    </cfRule>
    <cfRule type="expression" dxfId="76" priority="104" stopIfTrue="1">
      <formula>IF(#REF!=CONCATENATE($H13,"_win"),1,0)</formula>
    </cfRule>
    <cfRule type="expression" dxfId="75" priority="105" stopIfTrue="1">
      <formula>IF(#REF!=CONCATENATE($H13,"_lose"),1,0)</formula>
    </cfRule>
  </conditionalFormatting>
  <conditionalFormatting sqref="F14">
    <cfRule type="expression" dxfId="74" priority="100" stopIfTrue="1">
      <formula>IF(#REF!=CONCATENATE($H14,"_draw"),1,0)</formula>
    </cfRule>
    <cfRule type="expression" dxfId="73" priority="101" stopIfTrue="1">
      <formula>IF(#REF!=CONCATENATE($H14,"_win"),1,0)</formula>
    </cfRule>
    <cfRule type="expression" dxfId="72" priority="102" stopIfTrue="1">
      <formula>IF(#REF!=CONCATENATE($H14,"_lose"),1,0)</formula>
    </cfRule>
  </conditionalFormatting>
  <conditionalFormatting sqref="D17">
    <cfRule type="expression" dxfId="71" priority="97" stopIfTrue="1">
      <formula>IF(#REF!=CONCATENATE($H17,"_draw"),1,0)</formula>
    </cfRule>
    <cfRule type="expression" dxfId="70" priority="98" stopIfTrue="1">
      <formula>IF(#REF!=CONCATENATE($H17,"_win"),1,0)</formula>
    </cfRule>
    <cfRule type="expression" dxfId="69" priority="99" stopIfTrue="1">
      <formula>IF(#REF!=CONCATENATE($H17,"_lose"),1,0)</formula>
    </cfRule>
  </conditionalFormatting>
  <conditionalFormatting sqref="F24:F27">
    <cfRule type="expression" dxfId="68" priority="94" stopIfTrue="1">
      <formula>IF(#REF!=CONCATENATE($H6,"_draw"),1,0)</formula>
    </cfRule>
    <cfRule type="expression" dxfId="67" priority="95" stopIfTrue="1">
      <formula>IF(#REF!=CONCATENATE($H6,"_win"),1,0)</formula>
    </cfRule>
    <cfRule type="expression" dxfId="66" priority="96" stopIfTrue="1">
      <formula>IF(#REF!=CONCATENATE($H6,"_lose"),1,0)</formula>
    </cfRule>
  </conditionalFormatting>
  <conditionalFormatting sqref="F22">
    <cfRule type="expression" dxfId="65" priority="88" stopIfTrue="1">
      <formula>IF(#REF!=CONCATENATE($H4,"_draw"),1,0)</formula>
    </cfRule>
    <cfRule type="expression" dxfId="64" priority="89" stopIfTrue="1">
      <formula>IF(#REF!=CONCATENATE($H4,"_win"),1,0)</formula>
    </cfRule>
    <cfRule type="expression" dxfId="63" priority="90" stopIfTrue="1">
      <formula>IF(#REF!=CONCATENATE($H4,"_lose"),1,0)</formula>
    </cfRule>
  </conditionalFormatting>
  <conditionalFormatting sqref="F23">
    <cfRule type="expression" dxfId="62" priority="91" stopIfTrue="1">
      <formula>IF(#REF!=CONCATENATE($H4,"_draw"),1,0)</formula>
    </cfRule>
    <cfRule type="expression" dxfId="61" priority="92" stopIfTrue="1">
      <formula>IF(#REF!=CONCATENATE($H4,"_win"),1,0)</formula>
    </cfRule>
    <cfRule type="expression" dxfId="60" priority="93" stopIfTrue="1">
      <formula>IF(#REF!=CONCATENATE($H4,"_lose"),1,0)</formula>
    </cfRule>
  </conditionalFormatting>
  <conditionalFormatting sqref="F31:F36">
    <cfRule type="expression" dxfId="59" priority="85" stopIfTrue="1">
      <formula>IF(#REF!=CONCATENATE($H14,"_draw"),1,0)</formula>
    </cfRule>
    <cfRule type="expression" dxfId="58" priority="86" stopIfTrue="1">
      <formula>IF(#REF!=CONCATENATE($H14,"_win"),1,0)</formula>
    </cfRule>
    <cfRule type="expression" dxfId="57" priority="87" stopIfTrue="1">
      <formula>IF(#REF!=CONCATENATE($H14,"_lose"),1,0)</formula>
    </cfRule>
  </conditionalFormatting>
  <conditionalFormatting sqref="D42:D45">
    <cfRule type="expression" dxfId="56" priority="82" stopIfTrue="1">
      <formula>IF(#REF!=CONCATENATE($H25,"_draw"),1,0)</formula>
    </cfRule>
    <cfRule type="expression" dxfId="55" priority="83" stopIfTrue="1">
      <formula>IF(#REF!=CONCATENATE($H25,"_win"),1,0)</formula>
    </cfRule>
    <cfRule type="expression" dxfId="54" priority="84" stopIfTrue="1">
      <formula>IF(#REF!=CONCATENATE($H25,"_lose"),1,0)</formula>
    </cfRule>
  </conditionalFormatting>
  <conditionalFormatting sqref="F40">
    <cfRule type="expression" dxfId="53" priority="79" stopIfTrue="1">
      <formula>IF(#REF!=CONCATENATE($H23,"_draw"),1,0)</formula>
    </cfRule>
    <cfRule type="expression" dxfId="52" priority="80" stopIfTrue="1">
      <formula>IF(#REF!=CONCATENATE($H23,"_win"),1,0)</formula>
    </cfRule>
    <cfRule type="expression" dxfId="51" priority="81" stopIfTrue="1">
      <formula>IF(#REF!=CONCATENATE($H23,"_lose"),1,0)</formula>
    </cfRule>
  </conditionalFormatting>
  <conditionalFormatting sqref="F41">
    <cfRule type="expression" dxfId="50" priority="76" stopIfTrue="1">
      <formula>IF(#REF!=CONCATENATE($H24,"_draw"),1,0)</formula>
    </cfRule>
    <cfRule type="expression" dxfId="49" priority="77" stopIfTrue="1">
      <formula>IF(#REF!=CONCATENATE($H24,"_win"),1,0)</formula>
    </cfRule>
    <cfRule type="expression" dxfId="48" priority="78" stopIfTrue="1">
      <formula>IF(#REF!=CONCATENATE($H24,"_lose"),1,0)</formula>
    </cfRule>
  </conditionalFormatting>
  <conditionalFormatting sqref="F51:F54">
    <cfRule type="expression" dxfId="47" priority="73" stopIfTrue="1">
      <formula>IF(#REF!=CONCATENATE($H33,"_draw"),1,0)</formula>
    </cfRule>
    <cfRule type="expression" dxfId="46" priority="74" stopIfTrue="1">
      <formula>IF(#REF!=CONCATENATE($H33,"_win"),1,0)</formula>
    </cfRule>
    <cfRule type="expression" dxfId="45" priority="75" stopIfTrue="1">
      <formula>IF(#REF!=CONCATENATE($H33,"_lose"),1,0)</formula>
    </cfRule>
  </conditionalFormatting>
  <conditionalFormatting sqref="D49">
    <cfRule type="expression" dxfId="44" priority="70" stopIfTrue="1">
      <formula>IF(#REF!=CONCATENATE($H32,"_draw"),1,0)</formula>
    </cfRule>
    <cfRule type="expression" dxfId="43" priority="71" stopIfTrue="1">
      <formula>IF(#REF!=CONCATENATE($H32,"_win"),1,0)</formula>
    </cfRule>
    <cfRule type="expression" dxfId="42" priority="72" stopIfTrue="1">
      <formula>IF(#REF!=CONCATENATE($H32,"_lose"),1,0)</formula>
    </cfRule>
  </conditionalFormatting>
  <conditionalFormatting sqref="F50">
    <cfRule type="expression" dxfId="41" priority="67" stopIfTrue="1">
      <formula>IF(#REF!=CONCATENATE($H32,"_draw"),1,0)</formula>
    </cfRule>
    <cfRule type="expression" dxfId="40" priority="68" stopIfTrue="1">
      <formula>IF(#REF!=CONCATENATE($H32,"_win"),1,0)</formula>
    </cfRule>
    <cfRule type="expression" dxfId="39" priority="69" stopIfTrue="1">
      <formula>IF(#REF!=CONCATENATE($H32,"_lose"),1,0)</formula>
    </cfRule>
  </conditionalFormatting>
  <conditionalFormatting sqref="D63 F63">
    <cfRule type="expression" dxfId="38" priority="31" stopIfTrue="1">
      <formula>IF(#REF!=CONCATENATE($H42,"_draw"),1,0)</formula>
    </cfRule>
    <cfRule type="expression" dxfId="37" priority="32" stopIfTrue="1">
      <formula>IF(#REF!=CONCATENATE($H42,"_win"),1,0)</formula>
    </cfRule>
    <cfRule type="expression" dxfId="36" priority="33" stopIfTrue="1">
      <formula>IF(#REF!=CONCATENATE($H42,"_lose"),1,0)</formula>
    </cfRule>
  </conditionalFormatting>
  <conditionalFormatting sqref="F61 D61">
    <cfRule type="expression" dxfId="35" priority="28" stopIfTrue="1">
      <formula>IF(#REF!=CONCATENATE($H40,"_draw"),1,0)</formula>
    </cfRule>
    <cfRule type="expression" dxfId="34" priority="29" stopIfTrue="1">
      <formula>IF(#REF!=CONCATENATE($H40,"_win"),1,0)</formula>
    </cfRule>
    <cfRule type="expression" dxfId="33" priority="30" stopIfTrue="1">
      <formula>IF(#REF!=CONCATENATE($H40,"_lose"),1,0)</formula>
    </cfRule>
  </conditionalFormatting>
  <conditionalFormatting sqref="D58 F58">
    <cfRule type="expression" dxfId="32" priority="34" stopIfTrue="1">
      <formula>IF(#REF!=CONCATENATE($H47,"_draw"),1,0)</formula>
    </cfRule>
    <cfRule type="expression" dxfId="31" priority="35" stopIfTrue="1">
      <formula>IF(#REF!=CONCATENATE($H47,"_win"),1,0)</formula>
    </cfRule>
    <cfRule type="expression" dxfId="30" priority="36" stopIfTrue="1">
      <formula>IF(#REF!=CONCATENATE($H47,"_lose"),1,0)</formula>
    </cfRule>
  </conditionalFormatting>
  <conditionalFormatting sqref="D59 F59">
    <cfRule type="expression" dxfId="29" priority="37" stopIfTrue="1">
      <formula>IF(#REF!=CONCATENATE($H41,"_draw"),1,0)</formula>
    </cfRule>
    <cfRule type="expression" dxfId="28" priority="38" stopIfTrue="1">
      <formula>IF(#REF!=CONCATENATE($H41,"_win"),1,0)</formula>
    </cfRule>
    <cfRule type="expression" dxfId="27" priority="39" stopIfTrue="1">
      <formula>IF(#REF!=CONCATENATE($H41,"_lose"),1,0)</formula>
    </cfRule>
  </conditionalFormatting>
  <conditionalFormatting sqref="D60 F60">
    <cfRule type="expression" dxfId="26" priority="40" stopIfTrue="1">
      <formula>IF(#REF!=CONCATENATE($H46,"_draw"),1,0)</formula>
    </cfRule>
    <cfRule type="expression" dxfId="25" priority="41" stopIfTrue="1">
      <formula>IF(#REF!=CONCATENATE($H46,"_win"),1,0)</formula>
    </cfRule>
    <cfRule type="expression" dxfId="24" priority="42" stopIfTrue="1">
      <formula>IF(#REF!=CONCATENATE($H46,"_lose"),1,0)</formula>
    </cfRule>
  </conditionalFormatting>
  <conditionalFormatting sqref="D62 F62">
    <cfRule type="expression" dxfId="23" priority="43" stopIfTrue="1">
      <formula>IF(#REF!=CONCATENATE($H43,"_draw"),1,0)</formula>
    </cfRule>
    <cfRule type="expression" dxfId="22" priority="44" stopIfTrue="1">
      <formula>IF(#REF!=CONCATENATE($H43,"_win"),1,0)</formula>
    </cfRule>
    <cfRule type="expression" dxfId="21" priority="45" stopIfTrue="1">
      <formula>IF(#REF!=CONCATENATE($H43,"_lose"),1,0)</formula>
    </cfRule>
  </conditionalFormatting>
  <conditionalFormatting sqref="F64:F65 D64:D65">
    <cfRule type="expression" dxfId="20" priority="46" stopIfTrue="1">
      <formula>IF(#REF!=CONCATENATE($H44,"_draw"),1,0)</formula>
    </cfRule>
    <cfRule type="expression" dxfId="19" priority="47" stopIfTrue="1">
      <formula>IF(#REF!=CONCATENATE($H44,"_win"),1,0)</formula>
    </cfRule>
    <cfRule type="expression" dxfId="18" priority="48" stopIfTrue="1">
      <formula>IF(#REF!=CONCATENATE($H44,"_lose"),1,0)</formula>
    </cfRule>
  </conditionalFormatting>
  <conditionalFormatting sqref="D69:D70 F69:F70">
    <cfRule type="expression" dxfId="17" priority="16" stopIfTrue="1">
      <formula>IF(#REF!=CONCATENATE($I51,"_draw"),1,0)</formula>
    </cfRule>
    <cfRule type="expression" dxfId="16" priority="17" stopIfTrue="1">
      <formula>IF(#REF!=CONCATENATE($I51,"_win"),1,0)</formula>
    </cfRule>
    <cfRule type="expression" dxfId="15" priority="18" stopIfTrue="1">
      <formula>IF(#REF!=CONCATENATE($I51,"_lose"),1,0)</formula>
    </cfRule>
  </conditionalFormatting>
  <conditionalFormatting sqref="D71 F71">
    <cfRule type="expression" dxfId="14" priority="13" stopIfTrue="1">
      <formula>IF(#REF!=CONCATENATE($I54,"_draw"),1,0)</formula>
    </cfRule>
    <cfRule type="expression" dxfId="13" priority="14" stopIfTrue="1">
      <formula>IF(#REF!=CONCATENATE($I54,"_win"),1,0)</formula>
    </cfRule>
    <cfRule type="expression" dxfId="12" priority="15" stopIfTrue="1">
      <formula>IF(#REF!=CONCATENATE($I54,"_lose"),1,0)</formula>
    </cfRule>
  </conditionalFormatting>
  <conditionalFormatting sqref="D72 F72">
    <cfRule type="expression" dxfId="11" priority="10" stopIfTrue="1">
      <formula>IF(#REF!=CONCATENATE($I53,"_draw"),1,0)</formula>
    </cfRule>
    <cfRule type="expression" dxfId="10" priority="11" stopIfTrue="1">
      <formula>IF(#REF!=CONCATENATE($I53,"_win"),1,0)</formula>
    </cfRule>
    <cfRule type="expression" dxfId="9" priority="12" stopIfTrue="1">
      <formula>IF(#REF!=CONCATENATE($I53,"_lose"),1,0)</formula>
    </cfRule>
  </conditionalFormatting>
  <conditionalFormatting sqref="D77 F77">
    <cfRule type="expression" dxfId="8" priority="4" stopIfTrue="1">
      <formula>IF(#REF!=CONCATENATE($I59,"_draw"),1,0)</formula>
    </cfRule>
    <cfRule type="expression" dxfId="7" priority="5" stopIfTrue="1">
      <formula>IF(#REF!=CONCATENATE($I59,"_win"),1,0)</formula>
    </cfRule>
    <cfRule type="expression" dxfId="6" priority="6" stopIfTrue="1">
      <formula>IF(#REF!=CONCATENATE($I59,"_lose"),1,0)</formula>
    </cfRule>
  </conditionalFormatting>
  <conditionalFormatting sqref="D76 F76">
    <cfRule type="expression" dxfId="5" priority="7" stopIfTrue="1">
      <formula>IF(#REF!=CONCATENATE($I61,"_draw"),1,0)</formula>
    </cfRule>
    <cfRule type="expression" dxfId="4" priority="8" stopIfTrue="1">
      <formula>IF(#REF!=CONCATENATE($I61,"_win"),1,0)</formula>
    </cfRule>
    <cfRule type="expression" dxfId="3" priority="9" stopIfTrue="1">
      <formula>IF(#REF!=CONCATENATE($I61,"_lose"),1,0)</formula>
    </cfRule>
  </conditionalFormatting>
  <conditionalFormatting sqref="D81 F81">
    <cfRule type="expression" dxfId="2" priority="1" stopIfTrue="1">
      <formula>IF(#REF!=CONCATENATE($I65,"_draw"),1,0)</formula>
    </cfRule>
    <cfRule type="expression" dxfId="1" priority="2" stopIfTrue="1">
      <formula>IF(#REF!=CONCATENATE($I65,"_win"),1,0)</formula>
    </cfRule>
    <cfRule type="expression" dxfId="0" priority="3" stopIfTrue="1">
      <formula>IF(#REF!=CONCATENATE($I65,"_lose"),1,0)</formula>
    </cfRule>
  </conditionalFormatting>
  <dataValidations count="15">
    <dataValidation type="list" allowBlank="1" showInputMessage="1" showErrorMessage="1" sqref="N58" xr:uid="{907F42D2-91CE-44F2-9A6D-301CC8D920E8}">
      <formula1>$D$58:$F$58</formula1>
    </dataValidation>
    <dataValidation type="list" allowBlank="1" showInputMessage="1" showErrorMessage="1" sqref="N59" xr:uid="{08560DFC-F0CA-4E4B-8534-3896991FEC99}">
      <formula1>$D$59:$F$59</formula1>
    </dataValidation>
    <dataValidation type="list" allowBlank="1" showInputMessage="1" showErrorMessage="1" sqref="N60" xr:uid="{760BD95B-A330-4DB7-8A68-CF8992D1D5EF}">
      <formula1>$D$60:$F$60</formula1>
    </dataValidation>
    <dataValidation type="list" allowBlank="1" showInputMessage="1" showErrorMessage="1" sqref="N61" xr:uid="{52B8D31C-B559-449D-9AFC-DD53FD7FC671}">
      <formula1>$D$61:$F$61</formula1>
    </dataValidation>
    <dataValidation type="list" allowBlank="1" showInputMessage="1" showErrorMessage="1" sqref="N62" xr:uid="{45E7060B-A44B-479D-99D5-E4BE51C603E0}">
      <formula1>$D$62:$F$62</formula1>
    </dataValidation>
    <dataValidation type="list" allowBlank="1" showInputMessage="1" showErrorMessage="1" sqref="N63" xr:uid="{3AA6A6E0-B96D-4C4C-9AD8-DE05BC38F10D}">
      <formula1>$D$63:$F$63</formula1>
    </dataValidation>
    <dataValidation type="list" allowBlank="1" showInputMessage="1" showErrorMessage="1" sqref="N64" xr:uid="{F518E49B-B12C-4CF8-B96D-A88C2DC1D946}">
      <formula1>$D$64:$F$64</formula1>
    </dataValidation>
    <dataValidation type="list" allowBlank="1" showInputMessage="1" showErrorMessage="1" sqref="N65" xr:uid="{82AF632D-D9CC-460F-902E-219D09D72EC5}">
      <formula1>$D$65:$F$65</formula1>
    </dataValidation>
    <dataValidation type="list" allowBlank="1" showInputMessage="1" showErrorMessage="1" sqref="N69" xr:uid="{C651AF98-6C6F-4524-A0E8-7DFDF5BF6AB1}">
      <formula1>$D$69:$F$69</formula1>
    </dataValidation>
    <dataValidation type="list" allowBlank="1" showInputMessage="1" showErrorMessage="1" sqref="N70" xr:uid="{563A373F-E1C4-465E-B841-8D7F868C0520}">
      <formula1>$D$70:$F$70</formula1>
    </dataValidation>
    <dataValidation type="list" allowBlank="1" showInputMessage="1" showErrorMessage="1" sqref="N71" xr:uid="{F342A980-D7D8-4486-A489-B0C36D5D3C6B}">
      <formula1>$D$71:$F$71</formula1>
    </dataValidation>
    <dataValidation type="list" allowBlank="1" showInputMessage="1" showErrorMessage="1" sqref="N72" xr:uid="{8B57BA94-B6C5-4B48-B5E0-753E2D31E5B2}">
      <formula1>$D$72:$F$72</formula1>
    </dataValidation>
    <dataValidation type="list" allowBlank="1" showInputMessage="1" showErrorMessage="1" sqref="N76" xr:uid="{F466AB08-9D69-4A2C-8B2B-AE80DA6D08B9}">
      <formula1>$D$76:$F$76</formula1>
    </dataValidation>
    <dataValidation type="list" allowBlank="1" showInputMessage="1" showErrorMessage="1" sqref="N77" xr:uid="{25B97FA4-D74B-4000-A50D-6584D35ECE63}">
      <formula1>$D$77:$F$77</formula1>
    </dataValidation>
    <dataValidation type="list" allowBlank="1" showInputMessage="1" showErrorMessage="1" sqref="Y4:AB4" xr:uid="{2A0CF60F-87ED-40C5-BBAC-79494E97DF53}">
      <formula1>$D$81:$F$81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CCE649FD66B459FA3A1799D3C8039" ma:contentTypeVersion="18" ma:contentTypeDescription="Create a new document." ma:contentTypeScope="" ma:versionID="363016880906176c0eb4591f348687a5">
  <xsd:schema xmlns:xsd="http://www.w3.org/2001/XMLSchema" xmlns:xs="http://www.w3.org/2001/XMLSchema" xmlns:p="http://schemas.microsoft.com/office/2006/metadata/properties" xmlns:ns3="e4495cd8-653e-49b5-a3d9-ff886fe6dc2c" xmlns:ns4="415d4a39-a943-41e9-b61f-102957610b9f" targetNamespace="http://schemas.microsoft.com/office/2006/metadata/properties" ma:root="true" ma:fieldsID="f29bc6259601d879eed09ae24063f86d" ns3:_="" ns4:_="">
    <xsd:import namespace="e4495cd8-653e-49b5-a3d9-ff886fe6dc2c"/>
    <xsd:import namespace="415d4a39-a943-41e9-b61f-102957610b9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95cd8-653e-49b5-a3d9-ff886fe6dc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5d4a39-a943-41e9-b61f-102957610b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15d4a39-a943-41e9-b61f-102957610b9f" xsi:nil="true"/>
  </documentManagement>
</p:properties>
</file>

<file path=customXml/itemProps1.xml><?xml version="1.0" encoding="utf-8"?>
<ds:datastoreItem xmlns:ds="http://schemas.openxmlformats.org/officeDocument/2006/customXml" ds:itemID="{8BD7F4DF-6752-45AE-9C43-F610B7C025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495cd8-653e-49b5-a3d9-ff886fe6dc2c"/>
    <ds:schemaRef ds:uri="415d4a39-a943-41e9-b61f-102957610b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C57104-C162-4DD4-BA2E-CF84983E53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817E8A-6A9D-4614-AAE7-F382240EAA9F}">
  <ds:schemaRefs>
    <ds:schemaRef ds:uri="http://schemas.microsoft.com/office/2006/documentManagement/types"/>
    <ds:schemaRef ds:uri="http://schemas.microsoft.com/office/infopath/2007/PartnerControls"/>
    <ds:schemaRef ds:uri="e4495cd8-653e-49b5-a3d9-ff886fe6dc2c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415d4a39-a943-41e9-b61f-102957610b9f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ed3ce6e-068b-4a56-90d4-7ce0213eb4e8}" enabled="1" method="Standard" siteId="{ccb47768-ec09-46e2-830d-534bb6128185}" removed="0"/>
  <clbl:label id="{e58707db-cea7-4907-92d1-cf323291762b}" enabled="1" method="Standard" siteId="{e11cbe9c-f680-44b9-9d42-d705f740b8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Poäng &amp; instruktioner</vt:lpstr>
      <vt:lpstr>Resultat &amp; Tabell</vt:lpstr>
      <vt:lpstr>Mitt tips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</dc:creator>
  <cp:lastModifiedBy>Berglund, Magnus</cp:lastModifiedBy>
  <dcterms:created xsi:type="dcterms:W3CDTF">2016-04-17T18:09:15Z</dcterms:created>
  <dcterms:modified xsi:type="dcterms:W3CDTF">2024-05-12T15:05:26Z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58707db-cea7-4907-92d1-cf323291762b_Enabled">
    <vt:lpwstr>true</vt:lpwstr>
  </property>
  <property fmtid="{D5CDD505-2E9C-101B-9397-08002B2CF9AE}" pid="3" name="MSIP_Label_e58707db-cea7-4907-92d1-cf323291762b_SetDate">
    <vt:lpwstr>2021-05-10T07:01:45Z</vt:lpwstr>
  </property>
  <property fmtid="{D5CDD505-2E9C-101B-9397-08002B2CF9AE}" pid="4" name="MSIP_Label_e58707db-cea7-4907-92d1-cf323291762b_Method">
    <vt:lpwstr>Standard</vt:lpwstr>
  </property>
  <property fmtid="{D5CDD505-2E9C-101B-9397-08002B2CF9AE}" pid="5" name="MSIP_Label_e58707db-cea7-4907-92d1-cf323291762b_Name">
    <vt:lpwstr>General</vt:lpwstr>
  </property>
  <property fmtid="{D5CDD505-2E9C-101B-9397-08002B2CF9AE}" pid="6" name="MSIP_Label_e58707db-cea7-4907-92d1-cf323291762b_SiteId">
    <vt:lpwstr>e11cbe9c-f680-44b9-9d42-d705f740b888</vt:lpwstr>
  </property>
  <property fmtid="{D5CDD505-2E9C-101B-9397-08002B2CF9AE}" pid="7" name="MSIP_Label_e58707db-cea7-4907-92d1-cf323291762b_ActionId">
    <vt:lpwstr>9a7be0bf-cbda-4c95-aee8-677af300f178</vt:lpwstr>
  </property>
  <property fmtid="{D5CDD505-2E9C-101B-9397-08002B2CF9AE}" pid="8" name="MSIP_Label_e58707db-cea7-4907-92d1-cf323291762b_ContentBits">
    <vt:lpwstr>0</vt:lpwstr>
  </property>
  <property fmtid="{D5CDD505-2E9C-101B-9397-08002B2CF9AE}" pid="9" name="ContentTypeId">
    <vt:lpwstr>0x010100B51CCE649FD66B459FA3A1799D3C8039</vt:lpwstr>
  </property>
</Properties>
</file>