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525" windowWidth="14370" windowHeight="4410" activeTab="1"/>
  </bookViews>
  <sheets>
    <sheet name="Poäng &amp; instruktioner" sheetId="9" r:id="rId1"/>
    <sheet name="Resultat &amp; tabell" sheetId="6" r:id="rId2"/>
    <sheet name="Roger N" sheetId="1" r:id="rId3"/>
    <sheet name="David V" sheetId="28" r:id="rId4"/>
    <sheet name="Jocke G" sheetId="27" r:id="rId5"/>
    <sheet name="Oskar A" sheetId="26" r:id="rId6"/>
    <sheet name="Patrik A" sheetId="25" r:id="rId7"/>
    <sheet name="Carl-Johan" sheetId="24" r:id="rId8"/>
    <sheet name="Gustav E" sheetId="23" r:id="rId9"/>
    <sheet name="Torbjörn" sheetId="22" r:id="rId10"/>
    <sheet name="Olof N" sheetId="21" r:id="rId11"/>
    <sheet name="Matti" sheetId="20" r:id="rId12"/>
    <sheet name="Maycon" sheetId="19" r:id="rId13"/>
    <sheet name="Daniel A" sheetId="18" r:id="rId14"/>
    <sheet name="Tony J" sheetId="17" r:id="rId15"/>
    <sheet name="Neda R" sheetId="16" r:id="rId16"/>
    <sheet name="Magnus R" sheetId="15" r:id="rId17"/>
    <sheet name="Micael N" sheetId="14" r:id="rId18"/>
    <sheet name="Eskil" sheetId="13" r:id="rId19"/>
    <sheet name="Erik H" sheetId="12" r:id="rId20"/>
    <sheet name="Ulrika" sheetId="11" r:id="rId21"/>
    <sheet name="Joakim" sheetId="10" r:id="rId22"/>
  </sheets>
  <definedNames>
    <definedName name="_xlnm._FilterDatabase" localSheetId="7" hidden="1">'Carl-Johan'!$M$4:$M$7</definedName>
    <definedName name="_xlnm._FilterDatabase" localSheetId="13" hidden="1">'Daniel A'!$M$4:$M$7</definedName>
    <definedName name="_xlnm._FilterDatabase" localSheetId="3" hidden="1">'David V'!$M$4:$M$7</definedName>
    <definedName name="_xlnm._FilterDatabase" localSheetId="19" hidden="1">'Erik H'!$M$4:$M$7</definedName>
    <definedName name="_xlnm._FilterDatabase" localSheetId="18" hidden="1">Eskil!$M$4:$M$7</definedName>
    <definedName name="_xlnm._FilterDatabase" localSheetId="8" hidden="1">'Gustav E'!$M$4:$M$7</definedName>
    <definedName name="_xlnm._FilterDatabase" localSheetId="21" hidden="1">Joakim!$M$4:$M$7</definedName>
    <definedName name="_xlnm._FilterDatabase" localSheetId="4" hidden="1">'Jocke G'!$M$4:$M$7</definedName>
    <definedName name="_xlnm._FilterDatabase" localSheetId="16" hidden="1">'Magnus R'!$M$4:$M$7</definedName>
    <definedName name="_xlnm._FilterDatabase" localSheetId="11" hidden="1">Matti!$M$4:$M$7</definedName>
    <definedName name="_xlnm._FilterDatabase" localSheetId="12" hidden="1">Maycon!$M$4:$M$7</definedName>
    <definedName name="_xlnm._FilterDatabase" localSheetId="17" hidden="1">'Micael N'!$M$4:$M$7</definedName>
    <definedName name="_xlnm._FilterDatabase" localSheetId="15" hidden="1">'Neda R'!$M$4:$M$7</definedName>
    <definedName name="_xlnm._FilterDatabase" localSheetId="10" hidden="1">'Olof N'!$M$4:$M$7</definedName>
    <definedName name="_xlnm._FilterDatabase" localSheetId="5" hidden="1">'Oskar A'!$M$4:$M$7</definedName>
    <definedName name="_xlnm._FilterDatabase" localSheetId="6" hidden="1">'Patrik A'!$M$4:$M$7</definedName>
    <definedName name="_xlnm._FilterDatabase" localSheetId="1" hidden="1">'Resultat &amp; tabell'!$BQ$3:$BR$37</definedName>
    <definedName name="_xlnm._FilterDatabase" localSheetId="2" hidden="1">'Roger N'!$M$4:$M$7</definedName>
    <definedName name="_xlnm._FilterDatabase" localSheetId="14" hidden="1">'Tony J'!$M$4:$M$7</definedName>
    <definedName name="_xlnm._FilterDatabase" localSheetId="9" hidden="1">Torbjörn!$M$4:$M$7</definedName>
    <definedName name="_xlnm._FilterDatabase" localSheetId="20" hidden="1">Ulrika!$M$4:$M$7</definedName>
    <definedName name="_xlnm.Criteria" localSheetId="7">'Carl-Johan'!#REF!</definedName>
    <definedName name="_xlnm.Criteria" localSheetId="13">'Daniel A'!#REF!</definedName>
    <definedName name="_xlnm.Criteria" localSheetId="3">'David V'!#REF!</definedName>
    <definedName name="_xlnm.Criteria" localSheetId="19">'Erik H'!#REF!</definedName>
    <definedName name="_xlnm.Criteria" localSheetId="18">Eskil!#REF!</definedName>
    <definedName name="_xlnm.Criteria" localSheetId="8">'Gustav E'!#REF!</definedName>
    <definedName name="_xlnm.Criteria" localSheetId="21">Joakim!#REF!</definedName>
    <definedName name="_xlnm.Criteria" localSheetId="4">'Jocke G'!#REF!</definedName>
    <definedName name="_xlnm.Criteria" localSheetId="16">'Magnus R'!#REF!</definedName>
    <definedName name="_xlnm.Criteria" localSheetId="11">Matti!#REF!</definedName>
    <definedName name="_xlnm.Criteria" localSheetId="12">Maycon!#REF!</definedName>
    <definedName name="_xlnm.Criteria" localSheetId="17">'Micael N'!#REF!</definedName>
    <definedName name="_xlnm.Criteria" localSheetId="15">'Neda R'!#REF!</definedName>
    <definedName name="_xlnm.Criteria" localSheetId="10">'Olof N'!#REF!</definedName>
    <definedName name="_xlnm.Criteria" localSheetId="5">'Oskar A'!#REF!</definedName>
    <definedName name="_xlnm.Criteria" localSheetId="6">'Patrik A'!#REF!</definedName>
    <definedName name="_xlnm.Criteria" localSheetId="1">'Resultat &amp; tabell'!#REF!</definedName>
    <definedName name="_xlnm.Criteria" localSheetId="2">'Roger N'!#REF!</definedName>
    <definedName name="_xlnm.Criteria" localSheetId="14">'Tony J'!#REF!</definedName>
    <definedName name="_xlnm.Criteria" localSheetId="9">Torbjörn!#REF!</definedName>
    <definedName name="_xlnm.Criteria" localSheetId="20">Ulrika!#REF!</definedName>
  </definedNames>
  <calcPr calcId="145621"/>
</workbook>
</file>

<file path=xl/calcChain.xml><?xml version="1.0" encoding="utf-8"?>
<calcChain xmlns="http://schemas.openxmlformats.org/spreadsheetml/2006/main">
  <c r="BL119" i="28" l="1"/>
  <c r="BL118" i="28"/>
  <c r="BL114" i="28"/>
  <c r="BL113" i="28"/>
  <c r="BL109" i="28"/>
  <c r="BL108" i="28"/>
  <c r="BK108" i="28"/>
  <c r="BM108" i="28" s="1"/>
  <c r="BN108" i="28" s="1"/>
  <c r="BL107" i="28"/>
  <c r="BL106" i="28"/>
  <c r="BI103" i="28"/>
  <c r="K103" i="28" s="1"/>
  <c r="T18" i="28" s="1"/>
  <c r="BH103" i="28"/>
  <c r="BG103" i="28"/>
  <c r="BE103" i="28"/>
  <c r="F103" i="28"/>
  <c r="BK119" i="28" s="1"/>
  <c r="BM119" i="28" s="1"/>
  <c r="D103" i="28"/>
  <c r="BB103" i="28" s="1"/>
  <c r="BH99" i="28"/>
  <c r="BG99" i="28"/>
  <c r="BE99" i="28"/>
  <c r="BK98" i="28"/>
  <c r="BH95" i="28"/>
  <c r="BG95" i="28"/>
  <c r="BE95" i="28"/>
  <c r="BD95" i="28"/>
  <c r="F95" i="28"/>
  <c r="BK109" i="28" s="1"/>
  <c r="BM109" i="28" s="1"/>
  <c r="D95" i="28"/>
  <c r="BK107" i="28" s="1"/>
  <c r="BM107" i="28" s="1"/>
  <c r="BH94" i="28"/>
  <c r="BG94" i="28"/>
  <c r="BE94" i="28"/>
  <c r="BD94" i="28"/>
  <c r="S94" i="28"/>
  <c r="D99" i="28" s="1"/>
  <c r="BK113" i="28" s="1"/>
  <c r="F94" i="28"/>
  <c r="D94" i="28"/>
  <c r="BL91" i="28"/>
  <c r="BL90" i="28"/>
  <c r="BH90" i="28"/>
  <c r="BI90" i="28" s="1"/>
  <c r="K90" i="28" s="1"/>
  <c r="BG90" i="28"/>
  <c r="BE90" i="28"/>
  <c r="BD90" i="28"/>
  <c r="F90" i="28"/>
  <c r="BK102" i="28" s="1"/>
  <c r="D90" i="28"/>
  <c r="BB90" i="28" s="1"/>
  <c r="BL89" i="28"/>
  <c r="BH89" i="28"/>
  <c r="BG89" i="28"/>
  <c r="BE89" i="28"/>
  <c r="F89" i="28"/>
  <c r="BD89" i="28" s="1"/>
  <c r="D89" i="28"/>
  <c r="BK97" i="28" s="1"/>
  <c r="BL88" i="28"/>
  <c r="BH88" i="28"/>
  <c r="BG88" i="28"/>
  <c r="BI88" i="28" s="1"/>
  <c r="K88" i="28" s="1"/>
  <c r="BE88" i="28"/>
  <c r="F88" i="28"/>
  <c r="BD88" i="28" s="1"/>
  <c r="D88" i="28"/>
  <c r="BL87" i="28"/>
  <c r="BH87" i="28"/>
  <c r="BG87" i="28"/>
  <c r="BE87" i="28"/>
  <c r="F87" i="28"/>
  <c r="BK99" i="28" s="1"/>
  <c r="D87" i="28"/>
  <c r="BK95" i="28" s="1"/>
  <c r="BL86" i="28"/>
  <c r="BL85" i="28"/>
  <c r="BL84" i="28"/>
  <c r="BL83" i="28"/>
  <c r="BH83" i="28"/>
  <c r="BG83" i="28"/>
  <c r="BE83" i="28"/>
  <c r="BL82" i="28"/>
  <c r="BH82" i="28"/>
  <c r="BG82" i="28"/>
  <c r="BE82" i="28"/>
  <c r="BL81" i="28"/>
  <c r="BH81" i="28"/>
  <c r="BG81" i="28"/>
  <c r="BE81" i="28"/>
  <c r="BL80" i="28"/>
  <c r="BH80" i="28"/>
  <c r="BG80" i="28"/>
  <c r="BI80" i="28" s="1"/>
  <c r="BE80" i="28"/>
  <c r="K80" i="28"/>
  <c r="BL79" i="28"/>
  <c r="BH79" i="28"/>
  <c r="BG79" i="28"/>
  <c r="BE79" i="28"/>
  <c r="BL78" i="28"/>
  <c r="BH78" i="28"/>
  <c r="BG78" i="28"/>
  <c r="BE78" i="28"/>
  <c r="BL77" i="28"/>
  <c r="BH77" i="28"/>
  <c r="BG77" i="28"/>
  <c r="BE77" i="28"/>
  <c r="BL76" i="28"/>
  <c r="BH76" i="28"/>
  <c r="BG76" i="28"/>
  <c r="BE76" i="28"/>
  <c r="BH72" i="28"/>
  <c r="BG72" i="28"/>
  <c r="BE72" i="28"/>
  <c r="AG72" i="28"/>
  <c r="AF72" i="28"/>
  <c r="AE72" i="28"/>
  <c r="AC72" i="28"/>
  <c r="AB72" i="28"/>
  <c r="AA72" i="28"/>
  <c r="BH71" i="28"/>
  <c r="BG71" i="28"/>
  <c r="BE71" i="28"/>
  <c r="AG71" i="28"/>
  <c r="AF71" i="28"/>
  <c r="AE71" i="28"/>
  <c r="AC71" i="28"/>
  <c r="AB71" i="28"/>
  <c r="AA71" i="28"/>
  <c r="BH70" i="28"/>
  <c r="BG70" i="28"/>
  <c r="BE70" i="28"/>
  <c r="AG70" i="28"/>
  <c r="AF70" i="28"/>
  <c r="AE70" i="28"/>
  <c r="AC70" i="28"/>
  <c r="AQ70" i="28" s="1"/>
  <c r="AB70" i="28"/>
  <c r="AA70" i="28"/>
  <c r="BH69" i="28"/>
  <c r="BG69" i="28"/>
  <c r="BE69" i="28"/>
  <c r="AG69" i="28"/>
  <c r="AF69" i="28"/>
  <c r="AE69" i="28"/>
  <c r="AC69" i="28"/>
  <c r="AB69" i="28"/>
  <c r="AA69" i="28"/>
  <c r="BH68" i="28"/>
  <c r="BG68" i="28"/>
  <c r="BE68" i="28"/>
  <c r="AG68" i="28"/>
  <c r="AF68" i="28"/>
  <c r="AE68" i="28"/>
  <c r="AC68" i="28"/>
  <c r="AQ68" i="28" s="1"/>
  <c r="AB68" i="28"/>
  <c r="AP68" i="28" s="1"/>
  <c r="AA68" i="28"/>
  <c r="BH67" i="28"/>
  <c r="BG67" i="28"/>
  <c r="BE67" i="28"/>
  <c r="AG67" i="28"/>
  <c r="AQ69" i="28" s="1"/>
  <c r="AF67" i="28"/>
  <c r="AE67" i="28"/>
  <c r="AO69" i="28" s="1"/>
  <c r="AC67" i="28"/>
  <c r="AB67" i="28"/>
  <c r="AP67" i="28" s="1"/>
  <c r="AA67" i="28"/>
  <c r="AO67" i="28" s="1"/>
  <c r="BH63" i="28"/>
  <c r="BG63" i="28"/>
  <c r="BE63" i="28"/>
  <c r="AG63" i="28"/>
  <c r="AF63" i="28"/>
  <c r="AE63" i="28"/>
  <c r="AC63" i="28"/>
  <c r="AB63" i="28"/>
  <c r="AA63" i="28"/>
  <c r="BH62" i="28"/>
  <c r="BG62" i="28"/>
  <c r="BE62" i="28"/>
  <c r="AG62" i="28"/>
  <c r="AF62" i="28"/>
  <c r="AE62" i="28"/>
  <c r="AC62" i="28"/>
  <c r="AB62" i="28"/>
  <c r="AA62" i="28"/>
  <c r="BH61" i="28"/>
  <c r="BG61" i="28"/>
  <c r="BE61" i="28"/>
  <c r="AG61" i="28"/>
  <c r="AF61" i="28"/>
  <c r="AE61" i="28"/>
  <c r="AC61" i="28"/>
  <c r="AB61" i="28"/>
  <c r="AA61" i="28"/>
  <c r="BH60" i="28"/>
  <c r="BG60" i="28"/>
  <c r="BE60" i="28"/>
  <c r="AG60" i="28"/>
  <c r="AF60" i="28"/>
  <c r="AE60" i="28"/>
  <c r="AC60" i="28"/>
  <c r="AB60" i="28"/>
  <c r="AA60" i="28"/>
  <c r="BH59" i="28"/>
  <c r="BG59" i="28"/>
  <c r="BE59" i="28"/>
  <c r="AG59" i="28"/>
  <c r="AF59" i="28"/>
  <c r="AE59" i="28"/>
  <c r="AC59" i="28"/>
  <c r="AB59" i="28"/>
  <c r="AP59" i="28" s="1"/>
  <c r="AA59" i="28"/>
  <c r="AO59" i="28" s="1"/>
  <c r="BH58" i="28"/>
  <c r="BG58" i="28"/>
  <c r="BE58" i="28"/>
  <c r="AO58" i="28"/>
  <c r="AG58" i="28"/>
  <c r="AF58" i="28"/>
  <c r="AE58" i="28"/>
  <c r="AC58" i="28"/>
  <c r="AB58" i="28"/>
  <c r="AA58" i="28"/>
  <c r="BH54" i="28"/>
  <c r="BG54" i="28"/>
  <c r="BE54" i="28"/>
  <c r="AG54" i="28"/>
  <c r="AF54" i="28"/>
  <c r="AE54" i="28"/>
  <c r="AC54" i="28"/>
  <c r="AB54" i="28"/>
  <c r="AA54" i="28"/>
  <c r="BH53" i="28"/>
  <c r="BG53" i="28"/>
  <c r="BE53" i="28"/>
  <c r="AG53" i="28"/>
  <c r="AF53" i="28"/>
  <c r="AP49" i="28" s="1"/>
  <c r="AE53" i="28"/>
  <c r="AC53" i="28"/>
  <c r="AB53" i="28"/>
  <c r="AA53" i="28"/>
  <c r="BH52" i="28"/>
  <c r="BG52" i="28"/>
  <c r="BE52" i="28"/>
  <c r="AG52" i="28"/>
  <c r="AF52" i="28"/>
  <c r="AE52" i="28"/>
  <c r="AC52" i="28"/>
  <c r="AB52" i="28"/>
  <c r="AP52" i="28" s="1"/>
  <c r="AA52" i="28"/>
  <c r="BH51" i="28"/>
  <c r="BG51" i="28"/>
  <c r="BE51" i="28"/>
  <c r="AG51" i="28"/>
  <c r="AF51" i="28"/>
  <c r="AE51" i="28"/>
  <c r="AC51" i="28"/>
  <c r="AB51" i="28"/>
  <c r="AA51" i="28"/>
  <c r="BH50" i="28"/>
  <c r="BG50" i="28"/>
  <c r="BE50" i="28"/>
  <c r="AO50" i="28"/>
  <c r="AG50" i="28"/>
  <c r="AF50" i="28"/>
  <c r="AE50" i="28"/>
  <c r="AC50" i="28"/>
  <c r="AQ50" i="28" s="1"/>
  <c r="AB50" i="28"/>
  <c r="AP50" i="28" s="1"/>
  <c r="AA50" i="28"/>
  <c r="BH49" i="28"/>
  <c r="BG49" i="28"/>
  <c r="BE49" i="28"/>
  <c r="BI49" i="28" s="1"/>
  <c r="K49" i="28" s="1"/>
  <c r="AG49" i="28"/>
  <c r="AF49" i="28"/>
  <c r="AE49" i="28"/>
  <c r="AC49" i="28"/>
  <c r="AQ49" i="28" s="1"/>
  <c r="AB49" i="28"/>
  <c r="AA49" i="28"/>
  <c r="BH45" i="28"/>
  <c r="BG45" i="28"/>
  <c r="BE45" i="28"/>
  <c r="AG45" i="28"/>
  <c r="AF45" i="28"/>
  <c r="AE45" i="28"/>
  <c r="AC45" i="28"/>
  <c r="AB45" i="28"/>
  <c r="AA45" i="28"/>
  <c r="BH44" i="28"/>
  <c r="BG44" i="28"/>
  <c r="BE44" i="28"/>
  <c r="AG44" i="28"/>
  <c r="AF44" i="28"/>
  <c r="AE44" i="28"/>
  <c r="AC44" i="28"/>
  <c r="AB44" i="28"/>
  <c r="AA44" i="28"/>
  <c r="BH43" i="28"/>
  <c r="BG43" i="28"/>
  <c r="BE43" i="28"/>
  <c r="AG43" i="28"/>
  <c r="AF43" i="28"/>
  <c r="AE43" i="28"/>
  <c r="AC43" i="28"/>
  <c r="AB43" i="28"/>
  <c r="AP43" i="28" s="1"/>
  <c r="AA43" i="28"/>
  <c r="BH42" i="28"/>
  <c r="BG42" i="28"/>
  <c r="BE42" i="28"/>
  <c r="AG42" i="28"/>
  <c r="AQ41" i="28" s="1"/>
  <c r="AF42" i="28"/>
  <c r="AE42" i="28"/>
  <c r="AC42" i="28"/>
  <c r="AB42" i="28"/>
  <c r="AA42" i="28"/>
  <c r="BH41" i="28"/>
  <c r="BG41" i="28"/>
  <c r="BE41" i="28"/>
  <c r="BI41" i="28" s="1"/>
  <c r="K41" i="28" s="1"/>
  <c r="AG41" i="28"/>
  <c r="AF41" i="28"/>
  <c r="AE41" i="28"/>
  <c r="AC41" i="28"/>
  <c r="AB41" i="28"/>
  <c r="AA41" i="28"/>
  <c r="BH40" i="28"/>
  <c r="BG40" i="28"/>
  <c r="BE40" i="28"/>
  <c r="AG40" i="28"/>
  <c r="AQ42" i="28" s="1"/>
  <c r="AF40" i="28"/>
  <c r="AE40" i="28"/>
  <c r="AC40" i="28"/>
  <c r="AQ40" i="28" s="1"/>
  <c r="AB40" i="28"/>
  <c r="AA40" i="28"/>
  <c r="BH36" i="28"/>
  <c r="BG36" i="28"/>
  <c r="BE36" i="28"/>
  <c r="AG36" i="28"/>
  <c r="AF36" i="28"/>
  <c r="AE36" i="28"/>
  <c r="AC36" i="28"/>
  <c r="AB36" i="28"/>
  <c r="AP33" i="28" s="1"/>
  <c r="AA36" i="28"/>
  <c r="BH35" i="28"/>
  <c r="BG35" i="28"/>
  <c r="BE35" i="28"/>
  <c r="AG35" i="28"/>
  <c r="AF35" i="28"/>
  <c r="AE35" i="28"/>
  <c r="AC35" i="28"/>
  <c r="AB35" i="28"/>
  <c r="AA35" i="28"/>
  <c r="BH34" i="28"/>
  <c r="BG34" i="28"/>
  <c r="BE34" i="28"/>
  <c r="AQ34" i="28"/>
  <c r="AG34" i="28"/>
  <c r="AF34" i="28"/>
  <c r="AE34" i="28"/>
  <c r="AC34" i="28"/>
  <c r="AB34" i="28"/>
  <c r="AA34" i="28"/>
  <c r="BH33" i="28"/>
  <c r="BG33" i="28"/>
  <c r="BE33" i="28"/>
  <c r="AG33" i="28"/>
  <c r="AF33" i="28"/>
  <c r="AE33" i="28"/>
  <c r="AC33" i="28"/>
  <c r="AB33" i="28"/>
  <c r="AA33" i="28"/>
  <c r="BH32" i="28"/>
  <c r="BG32" i="28"/>
  <c r="BE32" i="28"/>
  <c r="AG32" i="28"/>
  <c r="AF32" i="28"/>
  <c r="AE32" i="28"/>
  <c r="AO34" i="28" s="1"/>
  <c r="AC32" i="28"/>
  <c r="AQ32" i="28" s="1"/>
  <c r="AB32" i="28"/>
  <c r="AA32" i="28"/>
  <c r="AO32" i="28" s="1"/>
  <c r="BH31" i="28"/>
  <c r="BG31" i="28"/>
  <c r="BE31" i="28"/>
  <c r="AG31" i="28"/>
  <c r="AF31" i="28"/>
  <c r="AE31" i="28"/>
  <c r="AC31" i="28"/>
  <c r="AB31" i="28"/>
  <c r="AP31" i="28" s="1"/>
  <c r="AA31" i="28"/>
  <c r="BH27" i="28"/>
  <c r="BG27" i="28"/>
  <c r="BE27" i="28"/>
  <c r="AG27" i="28"/>
  <c r="AF27" i="28"/>
  <c r="AE27" i="28"/>
  <c r="AC27" i="28"/>
  <c r="AB27" i="28"/>
  <c r="AA27" i="28"/>
  <c r="BH26" i="28"/>
  <c r="BG26" i="28"/>
  <c r="BE26" i="28"/>
  <c r="AG26" i="28"/>
  <c r="AF26" i="28"/>
  <c r="AE26" i="28"/>
  <c r="AC26" i="28"/>
  <c r="AB26" i="28"/>
  <c r="AA26" i="28"/>
  <c r="BH25" i="28"/>
  <c r="BG25" i="28"/>
  <c r="BE25" i="28"/>
  <c r="AG25" i="28"/>
  <c r="AF25" i="28"/>
  <c r="AE25" i="28"/>
  <c r="AC25" i="28"/>
  <c r="AB25" i="28"/>
  <c r="AA25" i="28"/>
  <c r="BH24" i="28"/>
  <c r="BG24" i="28"/>
  <c r="BE24" i="28"/>
  <c r="AG24" i="28"/>
  <c r="AF24" i="28"/>
  <c r="AE24" i="28"/>
  <c r="AC24" i="28"/>
  <c r="AB24" i="28"/>
  <c r="AA24" i="28"/>
  <c r="BH23" i="28"/>
  <c r="BG23" i="28"/>
  <c r="BE23" i="28"/>
  <c r="AG23" i="28"/>
  <c r="AF23" i="28"/>
  <c r="AE23" i="28"/>
  <c r="AC23" i="28"/>
  <c r="AB23" i="28"/>
  <c r="AA23" i="28"/>
  <c r="BH22" i="28"/>
  <c r="BG22" i="28"/>
  <c r="BE22" i="28"/>
  <c r="AG22" i="28"/>
  <c r="AF22" i="28"/>
  <c r="AE22" i="28"/>
  <c r="AC22" i="28"/>
  <c r="AB22" i="28"/>
  <c r="AP22" i="28" s="1"/>
  <c r="AA22" i="28"/>
  <c r="BH18" i="28"/>
  <c r="BG18" i="28"/>
  <c r="BE18" i="28"/>
  <c r="AG18" i="28"/>
  <c r="AF18" i="28"/>
  <c r="AE18" i="28"/>
  <c r="AC18" i="28"/>
  <c r="AB18" i="28"/>
  <c r="AP15" i="28" s="1"/>
  <c r="AA18" i="28"/>
  <c r="BH17" i="28"/>
  <c r="BG17" i="28"/>
  <c r="BE17" i="28"/>
  <c r="AG17" i="28"/>
  <c r="AF17" i="28"/>
  <c r="AE17" i="28"/>
  <c r="AC17" i="28"/>
  <c r="AB17" i="28"/>
  <c r="AA17" i="28"/>
  <c r="BH16" i="28"/>
  <c r="BG16" i="28"/>
  <c r="BE16" i="28"/>
  <c r="AP16" i="28"/>
  <c r="AG16" i="28"/>
  <c r="AF16" i="28"/>
  <c r="AE16" i="28"/>
  <c r="AC16" i="28"/>
  <c r="AB16" i="28"/>
  <c r="AA16" i="28"/>
  <c r="BH15" i="28"/>
  <c r="BG15" i="28"/>
  <c r="BE15" i="28"/>
  <c r="AQ15" i="28"/>
  <c r="AG15" i="28"/>
  <c r="AF15" i="28"/>
  <c r="AE15" i="28"/>
  <c r="AC15" i="28"/>
  <c r="AB15" i="28"/>
  <c r="AA15" i="28"/>
  <c r="BH14" i="28"/>
  <c r="BI14" i="28" s="1"/>
  <c r="K14" i="28" s="1"/>
  <c r="BG14" i="28"/>
  <c r="BE14" i="28"/>
  <c r="AG14" i="28"/>
  <c r="AF14" i="28"/>
  <c r="AE14" i="28"/>
  <c r="AC14" i="28"/>
  <c r="AQ14" i="28" s="1"/>
  <c r="AB14" i="28"/>
  <c r="AA14" i="28"/>
  <c r="AO14" i="28" s="1"/>
  <c r="BH13" i="28"/>
  <c r="BG13" i="28"/>
  <c r="BE13" i="28"/>
  <c r="AP13" i="28"/>
  <c r="AG13" i="28"/>
  <c r="AF13" i="28"/>
  <c r="AE13" i="28"/>
  <c r="AC13" i="28"/>
  <c r="AQ13" i="28" s="1"/>
  <c r="AB13" i="28"/>
  <c r="AA13" i="28"/>
  <c r="BH9" i="28"/>
  <c r="BG9" i="28"/>
  <c r="BE9" i="28"/>
  <c r="AG9" i="28"/>
  <c r="AF9" i="28"/>
  <c r="AE9" i="28"/>
  <c r="AC9" i="28"/>
  <c r="AB9" i="28"/>
  <c r="AA9" i="28"/>
  <c r="BH8" i="28"/>
  <c r="BG8" i="28"/>
  <c r="BI8" i="28" s="1"/>
  <c r="K8" i="28" s="1"/>
  <c r="BE8" i="28"/>
  <c r="AG8" i="28"/>
  <c r="AQ4" i="28" s="1"/>
  <c r="AF8" i="28"/>
  <c r="AE8" i="28"/>
  <c r="AC8" i="28"/>
  <c r="AB8" i="28"/>
  <c r="AA8" i="28"/>
  <c r="BH7" i="28"/>
  <c r="BG7" i="28"/>
  <c r="BE7" i="28"/>
  <c r="AG7" i="28"/>
  <c r="AQ6" i="28" s="1"/>
  <c r="AF7" i="28"/>
  <c r="AE7" i="28"/>
  <c r="AC7" i="28"/>
  <c r="AQ7" i="28" s="1"/>
  <c r="AB7" i="28"/>
  <c r="AA7" i="28"/>
  <c r="BH6" i="28"/>
  <c r="BG6" i="28"/>
  <c r="BE6" i="28"/>
  <c r="AG6" i="28"/>
  <c r="AF6" i="28"/>
  <c r="AE6" i="28"/>
  <c r="AC6" i="28"/>
  <c r="AB6" i="28"/>
  <c r="AA6" i="28"/>
  <c r="BH5" i="28"/>
  <c r="BG5" i="28"/>
  <c r="BE5" i="28"/>
  <c r="AG5" i="28"/>
  <c r="AF5" i="28"/>
  <c r="AE5" i="28"/>
  <c r="AC5" i="28"/>
  <c r="AB5" i="28"/>
  <c r="AA5" i="28"/>
  <c r="AO5" i="28" s="1"/>
  <c r="X5" i="28"/>
  <c r="BH4" i="28"/>
  <c r="BG4" i="28"/>
  <c r="BE4" i="28"/>
  <c r="AG4" i="28"/>
  <c r="AF4" i="28"/>
  <c r="AE4" i="28"/>
  <c r="AC4" i="28"/>
  <c r="AB4" i="28"/>
  <c r="AP4" i="28" s="1"/>
  <c r="AR4" i="28" s="1"/>
  <c r="AA4" i="28"/>
  <c r="X4" i="28"/>
  <c r="U19" i="28" s="1"/>
  <c r="V19" i="28" s="1"/>
  <c r="BL119" i="27"/>
  <c r="BL118" i="27"/>
  <c r="BL114" i="27"/>
  <c r="BL113" i="27"/>
  <c r="BL109" i="27"/>
  <c r="BL108" i="27"/>
  <c r="BL107" i="27"/>
  <c r="BL106" i="27"/>
  <c r="BH103" i="27"/>
  <c r="BG103" i="27"/>
  <c r="BE103" i="27"/>
  <c r="F103" i="27"/>
  <c r="BD103" i="27" s="1"/>
  <c r="D103" i="27"/>
  <c r="BB103" i="27" s="1"/>
  <c r="BH99" i="27"/>
  <c r="BG99" i="27"/>
  <c r="BE99" i="27"/>
  <c r="BH95" i="27"/>
  <c r="BG95" i="27"/>
  <c r="BE95" i="27"/>
  <c r="F95" i="27"/>
  <c r="BD95" i="27" s="1"/>
  <c r="D95" i="27"/>
  <c r="BK107" i="27" s="1"/>
  <c r="BM107" i="27" s="1"/>
  <c r="BH94" i="27"/>
  <c r="BG94" i="27"/>
  <c r="BE94" i="27"/>
  <c r="BI94" i="27" s="1"/>
  <c r="K94" i="27" s="1"/>
  <c r="F94" i="27"/>
  <c r="BK108" i="27" s="1"/>
  <c r="BM108" i="27" s="1"/>
  <c r="D94" i="27"/>
  <c r="S94" i="27" s="1"/>
  <c r="D99" i="27" s="1"/>
  <c r="BK113" i="27" s="1"/>
  <c r="BM113" i="27" s="1"/>
  <c r="BL91" i="27"/>
  <c r="BL90" i="27"/>
  <c r="BH90" i="27"/>
  <c r="BG90" i="27"/>
  <c r="BE90" i="27"/>
  <c r="F90" i="27"/>
  <c r="BK102" i="27" s="1"/>
  <c r="D90" i="27"/>
  <c r="BK98" i="27" s="1"/>
  <c r="BL89" i="27"/>
  <c r="BH89" i="27"/>
  <c r="BG89" i="27"/>
  <c r="BE89" i="27"/>
  <c r="F89" i="27"/>
  <c r="BD89" i="27" s="1"/>
  <c r="D89" i="27"/>
  <c r="BK97" i="27" s="1"/>
  <c r="BL88" i="27"/>
  <c r="BH88" i="27"/>
  <c r="BG88" i="27"/>
  <c r="BE88" i="27"/>
  <c r="F88" i="27"/>
  <c r="BK100" i="27" s="1"/>
  <c r="D88" i="27"/>
  <c r="BB88" i="27" s="1"/>
  <c r="BL87" i="27"/>
  <c r="BH87" i="27"/>
  <c r="BG87" i="27"/>
  <c r="BE87" i="27"/>
  <c r="F87" i="27"/>
  <c r="BK99" i="27" s="1"/>
  <c r="D87" i="27"/>
  <c r="BK95" i="27" s="1"/>
  <c r="BL86" i="27"/>
  <c r="BL85" i="27"/>
  <c r="BL84" i="27"/>
  <c r="BL83" i="27"/>
  <c r="BH83" i="27"/>
  <c r="BG83" i="27"/>
  <c r="BE83" i="27"/>
  <c r="BL82" i="27"/>
  <c r="BH82" i="27"/>
  <c r="BG82" i="27"/>
  <c r="BE82" i="27"/>
  <c r="BL81" i="27"/>
  <c r="BH81" i="27"/>
  <c r="BG81" i="27"/>
  <c r="BE81" i="27"/>
  <c r="BL80" i="27"/>
  <c r="BH80" i="27"/>
  <c r="BG80" i="27"/>
  <c r="BE80" i="27"/>
  <c r="BL79" i="27"/>
  <c r="BH79" i="27"/>
  <c r="BG79" i="27"/>
  <c r="BE79" i="27"/>
  <c r="BL78" i="27"/>
  <c r="BH78" i="27"/>
  <c r="BG78" i="27"/>
  <c r="BE78" i="27"/>
  <c r="BL77" i="27"/>
  <c r="BH77" i="27"/>
  <c r="BG77" i="27"/>
  <c r="BE77" i="27"/>
  <c r="BI77" i="27" s="1"/>
  <c r="K77" i="27" s="1"/>
  <c r="BL76" i="27"/>
  <c r="BH76" i="27"/>
  <c r="BG76" i="27"/>
  <c r="BE76" i="27"/>
  <c r="BH72" i="27"/>
  <c r="BG72" i="27"/>
  <c r="BE72" i="27"/>
  <c r="AG72" i="27"/>
  <c r="AF72" i="27"/>
  <c r="AE72" i="27"/>
  <c r="AC72" i="27"/>
  <c r="AB72" i="27"/>
  <c r="AA72" i="27"/>
  <c r="BH71" i="27"/>
  <c r="BG71" i="27"/>
  <c r="BE71" i="27"/>
  <c r="AG71" i="27"/>
  <c r="AF71" i="27"/>
  <c r="AE71" i="27"/>
  <c r="AC71" i="27"/>
  <c r="AB71" i="27"/>
  <c r="AA71" i="27"/>
  <c r="BH70" i="27"/>
  <c r="BG70" i="27"/>
  <c r="BE70" i="27"/>
  <c r="AG70" i="27"/>
  <c r="AF70" i="27"/>
  <c r="AE70" i="27"/>
  <c r="AC70" i="27"/>
  <c r="AB70" i="27"/>
  <c r="AA70" i="27"/>
  <c r="AO70" i="27" s="1"/>
  <c r="BH69" i="27"/>
  <c r="BG69" i="27"/>
  <c r="BE69" i="27"/>
  <c r="AG69" i="27"/>
  <c r="AQ68" i="27" s="1"/>
  <c r="AF69" i="27"/>
  <c r="AE69" i="27"/>
  <c r="AC69" i="27"/>
  <c r="AB69" i="27"/>
  <c r="AA69" i="27"/>
  <c r="BH68" i="27"/>
  <c r="BG68" i="27"/>
  <c r="BE68" i="27"/>
  <c r="AG68" i="27"/>
  <c r="AF68" i="27"/>
  <c r="AE68" i="27"/>
  <c r="AC68" i="27"/>
  <c r="AB68" i="27"/>
  <c r="AA68" i="27"/>
  <c r="AO68" i="27" s="1"/>
  <c r="BH67" i="27"/>
  <c r="BG67" i="27"/>
  <c r="BE67" i="27"/>
  <c r="AG67" i="27"/>
  <c r="AQ69" i="27" s="1"/>
  <c r="AF67" i="27"/>
  <c r="AP69" i="27" s="1"/>
  <c r="AR69" i="27" s="1"/>
  <c r="AE67" i="27"/>
  <c r="AC67" i="27"/>
  <c r="AQ67" i="27" s="1"/>
  <c r="AB67" i="27"/>
  <c r="AA67" i="27"/>
  <c r="AO67" i="27" s="1"/>
  <c r="BH63" i="27"/>
  <c r="BG63" i="27"/>
  <c r="BE63" i="27"/>
  <c r="AG63" i="27"/>
  <c r="AF63" i="27"/>
  <c r="AE63" i="27"/>
  <c r="AC63" i="27"/>
  <c r="AB63" i="27"/>
  <c r="AA63" i="27"/>
  <c r="BH62" i="27"/>
  <c r="BG62" i="27"/>
  <c r="BE62" i="27"/>
  <c r="AG62" i="27"/>
  <c r="AF62" i="27"/>
  <c r="AE62" i="27"/>
  <c r="AC62" i="27"/>
  <c r="AB62" i="27"/>
  <c r="AA62" i="27"/>
  <c r="BH61" i="27"/>
  <c r="BG61" i="27"/>
  <c r="BE61" i="27"/>
  <c r="AG61" i="27"/>
  <c r="AF61" i="27"/>
  <c r="AE61" i="27"/>
  <c r="AC61" i="27"/>
  <c r="AB61" i="27"/>
  <c r="AA61" i="27"/>
  <c r="AO61" i="27" s="1"/>
  <c r="BH60" i="27"/>
  <c r="BG60" i="27"/>
  <c r="BE60" i="27"/>
  <c r="AG60" i="27"/>
  <c r="AF60" i="27"/>
  <c r="AE60" i="27"/>
  <c r="AC60" i="27"/>
  <c r="AB60" i="27"/>
  <c r="AA60" i="27"/>
  <c r="BH59" i="27"/>
  <c r="BG59" i="27"/>
  <c r="BE59" i="27"/>
  <c r="AG59" i="27"/>
  <c r="AF59" i="27"/>
  <c r="AE59" i="27"/>
  <c r="AC59" i="27"/>
  <c r="AQ59" i="27" s="1"/>
  <c r="AB59" i="27"/>
  <c r="AA59" i="27"/>
  <c r="BH58" i="27"/>
  <c r="BG58" i="27"/>
  <c r="BE58" i="27"/>
  <c r="AG58" i="27"/>
  <c r="AF58" i="27"/>
  <c r="AE58" i="27"/>
  <c r="AC58" i="27"/>
  <c r="AQ58" i="27" s="1"/>
  <c r="AB58" i="27"/>
  <c r="AA58" i="27"/>
  <c r="BH54" i="27"/>
  <c r="BG54" i="27"/>
  <c r="BE54" i="27"/>
  <c r="AG54" i="27"/>
  <c r="AF54" i="27"/>
  <c r="AE54" i="27"/>
  <c r="AC54" i="27"/>
  <c r="AB54" i="27"/>
  <c r="AP51" i="27" s="1"/>
  <c r="AA54" i="27"/>
  <c r="BH53" i="27"/>
  <c r="BG53" i="27"/>
  <c r="BE53" i="27"/>
  <c r="AG53" i="27"/>
  <c r="AQ49" i="27" s="1"/>
  <c r="AF53" i="27"/>
  <c r="AE53" i="27"/>
  <c r="AC53" i="27"/>
  <c r="AB53" i="27"/>
  <c r="AA53" i="27"/>
  <c r="BH52" i="27"/>
  <c r="BG52" i="27"/>
  <c r="BE52" i="27"/>
  <c r="AG52" i="27"/>
  <c r="AF52" i="27"/>
  <c r="AE52" i="27"/>
  <c r="AC52" i="27"/>
  <c r="AB52" i="27"/>
  <c r="AA52" i="27"/>
  <c r="BH51" i="27"/>
  <c r="BG51" i="27"/>
  <c r="BE51" i="27"/>
  <c r="AG51" i="27"/>
  <c r="AF51" i="27"/>
  <c r="AE51" i="27"/>
  <c r="AC51" i="27"/>
  <c r="AB51" i="27"/>
  <c r="AA51" i="27"/>
  <c r="BH50" i="27"/>
  <c r="BG50" i="27"/>
  <c r="BI50" i="27" s="1"/>
  <c r="K50" i="27" s="1"/>
  <c r="BE50" i="27"/>
  <c r="AG50" i="27"/>
  <c r="AF50" i="27"/>
  <c r="AE50" i="27"/>
  <c r="AC50" i="27"/>
  <c r="AB50" i="27"/>
  <c r="AA50" i="27"/>
  <c r="BH49" i="27"/>
  <c r="BG49" i="27"/>
  <c r="BI49" i="27" s="1"/>
  <c r="K49" i="27" s="1"/>
  <c r="BE49" i="27"/>
  <c r="AG49" i="27"/>
  <c r="AQ51" i="27" s="1"/>
  <c r="AF49" i="27"/>
  <c r="AE49" i="27"/>
  <c r="AC49" i="27"/>
  <c r="AB49" i="27"/>
  <c r="AP49" i="27" s="1"/>
  <c r="AA49" i="27"/>
  <c r="BH45" i="27"/>
  <c r="BG45" i="27"/>
  <c r="BE45" i="27"/>
  <c r="AG45" i="27"/>
  <c r="AF45" i="27"/>
  <c r="AE45" i="27"/>
  <c r="AC45" i="27"/>
  <c r="AB45" i="27"/>
  <c r="AP42" i="27" s="1"/>
  <c r="AA45" i="27"/>
  <c r="BH44" i="27"/>
  <c r="BG44" i="27"/>
  <c r="BE44" i="27"/>
  <c r="AG44" i="27"/>
  <c r="AF44" i="27"/>
  <c r="AE44" i="27"/>
  <c r="AC44" i="27"/>
  <c r="AB44" i="27"/>
  <c r="AA44" i="27"/>
  <c r="BH43" i="27"/>
  <c r="BG43" i="27"/>
  <c r="BE43" i="27"/>
  <c r="AG43" i="27"/>
  <c r="AF43" i="27"/>
  <c r="AE43" i="27"/>
  <c r="AC43" i="27"/>
  <c r="AB43" i="27"/>
  <c r="AP43" i="27" s="1"/>
  <c r="AA43" i="27"/>
  <c r="BH42" i="27"/>
  <c r="BG42" i="27"/>
  <c r="BE42" i="27"/>
  <c r="AG42" i="27"/>
  <c r="AF42" i="27"/>
  <c r="AE42" i="27"/>
  <c r="AC42" i="27"/>
  <c r="AB42" i="27"/>
  <c r="AA42" i="27"/>
  <c r="BH41" i="27"/>
  <c r="BG41" i="27"/>
  <c r="BE41" i="27"/>
  <c r="AQ41" i="27"/>
  <c r="AG41" i="27"/>
  <c r="AQ43" i="27" s="1"/>
  <c r="AF41" i="27"/>
  <c r="AE41" i="27"/>
  <c r="AC41" i="27"/>
  <c r="AB41" i="27"/>
  <c r="AP41" i="27" s="1"/>
  <c r="AA41" i="27"/>
  <c r="BI40" i="27"/>
  <c r="K40" i="27" s="1"/>
  <c r="BH40" i="27"/>
  <c r="BG40" i="27"/>
  <c r="BE40" i="27"/>
  <c r="AQ40" i="27"/>
  <c r="AG40" i="27"/>
  <c r="AQ42" i="27" s="1"/>
  <c r="AF40" i="27"/>
  <c r="AE40" i="27"/>
  <c r="AO42" i="27" s="1"/>
  <c r="AC40" i="27"/>
  <c r="AB40" i="27"/>
  <c r="AP40" i="27" s="1"/>
  <c r="AA40" i="27"/>
  <c r="BH36" i="27"/>
  <c r="BG36" i="27"/>
  <c r="BE36" i="27"/>
  <c r="AG36" i="27"/>
  <c r="AF36" i="27"/>
  <c r="AE36" i="27"/>
  <c r="AC36" i="27"/>
  <c r="AB36" i="27"/>
  <c r="AA36" i="27"/>
  <c r="BH35" i="27"/>
  <c r="BG35" i="27"/>
  <c r="BE35" i="27"/>
  <c r="AG35" i="27"/>
  <c r="AF35" i="27"/>
  <c r="AE35" i="27"/>
  <c r="AO31" i="27" s="1"/>
  <c r="AC35" i="27"/>
  <c r="AB35" i="27"/>
  <c r="AA35" i="27"/>
  <c r="BH34" i="27"/>
  <c r="BG34" i="27"/>
  <c r="BE34" i="27"/>
  <c r="AG34" i="27"/>
  <c r="AF34" i="27"/>
  <c r="AE34" i="27"/>
  <c r="AC34" i="27"/>
  <c r="AB34" i="27"/>
  <c r="AP34" i="27" s="1"/>
  <c r="AA34" i="27"/>
  <c r="BH33" i="27"/>
  <c r="BG33" i="27"/>
  <c r="BE33" i="27"/>
  <c r="AG33" i="27"/>
  <c r="AF33" i="27"/>
  <c r="AE33" i="27"/>
  <c r="AC33" i="27"/>
  <c r="AB33" i="27"/>
  <c r="AA33" i="27"/>
  <c r="BH32" i="27"/>
  <c r="BG32" i="27"/>
  <c r="BE32" i="27"/>
  <c r="BI32" i="27" s="1"/>
  <c r="K32" i="27" s="1"/>
  <c r="AG32" i="27"/>
  <c r="AF32" i="27"/>
  <c r="AE32" i="27"/>
  <c r="AC32" i="27"/>
  <c r="AB32" i="27"/>
  <c r="AA32" i="27"/>
  <c r="AO32" i="27" s="1"/>
  <c r="BH31" i="27"/>
  <c r="BI31" i="27" s="1"/>
  <c r="K31" i="27" s="1"/>
  <c r="BG31" i="27"/>
  <c r="BE31" i="27"/>
  <c r="AG31" i="27"/>
  <c r="AQ33" i="27" s="1"/>
  <c r="AF31" i="27"/>
  <c r="AE31" i="27"/>
  <c r="AO33" i="27" s="1"/>
  <c r="AC31" i="27"/>
  <c r="AB31" i="27"/>
  <c r="AP31" i="27" s="1"/>
  <c r="AA31" i="27"/>
  <c r="BH27" i="27"/>
  <c r="BG27" i="27"/>
  <c r="BE27" i="27"/>
  <c r="AG27" i="27"/>
  <c r="AF27" i="27"/>
  <c r="AE27" i="27"/>
  <c r="AO23" i="27" s="1"/>
  <c r="AC27" i="27"/>
  <c r="AB27" i="27"/>
  <c r="AA27" i="27"/>
  <c r="BH26" i="27"/>
  <c r="BG26" i="27"/>
  <c r="BE26" i="27"/>
  <c r="AG26" i="27"/>
  <c r="AF26" i="27"/>
  <c r="AE26" i="27"/>
  <c r="AC26" i="27"/>
  <c r="AB26" i="27"/>
  <c r="AA26" i="27"/>
  <c r="BH25" i="27"/>
  <c r="BG25" i="27"/>
  <c r="BE25" i="27"/>
  <c r="AG25" i="27"/>
  <c r="AF25" i="27"/>
  <c r="AE25" i="27"/>
  <c r="AC25" i="27"/>
  <c r="AB25" i="27"/>
  <c r="AA25" i="27"/>
  <c r="BH24" i="27"/>
  <c r="BG24" i="27"/>
  <c r="BE24" i="27"/>
  <c r="BI24" i="27" s="1"/>
  <c r="K24" i="27" s="1"/>
  <c r="AG24" i="27"/>
  <c r="AF24" i="27"/>
  <c r="AE24" i="27"/>
  <c r="AC24" i="27"/>
  <c r="AB24" i="27"/>
  <c r="AA24" i="27"/>
  <c r="BH23" i="27"/>
  <c r="BG23" i="27"/>
  <c r="BI23" i="27" s="1"/>
  <c r="K23" i="27" s="1"/>
  <c r="BE23" i="27"/>
  <c r="AG23" i="27"/>
  <c r="AF23" i="27"/>
  <c r="AE23" i="27"/>
  <c r="AC23" i="27"/>
  <c r="AQ23" i="27" s="1"/>
  <c r="AB23" i="27"/>
  <c r="AA23" i="27"/>
  <c r="BH22" i="27"/>
  <c r="BG22" i="27"/>
  <c r="BE22" i="27"/>
  <c r="AG22" i="27"/>
  <c r="AF22" i="27"/>
  <c r="AE22" i="27"/>
  <c r="AC22" i="27"/>
  <c r="AQ22" i="27" s="1"/>
  <c r="AB22" i="27"/>
  <c r="AA22" i="27"/>
  <c r="AO22" i="27" s="1"/>
  <c r="BH18" i="27"/>
  <c r="BG18" i="27"/>
  <c r="BE18" i="27"/>
  <c r="AG18" i="27"/>
  <c r="AF18" i="27"/>
  <c r="AE18" i="27"/>
  <c r="AC18" i="27"/>
  <c r="AB18" i="27"/>
  <c r="AA18" i="27"/>
  <c r="BH17" i="27"/>
  <c r="BG17" i="27"/>
  <c r="BE17" i="27"/>
  <c r="BI17" i="27" s="1"/>
  <c r="K17" i="27" s="1"/>
  <c r="AG17" i="27"/>
  <c r="AF17" i="27"/>
  <c r="AE17" i="27"/>
  <c r="AC17" i="27"/>
  <c r="AB17" i="27"/>
  <c r="AA17" i="27"/>
  <c r="BH16" i="27"/>
  <c r="BG16" i="27"/>
  <c r="BE16" i="27"/>
  <c r="AG16" i="27"/>
  <c r="AF16" i="27"/>
  <c r="AE16" i="27"/>
  <c r="AC16" i="27"/>
  <c r="AB16" i="27"/>
  <c r="AA16" i="27"/>
  <c r="BH15" i="27"/>
  <c r="BG15" i="27"/>
  <c r="BI15" i="27" s="1"/>
  <c r="BE15" i="27"/>
  <c r="AP15" i="27"/>
  <c r="AG15" i="27"/>
  <c r="AF15" i="27"/>
  <c r="AE15" i="27"/>
  <c r="AC15" i="27"/>
  <c r="AB15" i="27"/>
  <c r="AA15" i="27"/>
  <c r="K15" i="27"/>
  <c r="BH14" i="27"/>
  <c r="BG14" i="27"/>
  <c r="BE14" i="27"/>
  <c r="BI14" i="27" s="1"/>
  <c r="K14" i="27" s="1"/>
  <c r="AG14" i="27"/>
  <c r="AF14" i="27"/>
  <c r="AE14" i="27"/>
  <c r="AO16" i="27" s="1"/>
  <c r="AC14" i="27"/>
  <c r="AQ14" i="27" s="1"/>
  <c r="AB14" i="27"/>
  <c r="AA14" i="27"/>
  <c r="BH13" i="27"/>
  <c r="BG13" i="27"/>
  <c r="BE13" i="27"/>
  <c r="BI13" i="27" s="1"/>
  <c r="K13" i="27" s="1"/>
  <c r="AG13" i="27"/>
  <c r="AF13" i="27"/>
  <c r="AE13" i="27"/>
  <c r="AC13" i="27"/>
  <c r="AQ13" i="27" s="1"/>
  <c r="AB13" i="27"/>
  <c r="AP13" i="27" s="1"/>
  <c r="AA13" i="27"/>
  <c r="BH9" i="27"/>
  <c r="BG9" i="27"/>
  <c r="BE9" i="27"/>
  <c r="AG9" i="27"/>
  <c r="AF9" i="27"/>
  <c r="AE9" i="27"/>
  <c r="AC9" i="27"/>
  <c r="AB9" i="27"/>
  <c r="AA9" i="27"/>
  <c r="BH8" i="27"/>
  <c r="BG8" i="27"/>
  <c r="BE8" i="27"/>
  <c r="AG8" i="27"/>
  <c r="AF8" i="27"/>
  <c r="AE8" i="27"/>
  <c r="AC8" i="27"/>
  <c r="AB8" i="27"/>
  <c r="AA8" i="27"/>
  <c r="BH7" i="27"/>
  <c r="BG7" i="27"/>
  <c r="BE7" i="27"/>
  <c r="AG7" i="27"/>
  <c r="AF7" i="27"/>
  <c r="AE7" i="27"/>
  <c r="AC7" i="27"/>
  <c r="AB7" i="27"/>
  <c r="AA7" i="27"/>
  <c r="BH6" i="27"/>
  <c r="BG6" i="27"/>
  <c r="BI6" i="27" s="1"/>
  <c r="K6" i="27" s="1"/>
  <c r="BE6" i="27"/>
  <c r="AG6" i="27"/>
  <c r="AF6" i="27"/>
  <c r="AE6" i="27"/>
  <c r="AC6" i="27"/>
  <c r="AB6" i="27"/>
  <c r="AP4" i="27" s="1"/>
  <c r="AA6" i="27"/>
  <c r="BH5" i="27"/>
  <c r="BG5" i="27"/>
  <c r="BE5" i="27"/>
  <c r="BI5" i="27" s="1"/>
  <c r="K5" i="27" s="1"/>
  <c r="AG5" i="27"/>
  <c r="AQ7" i="27" s="1"/>
  <c r="AF5" i="27"/>
  <c r="AP7" i="27" s="1"/>
  <c r="AE5" i="27"/>
  <c r="AC5" i="27"/>
  <c r="AB5" i="27"/>
  <c r="AA5" i="27"/>
  <c r="X5" i="27"/>
  <c r="BH4" i="27"/>
  <c r="BG4" i="27"/>
  <c r="BE4" i="27"/>
  <c r="BI4" i="27" s="1"/>
  <c r="K4" i="27" s="1"/>
  <c r="AQ4" i="27"/>
  <c r="AG4" i="27"/>
  <c r="AQ6" i="27" s="1"/>
  <c r="AF4" i="27"/>
  <c r="AP6" i="27" s="1"/>
  <c r="AR6" i="27" s="1"/>
  <c r="AE4" i="27"/>
  <c r="AC4" i="27"/>
  <c r="AB4" i="27"/>
  <c r="AA4" i="27"/>
  <c r="AO4" i="27" s="1"/>
  <c r="X4" i="27"/>
  <c r="BL119" i="26"/>
  <c r="BL118" i="26"/>
  <c r="BL114" i="26"/>
  <c r="BL113" i="26"/>
  <c r="BL109" i="26"/>
  <c r="BN108" i="26"/>
  <c r="BL108" i="26"/>
  <c r="BL107" i="26"/>
  <c r="BL106" i="26"/>
  <c r="BH103" i="26"/>
  <c r="BG103" i="26"/>
  <c r="BE103" i="26"/>
  <c r="F103" i="26"/>
  <c r="BD103" i="26" s="1"/>
  <c r="D103" i="26"/>
  <c r="BK118" i="26" s="1"/>
  <c r="BH99" i="26"/>
  <c r="BG99" i="26"/>
  <c r="BE99" i="26"/>
  <c r="BH95" i="26"/>
  <c r="BG95" i="26"/>
  <c r="BE95" i="26"/>
  <c r="BB95" i="26"/>
  <c r="F95" i="26"/>
  <c r="BD95" i="26" s="1"/>
  <c r="D95" i="26"/>
  <c r="P95" i="26" s="1"/>
  <c r="F99" i="26" s="1"/>
  <c r="BK114" i="26" s="1"/>
  <c r="BM114" i="26" s="1"/>
  <c r="BH94" i="26"/>
  <c r="BG94" i="26"/>
  <c r="BE94" i="26"/>
  <c r="BI94" i="26" s="1"/>
  <c r="K94" i="26" s="1"/>
  <c r="F94" i="26"/>
  <c r="BK108" i="26" s="1"/>
  <c r="BM108" i="26" s="1"/>
  <c r="D94" i="26"/>
  <c r="S94" i="26" s="1"/>
  <c r="D99" i="26" s="1"/>
  <c r="BB99" i="26" s="1"/>
  <c r="BL91" i="26"/>
  <c r="BL90" i="26"/>
  <c r="BH90" i="26"/>
  <c r="BG90" i="26"/>
  <c r="BE90" i="26"/>
  <c r="F90" i="26"/>
  <c r="BK102" i="26" s="1"/>
  <c r="D90" i="26"/>
  <c r="BK98" i="26" s="1"/>
  <c r="BL89" i="26"/>
  <c r="BH89" i="26"/>
  <c r="BG89" i="26"/>
  <c r="BE89" i="26"/>
  <c r="F89" i="26"/>
  <c r="D89" i="26"/>
  <c r="BK97" i="26" s="1"/>
  <c r="BL88" i="26"/>
  <c r="BH88" i="26"/>
  <c r="BG88" i="26"/>
  <c r="BE88" i="26"/>
  <c r="BD88" i="26"/>
  <c r="F88" i="26"/>
  <c r="BK100" i="26" s="1"/>
  <c r="D88" i="26"/>
  <c r="BK96" i="26" s="1"/>
  <c r="BL87" i="26"/>
  <c r="BH87" i="26"/>
  <c r="BG87" i="26"/>
  <c r="BE87" i="26"/>
  <c r="F87" i="26"/>
  <c r="BD87" i="26" s="1"/>
  <c r="D87" i="26"/>
  <c r="BK95" i="26" s="1"/>
  <c r="BL86" i="26"/>
  <c r="BL85" i="26"/>
  <c r="BL84" i="26"/>
  <c r="BL83" i="26"/>
  <c r="BH83" i="26"/>
  <c r="BI83" i="26" s="1"/>
  <c r="K83" i="26" s="1"/>
  <c r="BG83" i="26"/>
  <c r="BE83" i="26"/>
  <c r="BL82" i="26"/>
  <c r="BH82" i="26"/>
  <c r="BG82" i="26"/>
  <c r="BE82" i="26"/>
  <c r="BI82" i="26" s="1"/>
  <c r="K82" i="26" s="1"/>
  <c r="BL81" i="26"/>
  <c r="BH81" i="26"/>
  <c r="BG81" i="26"/>
  <c r="BE81" i="26"/>
  <c r="BL80" i="26"/>
  <c r="BH80" i="26"/>
  <c r="BG80" i="26"/>
  <c r="BE80" i="26"/>
  <c r="BL79" i="26"/>
  <c r="BH79" i="26"/>
  <c r="BG79" i="26"/>
  <c r="BE79" i="26"/>
  <c r="BL78" i="26"/>
  <c r="BH78" i="26"/>
  <c r="BG78" i="26"/>
  <c r="BE78" i="26"/>
  <c r="BL77" i="26"/>
  <c r="BH77" i="26"/>
  <c r="BG77" i="26"/>
  <c r="BE77" i="26"/>
  <c r="BL76" i="26"/>
  <c r="BH76" i="26"/>
  <c r="BG76" i="26"/>
  <c r="BE76" i="26"/>
  <c r="BH72" i="26"/>
  <c r="BG72" i="26"/>
  <c r="BE72" i="26"/>
  <c r="AG72" i="26"/>
  <c r="AF72" i="26"/>
  <c r="AE72" i="26"/>
  <c r="AC72" i="26"/>
  <c r="AB72" i="26"/>
  <c r="AA72" i="26"/>
  <c r="BH71" i="26"/>
  <c r="BG71" i="26"/>
  <c r="BE71" i="26"/>
  <c r="AG71" i="26"/>
  <c r="AF71" i="26"/>
  <c r="AE71" i="26"/>
  <c r="AC71" i="26"/>
  <c r="AB71" i="26"/>
  <c r="AA71" i="26"/>
  <c r="BH70" i="26"/>
  <c r="BG70" i="26"/>
  <c r="BE70" i="26"/>
  <c r="AG70" i="26"/>
  <c r="AF70" i="26"/>
  <c r="AE70" i="26"/>
  <c r="AC70" i="26"/>
  <c r="AB70" i="26"/>
  <c r="AA70" i="26"/>
  <c r="BH69" i="26"/>
  <c r="BG69" i="26"/>
  <c r="BE69" i="26"/>
  <c r="AG69" i="26"/>
  <c r="AF69" i="26"/>
  <c r="AE69" i="26"/>
  <c r="AC69" i="26"/>
  <c r="AB69" i="26"/>
  <c r="AA69" i="26"/>
  <c r="BH68" i="26"/>
  <c r="BG68" i="26"/>
  <c r="BE68" i="26"/>
  <c r="AP68" i="26"/>
  <c r="AG68" i="26"/>
  <c r="AF68" i="26"/>
  <c r="AE68" i="26"/>
  <c r="AC68" i="26"/>
  <c r="AQ68" i="26" s="1"/>
  <c r="AB68" i="26"/>
  <c r="AA68" i="26"/>
  <c r="BH67" i="26"/>
  <c r="BG67" i="26"/>
  <c r="BI67" i="26" s="1"/>
  <c r="K67" i="26" s="1"/>
  <c r="BE67" i="26"/>
  <c r="AG67" i="26"/>
  <c r="AF67" i="26"/>
  <c r="AP69" i="26" s="1"/>
  <c r="AE67" i="26"/>
  <c r="AC67" i="26"/>
  <c r="AB67" i="26"/>
  <c r="AA67" i="26"/>
  <c r="AO67" i="26" s="1"/>
  <c r="BH63" i="26"/>
  <c r="BG63" i="26"/>
  <c r="BE63" i="26"/>
  <c r="AG63" i="26"/>
  <c r="AF63" i="26"/>
  <c r="AE63" i="26"/>
  <c r="AC63" i="26"/>
  <c r="AB63" i="26"/>
  <c r="AA63" i="26"/>
  <c r="BH62" i="26"/>
  <c r="BG62" i="26"/>
  <c r="BE62" i="26"/>
  <c r="AG62" i="26"/>
  <c r="AF62" i="26"/>
  <c r="AE62" i="26"/>
  <c r="AC62" i="26"/>
  <c r="AB62" i="26"/>
  <c r="AA62" i="26"/>
  <c r="BH61" i="26"/>
  <c r="BG61" i="26"/>
  <c r="BE61" i="26"/>
  <c r="AG61" i="26"/>
  <c r="AF61" i="26"/>
  <c r="AE61" i="26"/>
  <c r="AC61" i="26"/>
  <c r="AB61" i="26"/>
  <c r="AA61" i="26"/>
  <c r="BH60" i="26"/>
  <c r="BG60" i="26"/>
  <c r="BE60" i="26"/>
  <c r="AG60" i="26"/>
  <c r="AF60" i="26"/>
  <c r="AE60" i="26"/>
  <c r="AC60" i="26"/>
  <c r="AB60" i="26"/>
  <c r="AA60" i="26"/>
  <c r="BH59" i="26"/>
  <c r="BG59" i="26"/>
  <c r="BE59" i="26"/>
  <c r="AP59" i="26"/>
  <c r="AG59" i="26"/>
  <c r="AF59" i="26"/>
  <c r="AE59" i="26"/>
  <c r="AC59" i="26"/>
  <c r="AQ59" i="26" s="1"/>
  <c r="AB59" i="26"/>
  <c r="AA59" i="26"/>
  <c r="BH58" i="26"/>
  <c r="BG58" i="26"/>
  <c r="BE58" i="26"/>
  <c r="AG58" i="26"/>
  <c r="AF58" i="26"/>
  <c r="AP60" i="26" s="1"/>
  <c r="AE58" i="26"/>
  <c r="AC58" i="26"/>
  <c r="AQ58" i="26" s="1"/>
  <c r="AB58" i="26"/>
  <c r="AP58" i="26" s="1"/>
  <c r="AA58" i="26"/>
  <c r="AO58" i="26" s="1"/>
  <c r="BH54" i="26"/>
  <c r="BG54" i="26"/>
  <c r="BE54" i="26"/>
  <c r="AG54" i="26"/>
  <c r="AF54" i="26"/>
  <c r="AE54" i="26"/>
  <c r="AC54" i="26"/>
  <c r="AB54" i="26"/>
  <c r="AA54" i="26"/>
  <c r="BH53" i="26"/>
  <c r="BI53" i="26" s="1"/>
  <c r="K53" i="26" s="1"/>
  <c r="BG53" i="26"/>
  <c r="BE53" i="26"/>
  <c r="AG53" i="26"/>
  <c r="AF53" i="26"/>
  <c r="AE53" i="26"/>
  <c r="AC53" i="26"/>
  <c r="AB53" i="26"/>
  <c r="AP52" i="26" s="1"/>
  <c r="AA53" i="26"/>
  <c r="BH52" i="26"/>
  <c r="BG52" i="26"/>
  <c r="BE52" i="26"/>
  <c r="AG52" i="26"/>
  <c r="AF52" i="26"/>
  <c r="AE52" i="26"/>
  <c r="AC52" i="26"/>
  <c r="AB52" i="26"/>
  <c r="AA52" i="26"/>
  <c r="BH51" i="26"/>
  <c r="BG51" i="26"/>
  <c r="BE51" i="26"/>
  <c r="AG51" i="26"/>
  <c r="AF51" i="26"/>
  <c r="AE51" i="26"/>
  <c r="AC51" i="26"/>
  <c r="AB51" i="26"/>
  <c r="AA51" i="26"/>
  <c r="BH50" i="26"/>
  <c r="BG50" i="26"/>
  <c r="BE50" i="26"/>
  <c r="AG50" i="26"/>
  <c r="AF50" i="26"/>
  <c r="AE50" i="26"/>
  <c r="AC50" i="26"/>
  <c r="AB50" i="26"/>
  <c r="AA50" i="26"/>
  <c r="BH49" i="26"/>
  <c r="BG49" i="26"/>
  <c r="BE49" i="26"/>
  <c r="AG49" i="26"/>
  <c r="AF49" i="26"/>
  <c r="AP51" i="26" s="1"/>
  <c r="AE49" i="26"/>
  <c r="AC49" i="26"/>
  <c r="AQ49" i="26" s="1"/>
  <c r="AB49" i="26"/>
  <c r="AA49" i="26"/>
  <c r="BH45" i="26"/>
  <c r="BG45" i="26"/>
  <c r="BE45" i="26"/>
  <c r="AG45" i="26"/>
  <c r="AF45" i="26"/>
  <c r="AE45" i="26"/>
  <c r="AC45" i="26"/>
  <c r="AB45" i="26"/>
  <c r="AA45" i="26"/>
  <c r="BH44" i="26"/>
  <c r="BG44" i="26"/>
  <c r="BE44" i="26"/>
  <c r="AG44" i="26"/>
  <c r="AF44" i="26"/>
  <c r="AE44" i="26"/>
  <c r="AC44" i="26"/>
  <c r="AB44" i="26"/>
  <c r="AA44" i="26"/>
  <c r="BH43" i="26"/>
  <c r="BG43" i="26"/>
  <c r="BE43" i="26"/>
  <c r="AG43" i="26"/>
  <c r="AF43" i="26"/>
  <c r="AE43" i="26"/>
  <c r="AC43" i="26"/>
  <c r="AB43" i="26"/>
  <c r="AA43" i="26"/>
  <c r="BH42" i="26"/>
  <c r="BG42" i="26"/>
  <c r="BE42" i="26"/>
  <c r="AG42" i="26"/>
  <c r="AF42" i="26"/>
  <c r="AE42" i="26"/>
  <c r="AC42" i="26"/>
  <c r="AB42" i="26"/>
  <c r="AA42" i="26"/>
  <c r="BH41" i="26"/>
  <c r="BG41" i="26"/>
  <c r="BE41" i="26"/>
  <c r="AG41" i="26"/>
  <c r="AF41" i="26"/>
  <c r="AE41" i="26"/>
  <c r="AC41" i="26"/>
  <c r="AB41" i="26"/>
  <c r="AA41" i="26"/>
  <c r="BH40" i="26"/>
  <c r="BG40" i="26"/>
  <c r="BE40" i="26"/>
  <c r="AG40" i="26"/>
  <c r="AF40" i="26"/>
  <c r="AE40" i="26"/>
  <c r="AO42" i="26" s="1"/>
  <c r="AC40" i="26"/>
  <c r="AB40" i="26"/>
  <c r="AP40" i="26" s="1"/>
  <c r="AA40" i="26"/>
  <c r="BH36" i="26"/>
  <c r="BG36" i="26"/>
  <c r="BE36" i="26"/>
  <c r="AG36" i="26"/>
  <c r="AF36" i="26"/>
  <c r="AE36" i="26"/>
  <c r="AC36" i="26"/>
  <c r="AQ33" i="26" s="1"/>
  <c r="AB36" i="26"/>
  <c r="AA36" i="26"/>
  <c r="BH35" i="26"/>
  <c r="BG35" i="26"/>
  <c r="BE35" i="26"/>
  <c r="AG35" i="26"/>
  <c r="AF35" i="26"/>
  <c r="AE35" i="26"/>
  <c r="AC35" i="26"/>
  <c r="AB35" i="26"/>
  <c r="AA35" i="26"/>
  <c r="BH34" i="26"/>
  <c r="BG34" i="26"/>
  <c r="BE34" i="26"/>
  <c r="AG34" i="26"/>
  <c r="AF34" i="26"/>
  <c r="AE34" i="26"/>
  <c r="AC34" i="26"/>
  <c r="AQ34" i="26" s="1"/>
  <c r="AB34" i="26"/>
  <c r="AA34" i="26"/>
  <c r="BH33" i="26"/>
  <c r="BG33" i="26"/>
  <c r="BE33" i="26"/>
  <c r="AG33" i="26"/>
  <c r="AF33" i="26"/>
  <c r="AP32" i="26" s="1"/>
  <c r="AE33" i="26"/>
  <c r="AC33" i="26"/>
  <c r="AB33" i="26"/>
  <c r="AA33" i="26"/>
  <c r="BH32" i="26"/>
  <c r="BG32" i="26"/>
  <c r="BE32" i="26"/>
  <c r="AG32" i="26"/>
  <c r="AF32" i="26"/>
  <c r="AE32" i="26"/>
  <c r="AC32" i="26"/>
  <c r="AQ32" i="26" s="1"/>
  <c r="AB32" i="26"/>
  <c r="AA32" i="26"/>
  <c r="AO32" i="26" s="1"/>
  <c r="BH31" i="26"/>
  <c r="BG31" i="26"/>
  <c r="BE31" i="26"/>
  <c r="AP31" i="26"/>
  <c r="AG31" i="26"/>
  <c r="AF31" i="26"/>
  <c r="AP33" i="26" s="1"/>
  <c r="AR33" i="26" s="1"/>
  <c r="AE31" i="26"/>
  <c r="AC31" i="26"/>
  <c r="AB31" i="26"/>
  <c r="AA31" i="26"/>
  <c r="BH27" i="26"/>
  <c r="BG27" i="26"/>
  <c r="BE27" i="26"/>
  <c r="AG27" i="26"/>
  <c r="AF27" i="26"/>
  <c r="AE27" i="26"/>
  <c r="AC27" i="26"/>
  <c r="AB27" i="26"/>
  <c r="AA27" i="26"/>
  <c r="BH26" i="26"/>
  <c r="BG26" i="26"/>
  <c r="BE26" i="26"/>
  <c r="AG26" i="26"/>
  <c r="AF26" i="26"/>
  <c r="AE26" i="26"/>
  <c r="AC26" i="26"/>
  <c r="AB26" i="26"/>
  <c r="AA26" i="26"/>
  <c r="BH25" i="26"/>
  <c r="BG25" i="26"/>
  <c r="BE25" i="26"/>
  <c r="AG25" i="26"/>
  <c r="AF25" i="26"/>
  <c r="AE25" i="26"/>
  <c r="AC25" i="26"/>
  <c r="AB25" i="26"/>
  <c r="AA25" i="26"/>
  <c r="BH24" i="26"/>
  <c r="BG24" i="26"/>
  <c r="BE24" i="26"/>
  <c r="AG24" i="26"/>
  <c r="AF24" i="26"/>
  <c r="AP23" i="26" s="1"/>
  <c r="AE24" i="26"/>
  <c r="AC24" i="26"/>
  <c r="AB24" i="26"/>
  <c r="AA24" i="26"/>
  <c r="BH23" i="26"/>
  <c r="BG23" i="26"/>
  <c r="BE23" i="26"/>
  <c r="BI23" i="26" s="1"/>
  <c r="K23" i="26" s="1"/>
  <c r="AQ23" i="26"/>
  <c r="AG23" i="26"/>
  <c r="AF23" i="26"/>
  <c r="AE23" i="26"/>
  <c r="AC23" i="26"/>
  <c r="AB23" i="26"/>
  <c r="AA23" i="26"/>
  <c r="BH22" i="26"/>
  <c r="BI22" i="26" s="1"/>
  <c r="K22" i="26" s="1"/>
  <c r="BG22" i="26"/>
  <c r="BE22" i="26"/>
  <c r="AG22" i="26"/>
  <c r="AF22" i="26"/>
  <c r="AE22" i="26"/>
  <c r="AO24" i="26" s="1"/>
  <c r="AC22" i="26"/>
  <c r="AB22" i="26"/>
  <c r="AA22" i="26"/>
  <c r="BH18" i="26"/>
  <c r="BG18" i="26"/>
  <c r="BE18" i="26"/>
  <c r="AG18" i="26"/>
  <c r="AF18" i="26"/>
  <c r="AE18" i="26"/>
  <c r="AC18" i="26"/>
  <c r="AB18" i="26"/>
  <c r="AA18" i="26"/>
  <c r="BH17" i="26"/>
  <c r="BG17" i="26"/>
  <c r="BI17" i="26" s="1"/>
  <c r="BE17" i="26"/>
  <c r="AG17" i="26"/>
  <c r="AF17" i="26"/>
  <c r="AE17" i="26"/>
  <c r="AC17" i="26"/>
  <c r="AB17" i="26"/>
  <c r="AA17" i="26"/>
  <c r="K17" i="26"/>
  <c r="BH16" i="26"/>
  <c r="BG16" i="26"/>
  <c r="BE16" i="26"/>
  <c r="AG16" i="26"/>
  <c r="AF16" i="26"/>
  <c r="AE16" i="26"/>
  <c r="AC16" i="26"/>
  <c r="AB16" i="26"/>
  <c r="AA16" i="26"/>
  <c r="BH15" i="26"/>
  <c r="BG15" i="26"/>
  <c r="BE15" i="26"/>
  <c r="AG15" i="26"/>
  <c r="AF15" i="26"/>
  <c r="AE15" i="26"/>
  <c r="AC15" i="26"/>
  <c r="AB15" i="26"/>
  <c r="AA15" i="26"/>
  <c r="BH14" i="26"/>
  <c r="BG14" i="26"/>
  <c r="BE14" i="26"/>
  <c r="AO14" i="26"/>
  <c r="AG14" i="26"/>
  <c r="AQ16" i="26" s="1"/>
  <c r="AF14" i="26"/>
  <c r="AP16" i="26" s="1"/>
  <c r="AE14" i="26"/>
  <c r="AC14" i="26"/>
  <c r="AB14" i="26"/>
  <c r="AP14" i="26" s="1"/>
  <c r="AA14" i="26"/>
  <c r="BH13" i="26"/>
  <c r="BI13" i="26" s="1"/>
  <c r="K13" i="26" s="1"/>
  <c r="BG13" i="26"/>
  <c r="BE13" i="26"/>
  <c r="AG13" i="26"/>
  <c r="AF13" i="26"/>
  <c r="AP15" i="26" s="1"/>
  <c r="AE13" i="26"/>
  <c r="AC13" i="26"/>
  <c r="AB13" i="26"/>
  <c r="AP13" i="26" s="1"/>
  <c r="AA13" i="26"/>
  <c r="AO13" i="26" s="1"/>
  <c r="BH9" i="26"/>
  <c r="BG9" i="26"/>
  <c r="BE9" i="26"/>
  <c r="AG9" i="26"/>
  <c r="AF9" i="26"/>
  <c r="AE9" i="26"/>
  <c r="AC9" i="26"/>
  <c r="AB9" i="26"/>
  <c r="AA9" i="26"/>
  <c r="BH8" i="26"/>
  <c r="BG8" i="26"/>
  <c r="BE8" i="26"/>
  <c r="AG8" i="26"/>
  <c r="AQ4" i="26" s="1"/>
  <c r="AF8" i="26"/>
  <c r="AE8" i="26"/>
  <c r="AC8" i="26"/>
  <c r="AB8" i="26"/>
  <c r="AP7" i="26" s="1"/>
  <c r="AA8" i="26"/>
  <c r="BH7" i="26"/>
  <c r="BG7" i="26"/>
  <c r="BE7" i="26"/>
  <c r="AG7" i="26"/>
  <c r="AF7" i="26"/>
  <c r="AE7" i="26"/>
  <c r="AC7" i="26"/>
  <c r="AB7" i="26"/>
  <c r="AA7" i="26"/>
  <c r="BH6" i="26"/>
  <c r="BG6" i="26"/>
  <c r="BI6" i="26" s="1"/>
  <c r="K6" i="26" s="1"/>
  <c r="BE6" i="26"/>
  <c r="AG6" i="26"/>
  <c r="AF6" i="26"/>
  <c r="AE6" i="26"/>
  <c r="AC6" i="26"/>
  <c r="AB6" i="26"/>
  <c r="AA6" i="26"/>
  <c r="BH5" i="26"/>
  <c r="BG5" i="26"/>
  <c r="BE5" i="26"/>
  <c r="AG5" i="26"/>
  <c r="AF5" i="26"/>
  <c r="AE5" i="26"/>
  <c r="AC5" i="26"/>
  <c r="AB5" i="26"/>
  <c r="AA5" i="26"/>
  <c r="X5" i="26"/>
  <c r="BI4" i="26"/>
  <c r="K4" i="26" s="1"/>
  <c r="BH4" i="26"/>
  <c r="BG4" i="26"/>
  <c r="BE4" i="26"/>
  <c r="AG4" i="26"/>
  <c r="AF4" i="26"/>
  <c r="AE4" i="26"/>
  <c r="AC4" i="26"/>
  <c r="AB4" i="26"/>
  <c r="AP4" i="26" s="1"/>
  <c r="AR4" i="26" s="1"/>
  <c r="AA4" i="26"/>
  <c r="X4" i="26"/>
  <c r="U19" i="26" s="1"/>
  <c r="V19" i="26" s="1"/>
  <c r="BL119" i="25"/>
  <c r="BL118" i="25"/>
  <c r="BK118" i="25"/>
  <c r="BM118" i="25" s="1"/>
  <c r="BN118" i="25" s="1"/>
  <c r="BL114" i="25"/>
  <c r="BL113" i="25"/>
  <c r="BL109" i="25"/>
  <c r="BL108" i="25"/>
  <c r="BL107" i="25"/>
  <c r="BL106" i="25"/>
  <c r="BH103" i="25"/>
  <c r="BG103" i="25"/>
  <c r="BE103" i="25"/>
  <c r="F103" i="25"/>
  <c r="BK119" i="25" s="1"/>
  <c r="BM119" i="25" s="1"/>
  <c r="D103" i="25"/>
  <c r="BB103" i="25" s="1"/>
  <c r="BH99" i="25"/>
  <c r="BG99" i="25"/>
  <c r="BE99" i="25"/>
  <c r="BH95" i="25"/>
  <c r="BG95" i="25"/>
  <c r="BE95" i="25"/>
  <c r="P95" i="25"/>
  <c r="F99" i="25" s="1"/>
  <c r="BD99" i="25" s="1"/>
  <c r="F95" i="25"/>
  <c r="BD95" i="25" s="1"/>
  <c r="D95" i="25"/>
  <c r="BK107" i="25" s="1"/>
  <c r="BM107" i="25" s="1"/>
  <c r="BH94" i="25"/>
  <c r="BG94" i="25"/>
  <c r="BE94" i="25"/>
  <c r="F94" i="25"/>
  <c r="BD94" i="25" s="1"/>
  <c r="D94" i="25"/>
  <c r="S94" i="25" s="1"/>
  <c r="D99" i="25" s="1"/>
  <c r="BL91" i="25"/>
  <c r="BL90" i="25"/>
  <c r="BI90" i="25"/>
  <c r="K90" i="25" s="1"/>
  <c r="BH90" i="25"/>
  <c r="BG90" i="25"/>
  <c r="BE90" i="25"/>
  <c r="F90" i="25"/>
  <c r="BK102" i="25" s="1"/>
  <c r="D90" i="25"/>
  <c r="BB90" i="25" s="1"/>
  <c r="BL89" i="25"/>
  <c r="BH89" i="25"/>
  <c r="BG89" i="25"/>
  <c r="BE89" i="25"/>
  <c r="BB89" i="25"/>
  <c r="F89" i="25"/>
  <c r="BK101" i="25" s="1"/>
  <c r="D89" i="25"/>
  <c r="BK97" i="25" s="1"/>
  <c r="BL88" i="25"/>
  <c r="BH88" i="25"/>
  <c r="BG88" i="25"/>
  <c r="BE88" i="25"/>
  <c r="F88" i="25"/>
  <c r="D88" i="25"/>
  <c r="BB88" i="25" s="1"/>
  <c r="BL87" i="25"/>
  <c r="BH87" i="25"/>
  <c r="BI87" i="25" s="1"/>
  <c r="K87" i="25" s="1"/>
  <c r="BG87" i="25"/>
  <c r="BE87" i="25"/>
  <c r="BB87" i="25"/>
  <c r="F87" i="25"/>
  <c r="D87" i="25"/>
  <c r="BK95" i="25" s="1"/>
  <c r="BL86" i="25"/>
  <c r="BL85" i="25"/>
  <c r="BL84" i="25"/>
  <c r="BL83" i="25"/>
  <c r="BH83" i="25"/>
  <c r="BG83" i="25"/>
  <c r="BE83" i="25"/>
  <c r="BL82" i="25"/>
  <c r="BH82" i="25"/>
  <c r="BG82" i="25"/>
  <c r="BE82" i="25"/>
  <c r="BL81" i="25"/>
  <c r="BH81" i="25"/>
  <c r="BG81" i="25"/>
  <c r="BE81" i="25"/>
  <c r="BL80" i="25"/>
  <c r="BH80" i="25"/>
  <c r="BG80" i="25"/>
  <c r="BI80" i="25" s="1"/>
  <c r="K80" i="25" s="1"/>
  <c r="BE80" i="25"/>
  <c r="BL79" i="25"/>
  <c r="BH79" i="25"/>
  <c r="BG79" i="25"/>
  <c r="BE79" i="25"/>
  <c r="BL78" i="25"/>
  <c r="BH78" i="25"/>
  <c r="BG78" i="25"/>
  <c r="BE78" i="25"/>
  <c r="BL77" i="25"/>
  <c r="BH77" i="25"/>
  <c r="BG77" i="25"/>
  <c r="BE77" i="25"/>
  <c r="BL76" i="25"/>
  <c r="BH76" i="25"/>
  <c r="BG76" i="25"/>
  <c r="BE76" i="25"/>
  <c r="BH72" i="25"/>
  <c r="BG72" i="25"/>
  <c r="BE72" i="25"/>
  <c r="AG72" i="25"/>
  <c r="AF72" i="25"/>
  <c r="AE72" i="25"/>
  <c r="AC72" i="25"/>
  <c r="AB72" i="25"/>
  <c r="AA72" i="25"/>
  <c r="BH71" i="25"/>
  <c r="BG71" i="25"/>
  <c r="BE71" i="25"/>
  <c r="AG71" i="25"/>
  <c r="AF71" i="25"/>
  <c r="AE71" i="25"/>
  <c r="AC71" i="25"/>
  <c r="AB71" i="25"/>
  <c r="AA71" i="25"/>
  <c r="BH70" i="25"/>
  <c r="BG70" i="25"/>
  <c r="BE70" i="25"/>
  <c r="AG70" i="25"/>
  <c r="AF70" i="25"/>
  <c r="AE70" i="25"/>
  <c r="AC70" i="25"/>
  <c r="AB70" i="25"/>
  <c r="AP70" i="25" s="1"/>
  <c r="AA70" i="25"/>
  <c r="BH69" i="25"/>
  <c r="BG69" i="25"/>
  <c r="BE69" i="25"/>
  <c r="AG69" i="25"/>
  <c r="AF69" i="25"/>
  <c r="AE69" i="25"/>
  <c r="AC69" i="25"/>
  <c r="AB69" i="25"/>
  <c r="AA69" i="25"/>
  <c r="BH68" i="25"/>
  <c r="BG68" i="25"/>
  <c r="BE68" i="25"/>
  <c r="AO68" i="25"/>
  <c r="AG68" i="25"/>
  <c r="AF68" i="25"/>
  <c r="AE68" i="25"/>
  <c r="AC68" i="25"/>
  <c r="AQ68" i="25" s="1"/>
  <c r="AB68" i="25"/>
  <c r="AA68" i="25"/>
  <c r="BH67" i="25"/>
  <c r="BG67" i="25"/>
  <c r="BE67" i="25"/>
  <c r="AG67" i="25"/>
  <c r="AF67" i="25"/>
  <c r="AP69" i="25" s="1"/>
  <c r="AE67" i="25"/>
  <c r="AC67" i="25"/>
  <c r="AQ67" i="25" s="1"/>
  <c r="AB67" i="25"/>
  <c r="AA67" i="25"/>
  <c r="BH63" i="25"/>
  <c r="BG63" i="25"/>
  <c r="BE63" i="25"/>
  <c r="AG63" i="25"/>
  <c r="AF63" i="25"/>
  <c r="AE63" i="25"/>
  <c r="AC63" i="25"/>
  <c r="AB63" i="25"/>
  <c r="AA63" i="25"/>
  <c r="BH62" i="25"/>
  <c r="BG62" i="25"/>
  <c r="BE62" i="25"/>
  <c r="AG62" i="25"/>
  <c r="AF62" i="25"/>
  <c r="AE62" i="25"/>
  <c r="AC62" i="25"/>
  <c r="AB62" i="25"/>
  <c r="AA62" i="25"/>
  <c r="BH61" i="25"/>
  <c r="BG61" i="25"/>
  <c r="BE61" i="25"/>
  <c r="AG61" i="25"/>
  <c r="AF61" i="25"/>
  <c r="AE61" i="25"/>
  <c r="AC61" i="25"/>
  <c r="AB61" i="25"/>
  <c r="AA61" i="25"/>
  <c r="BH60" i="25"/>
  <c r="BG60" i="25"/>
  <c r="BE60" i="25"/>
  <c r="AG60" i="25"/>
  <c r="AF60" i="25"/>
  <c r="AE60" i="25"/>
  <c r="AC60" i="25"/>
  <c r="AB60" i="25"/>
  <c r="AA60" i="25"/>
  <c r="BH59" i="25"/>
  <c r="BG59" i="25"/>
  <c r="BE59" i="25"/>
  <c r="AG59" i="25"/>
  <c r="AF59" i="25"/>
  <c r="AE59" i="25"/>
  <c r="AC59" i="25"/>
  <c r="AQ59" i="25" s="1"/>
  <c r="AB59" i="25"/>
  <c r="AP59" i="25" s="1"/>
  <c r="AA59" i="25"/>
  <c r="BH58" i="25"/>
  <c r="BG58" i="25"/>
  <c r="BE58" i="25"/>
  <c r="AQ58" i="25"/>
  <c r="AG58" i="25"/>
  <c r="AF58" i="25"/>
  <c r="AE58" i="25"/>
  <c r="AC58" i="25"/>
  <c r="AB58" i="25"/>
  <c r="AA58" i="25"/>
  <c r="AO58" i="25" s="1"/>
  <c r="BH54" i="25"/>
  <c r="BG54" i="25"/>
  <c r="BE54" i="25"/>
  <c r="AG54" i="25"/>
  <c r="AF54" i="25"/>
  <c r="AE54" i="25"/>
  <c r="AC54" i="25"/>
  <c r="AB54" i="25"/>
  <c r="AA54" i="25"/>
  <c r="BH53" i="25"/>
  <c r="BG53" i="25"/>
  <c r="BE53" i="25"/>
  <c r="AG53" i="25"/>
  <c r="AF53" i="25"/>
  <c r="AE53" i="25"/>
  <c r="AC53" i="25"/>
  <c r="AB53" i="25"/>
  <c r="AA53" i="25"/>
  <c r="BH52" i="25"/>
  <c r="BG52" i="25"/>
  <c r="BE52" i="25"/>
  <c r="AG52" i="25"/>
  <c r="AF52" i="25"/>
  <c r="AE52" i="25"/>
  <c r="AC52" i="25"/>
  <c r="AQ52" i="25" s="1"/>
  <c r="AB52" i="25"/>
  <c r="AA52" i="25"/>
  <c r="BH51" i="25"/>
  <c r="BG51" i="25"/>
  <c r="BE51" i="25"/>
  <c r="AG51" i="25"/>
  <c r="AF51" i="25"/>
  <c r="AE51" i="25"/>
  <c r="AC51" i="25"/>
  <c r="AB51" i="25"/>
  <c r="AA51" i="25"/>
  <c r="BH50" i="25"/>
  <c r="BG50" i="25"/>
  <c r="BE50" i="25"/>
  <c r="AG50" i="25"/>
  <c r="AF50" i="25"/>
  <c r="AE50" i="25"/>
  <c r="AC50" i="25"/>
  <c r="AQ50" i="25" s="1"/>
  <c r="AB50" i="25"/>
  <c r="AA50" i="25"/>
  <c r="BH49" i="25"/>
  <c r="BG49" i="25"/>
  <c r="BE49" i="25"/>
  <c r="BI49" i="25" s="1"/>
  <c r="K49" i="25" s="1"/>
  <c r="AG49" i="25"/>
  <c r="AQ51" i="25" s="1"/>
  <c r="AF49" i="25"/>
  <c r="AE49" i="25"/>
  <c r="AO51" i="25" s="1"/>
  <c r="AC49" i="25"/>
  <c r="AB49" i="25"/>
  <c r="AP49" i="25" s="1"/>
  <c r="AA49" i="25"/>
  <c r="BH45" i="25"/>
  <c r="BG45" i="25"/>
  <c r="BE45" i="25"/>
  <c r="AG45" i="25"/>
  <c r="AF45" i="25"/>
  <c r="AE45" i="25"/>
  <c r="AC45" i="25"/>
  <c r="AB45" i="25"/>
  <c r="AA45" i="25"/>
  <c r="BH44" i="25"/>
  <c r="BG44" i="25"/>
  <c r="BE44" i="25"/>
  <c r="AG44" i="25"/>
  <c r="AF44" i="25"/>
  <c r="AE44" i="25"/>
  <c r="AC44" i="25"/>
  <c r="AB44" i="25"/>
  <c r="AA44" i="25"/>
  <c r="BH43" i="25"/>
  <c r="BG43" i="25"/>
  <c r="BE43" i="25"/>
  <c r="AG43" i="25"/>
  <c r="AF43" i="25"/>
  <c r="AE43" i="25"/>
  <c r="AC43" i="25"/>
  <c r="AB43" i="25"/>
  <c r="AA43" i="25"/>
  <c r="BH42" i="25"/>
  <c r="BG42" i="25"/>
  <c r="BE42" i="25"/>
  <c r="AG42" i="25"/>
  <c r="AF42" i="25"/>
  <c r="AE42" i="25"/>
  <c r="AC42" i="25"/>
  <c r="AB42" i="25"/>
  <c r="AA42" i="25"/>
  <c r="BH41" i="25"/>
  <c r="BG41" i="25"/>
  <c r="BE41" i="25"/>
  <c r="AG41" i="25"/>
  <c r="AF41" i="25"/>
  <c r="AP43" i="25" s="1"/>
  <c r="AE41" i="25"/>
  <c r="AC41" i="25"/>
  <c r="AB41" i="25"/>
  <c r="AA41" i="25"/>
  <c r="BH40" i="25"/>
  <c r="BG40" i="25"/>
  <c r="BE40" i="25"/>
  <c r="AG40" i="25"/>
  <c r="AQ42" i="25" s="1"/>
  <c r="AF40" i="25"/>
  <c r="AE40" i="25"/>
  <c r="AC40" i="25"/>
  <c r="AQ40" i="25" s="1"/>
  <c r="AB40" i="25"/>
  <c r="AA40" i="25"/>
  <c r="BH36" i="25"/>
  <c r="BG36" i="25"/>
  <c r="BE36" i="25"/>
  <c r="AG36" i="25"/>
  <c r="AF36" i="25"/>
  <c r="AE36" i="25"/>
  <c r="AC36" i="25"/>
  <c r="AB36" i="25"/>
  <c r="AP33" i="25" s="1"/>
  <c r="AA36" i="25"/>
  <c r="BH35" i="25"/>
  <c r="BG35" i="25"/>
  <c r="BE35" i="25"/>
  <c r="AG35" i="25"/>
  <c r="AF35" i="25"/>
  <c r="AE35" i="25"/>
  <c r="AC35" i="25"/>
  <c r="AB35" i="25"/>
  <c r="AA35" i="25"/>
  <c r="BH34" i="25"/>
  <c r="BG34" i="25"/>
  <c r="BE34" i="25"/>
  <c r="AG34" i="25"/>
  <c r="AF34" i="25"/>
  <c r="AE34" i="25"/>
  <c r="AC34" i="25"/>
  <c r="AQ34" i="25" s="1"/>
  <c r="AB34" i="25"/>
  <c r="AA34" i="25"/>
  <c r="BH33" i="25"/>
  <c r="BG33" i="25"/>
  <c r="BI33" i="25" s="1"/>
  <c r="BE33" i="25"/>
  <c r="AG33" i="25"/>
  <c r="AF33" i="25"/>
  <c r="AE33" i="25"/>
  <c r="AC33" i="25"/>
  <c r="AB33" i="25"/>
  <c r="AA33" i="25"/>
  <c r="K33" i="25"/>
  <c r="BH32" i="25"/>
  <c r="BG32" i="25"/>
  <c r="BE32" i="25"/>
  <c r="AG32" i="25"/>
  <c r="AF32" i="25"/>
  <c r="AE32" i="25"/>
  <c r="AC32" i="25"/>
  <c r="AQ32" i="25" s="1"/>
  <c r="AB32" i="25"/>
  <c r="AA32" i="25"/>
  <c r="AO32" i="25" s="1"/>
  <c r="BH31" i="25"/>
  <c r="BG31" i="25"/>
  <c r="BE31" i="25"/>
  <c r="BI31" i="25" s="1"/>
  <c r="K31" i="25" s="1"/>
  <c r="AG31" i="25"/>
  <c r="AF31" i="25"/>
  <c r="AE31" i="25"/>
  <c r="AC31" i="25"/>
  <c r="AQ31" i="25" s="1"/>
  <c r="AB31" i="25"/>
  <c r="AA31" i="25"/>
  <c r="BH27" i="25"/>
  <c r="BG27" i="25"/>
  <c r="BE27" i="25"/>
  <c r="AG27" i="25"/>
  <c r="AF27" i="25"/>
  <c r="AE27" i="25"/>
  <c r="AC27" i="25"/>
  <c r="AQ24" i="25" s="1"/>
  <c r="AB27" i="25"/>
  <c r="AA27" i="25"/>
  <c r="BH26" i="25"/>
  <c r="BG26" i="25"/>
  <c r="BE26" i="25"/>
  <c r="AG26" i="25"/>
  <c r="AF26" i="25"/>
  <c r="AE26" i="25"/>
  <c r="AC26" i="25"/>
  <c r="AB26" i="25"/>
  <c r="AA26" i="25"/>
  <c r="BH25" i="25"/>
  <c r="BG25" i="25"/>
  <c r="BE25" i="25"/>
  <c r="AG25" i="25"/>
  <c r="AF25" i="25"/>
  <c r="AE25" i="25"/>
  <c r="AC25" i="25"/>
  <c r="AB25" i="25"/>
  <c r="AA25" i="25"/>
  <c r="BH24" i="25"/>
  <c r="BG24" i="25"/>
  <c r="BE24" i="25"/>
  <c r="AG24" i="25"/>
  <c r="AF24" i="25"/>
  <c r="AE24" i="25"/>
  <c r="AC24" i="25"/>
  <c r="AB24" i="25"/>
  <c r="AA24" i="25"/>
  <c r="BH23" i="25"/>
  <c r="BG23" i="25"/>
  <c r="BE23" i="25"/>
  <c r="AG23" i="25"/>
  <c r="AF23" i="25"/>
  <c r="AE23" i="25"/>
  <c r="AC23" i="25"/>
  <c r="AB23" i="25"/>
  <c r="AA23" i="25"/>
  <c r="BH22" i="25"/>
  <c r="BG22" i="25"/>
  <c r="BE22" i="25"/>
  <c r="AG22" i="25"/>
  <c r="AF22" i="25"/>
  <c r="AE22" i="25"/>
  <c r="AC22" i="25"/>
  <c r="AB22" i="25"/>
  <c r="AA22" i="25"/>
  <c r="AO22" i="25" s="1"/>
  <c r="BH18" i="25"/>
  <c r="BG18" i="25"/>
  <c r="BE18" i="25"/>
  <c r="AG18" i="25"/>
  <c r="AF18" i="25"/>
  <c r="AE18" i="25"/>
  <c r="AC18" i="25"/>
  <c r="AQ15" i="25" s="1"/>
  <c r="AB18" i="25"/>
  <c r="AA18" i="25"/>
  <c r="BH17" i="25"/>
  <c r="BG17" i="25"/>
  <c r="BE17" i="25"/>
  <c r="AG17" i="25"/>
  <c r="AF17" i="25"/>
  <c r="AE17" i="25"/>
  <c r="AC17" i="25"/>
  <c r="AB17" i="25"/>
  <c r="AA17" i="25"/>
  <c r="BH16" i="25"/>
  <c r="BG16" i="25"/>
  <c r="BE16" i="25"/>
  <c r="BI16" i="25" s="1"/>
  <c r="K16" i="25" s="1"/>
  <c r="AG16" i="25"/>
  <c r="AF16" i="25"/>
  <c r="AE16" i="25"/>
  <c r="AC16" i="25"/>
  <c r="AQ16" i="25" s="1"/>
  <c r="AB16" i="25"/>
  <c r="AA16" i="25"/>
  <c r="AO16" i="25" s="1"/>
  <c r="BH15" i="25"/>
  <c r="BG15" i="25"/>
  <c r="BE15" i="25"/>
  <c r="AG15" i="25"/>
  <c r="AF15" i="25"/>
  <c r="AE15" i="25"/>
  <c r="AC15" i="25"/>
  <c r="AB15" i="25"/>
  <c r="AA15" i="25"/>
  <c r="BH14" i="25"/>
  <c r="BI14" i="25" s="1"/>
  <c r="K14" i="25" s="1"/>
  <c r="BG14" i="25"/>
  <c r="BE14" i="25"/>
  <c r="AO14" i="25"/>
  <c r="AG14" i="25"/>
  <c r="AF14" i="25"/>
  <c r="AE14" i="25"/>
  <c r="AC14" i="25"/>
  <c r="AB14" i="25"/>
  <c r="AA14" i="25"/>
  <c r="BH13" i="25"/>
  <c r="BG13" i="25"/>
  <c r="BE13" i="25"/>
  <c r="AG13" i="25"/>
  <c r="AF13" i="25"/>
  <c r="AE13" i="25"/>
  <c r="AC13" i="25"/>
  <c r="AB13" i="25"/>
  <c r="AA13" i="25"/>
  <c r="BH9" i="25"/>
  <c r="BG9" i="25"/>
  <c r="BE9" i="25"/>
  <c r="AG9" i="25"/>
  <c r="AF9" i="25"/>
  <c r="AE9" i="25"/>
  <c r="AC9" i="25"/>
  <c r="AB9" i="25"/>
  <c r="AA9" i="25"/>
  <c r="BH8" i="25"/>
  <c r="BG8" i="25"/>
  <c r="BE8" i="25"/>
  <c r="AG8" i="25"/>
  <c r="AQ4" i="25" s="1"/>
  <c r="AF8" i="25"/>
  <c r="AE8" i="25"/>
  <c r="AC8" i="25"/>
  <c r="AB8" i="25"/>
  <c r="AA8" i="25"/>
  <c r="BH7" i="25"/>
  <c r="BG7" i="25"/>
  <c r="BE7" i="25"/>
  <c r="AG7" i="25"/>
  <c r="AQ6" i="25" s="1"/>
  <c r="AF7" i="25"/>
  <c r="AE7" i="25"/>
  <c r="AC7" i="25"/>
  <c r="AQ7" i="25" s="1"/>
  <c r="AB7" i="25"/>
  <c r="AA7" i="25"/>
  <c r="BH6" i="25"/>
  <c r="BG6" i="25"/>
  <c r="BE6" i="25"/>
  <c r="AG6" i="25"/>
  <c r="AF6" i="25"/>
  <c r="AP5" i="25" s="1"/>
  <c r="AE6" i="25"/>
  <c r="AC6" i="25"/>
  <c r="AB6" i="25"/>
  <c r="AP4" i="25" s="1"/>
  <c r="AA6" i="25"/>
  <c r="BH5" i="25"/>
  <c r="BG5" i="25"/>
  <c r="BI5" i="25" s="1"/>
  <c r="K5" i="25" s="1"/>
  <c r="BE5" i="25"/>
  <c r="AG5" i="25"/>
  <c r="AF5" i="25"/>
  <c r="AE5" i="25"/>
  <c r="AC5" i="25"/>
  <c r="AB5" i="25"/>
  <c r="AA5" i="25"/>
  <c r="X5" i="25"/>
  <c r="BH4" i="25"/>
  <c r="BG4" i="25"/>
  <c r="BE4" i="25"/>
  <c r="BI4" i="25" s="1"/>
  <c r="K4" i="25" s="1"/>
  <c r="AG4" i="25"/>
  <c r="AF4" i="25"/>
  <c r="AP6" i="25" s="1"/>
  <c r="AE4" i="25"/>
  <c r="AO6" i="25" s="1"/>
  <c r="AC4" i="25"/>
  <c r="AB4" i="25"/>
  <c r="AA4" i="25"/>
  <c r="X4" i="25"/>
  <c r="U19" i="25" s="1"/>
  <c r="V19" i="25" s="1"/>
  <c r="BL119" i="24"/>
  <c r="BL118" i="24"/>
  <c r="BL114" i="24"/>
  <c r="BL113" i="24"/>
  <c r="BL109" i="24"/>
  <c r="BL108" i="24"/>
  <c r="BK108" i="24"/>
  <c r="BM108" i="24" s="1"/>
  <c r="BL107" i="24"/>
  <c r="BL106" i="24"/>
  <c r="BH103" i="24"/>
  <c r="BG103" i="24"/>
  <c r="BE103" i="24"/>
  <c r="BD103" i="24"/>
  <c r="F103" i="24"/>
  <c r="BK119" i="24" s="1"/>
  <c r="D103" i="24"/>
  <c r="BB103" i="24" s="1"/>
  <c r="BK100" i="24"/>
  <c r="BH99" i="24"/>
  <c r="BG99" i="24"/>
  <c r="BE99" i="24"/>
  <c r="BK98" i="24"/>
  <c r="BH95" i="24"/>
  <c r="BG95" i="24"/>
  <c r="BE95" i="24"/>
  <c r="BD95" i="24"/>
  <c r="F95" i="24"/>
  <c r="BK109" i="24" s="1"/>
  <c r="D95" i="24"/>
  <c r="BK107" i="24" s="1"/>
  <c r="BM107" i="24" s="1"/>
  <c r="BH94" i="24"/>
  <c r="BG94" i="24"/>
  <c r="BE94" i="24"/>
  <c r="BD94" i="24"/>
  <c r="F94" i="24"/>
  <c r="D94" i="24"/>
  <c r="BB94" i="24" s="1"/>
  <c r="BL91" i="24"/>
  <c r="BL90" i="24"/>
  <c r="BH90" i="24"/>
  <c r="BG90" i="24"/>
  <c r="BI90" i="24" s="1"/>
  <c r="K90" i="24" s="1"/>
  <c r="BE90" i="24"/>
  <c r="F90" i="24"/>
  <c r="BK102" i="24" s="1"/>
  <c r="D90" i="24"/>
  <c r="BB90" i="24" s="1"/>
  <c r="BL89" i="24"/>
  <c r="BH89" i="24"/>
  <c r="BG89" i="24"/>
  <c r="BI89" i="24" s="1"/>
  <c r="K89" i="24" s="1"/>
  <c r="BE89" i="24"/>
  <c r="BD89" i="24"/>
  <c r="F89" i="24"/>
  <c r="BK101" i="24" s="1"/>
  <c r="D89" i="24"/>
  <c r="BL88" i="24"/>
  <c r="BI88" i="24"/>
  <c r="K88" i="24" s="1"/>
  <c r="BH88" i="24"/>
  <c r="BG88" i="24"/>
  <c r="BE88" i="24"/>
  <c r="BD88" i="24"/>
  <c r="F88" i="24"/>
  <c r="D88" i="24"/>
  <c r="BB88" i="24" s="1"/>
  <c r="BL87" i="24"/>
  <c r="BH87" i="24"/>
  <c r="BG87" i="24"/>
  <c r="BE87" i="24"/>
  <c r="F87" i="24"/>
  <c r="BK99" i="24" s="1"/>
  <c r="D87" i="24"/>
  <c r="BK95" i="24" s="1"/>
  <c r="BL86" i="24"/>
  <c r="BL85" i="24"/>
  <c r="BL84" i="24"/>
  <c r="BL83" i="24"/>
  <c r="BH83" i="24"/>
  <c r="BG83" i="24"/>
  <c r="BE83" i="24"/>
  <c r="BL82" i="24"/>
  <c r="BH82" i="24"/>
  <c r="BG82" i="24"/>
  <c r="BE82" i="24"/>
  <c r="BL81" i="24"/>
  <c r="BH81" i="24"/>
  <c r="BG81" i="24"/>
  <c r="BE81" i="24"/>
  <c r="BL80" i="24"/>
  <c r="BH80" i="24"/>
  <c r="BG80" i="24"/>
  <c r="BE80" i="24"/>
  <c r="BL79" i="24"/>
  <c r="BH79" i="24"/>
  <c r="BG79" i="24"/>
  <c r="BE79" i="24"/>
  <c r="BL78" i="24"/>
  <c r="BH78" i="24"/>
  <c r="BG78" i="24"/>
  <c r="BE78" i="24"/>
  <c r="BL77" i="24"/>
  <c r="BH77" i="24"/>
  <c r="BG77" i="24"/>
  <c r="BE77" i="24"/>
  <c r="BL76" i="24"/>
  <c r="BH76" i="24"/>
  <c r="BG76" i="24"/>
  <c r="BE76" i="24"/>
  <c r="BH72" i="24"/>
  <c r="BG72" i="24"/>
  <c r="BE72" i="24"/>
  <c r="AG72" i="24"/>
  <c r="AF72" i="24"/>
  <c r="AE72" i="24"/>
  <c r="AC72" i="24"/>
  <c r="AB72" i="24"/>
  <c r="AP69" i="24" s="1"/>
  <c r="AA72" i="24"/>
  <c r="AO69" i="24" s="1"/>
  <c r="BH71" i="24"/>
  <c r="BG71" i="24"/>
  <c r="BE71" i="24"/>
  <c r="AG71" i="24"/>
  <c r="AF71" i="24"/>
  <c r="AE71" i="24"/>
  <c r="AC71" i="24"/>
  <c r="AQ70" i="24" s="1"/>
  <c r="AB71" i="24"/>
  <c r="AA71" i="24"/>
  <c r="BH70" i="24"/>
  <c r="BG70" i="24"/>
  <c r="BE70" i="24"/>
  <c r="AG70" i="24"/>
  <c r="AF70" i="24"/>
  <c r="AE70" i="24"/>
  <c r="AC70" i="24"/>
  <c r="AB70" i="24"/>
  <c r="AP70" i="24" s="1"/>
  <c r="AA70" i="24"/>
  <c r="BH69" i="24"/>
  <c r="BG69" i="24"/>
  <c r="BE69" i="24"/>
  <c r="AG69" i="24"/>
  <c r="AQ68" i="24" s="1"/>
  <c r="AF69" i="24"/>
  <c r="AE69" i="24"/>
  <c r="AC69" i="24"/>
  <c r="AB69" i="24"/>
  <c r="AA69" i="24"/>
  <c r="BH68" i="24"/>
  <c r="BG68" i="24"/>
  <c r="BE68" i="24"/>
  <c r="AG68" i="24"/>
  <c r="AF68" i="24"/>
  <c r="AE68" i="24"/>
  <c r="AC68" i="24"/>
  <c r="AB68" i="24"/>
  <c r="AP68" i="24" s="1"/>
  <c r="AA68" i="24"/>
  <c r="BH67" i="24"/>
  <c r="BG67" i="24"/>
  <c r="BE67" i="24"/>
  <c r="AG67" i="24"/>
  <c r="AQ69" i="24" s="1"/>
  <c r="AF67" i="24"/>
  <c r="AE67" i="24"/>
  <c r="AC67" i="24"/>
  <c r="AQ67" i="24" s="1"/>
  <c r="AB67" i="24"/>
  <c r="AA67" i="24"/>
  <c r="AO67" i="24" s="1"/>
  <c r="BH63" i="24"/>
  <c r="BG63" i="24"/>
  <c r="BE63" i="24"/>
  <c r="AG63" i="24"/>
  <c r="AF63" i="24"/>
  <c r="AE63" i="24"/>
  <c r="AC63" i="24"/>
  <c r="AB63" i="24"/>
  <c r="AA63" i="24"/>
  <c r="BH62" i="24"/>
  <c r="BG62" i="24"/>
  <c r="BE62" i="24"/>
  <c r="AG62" i="24"/>
  <c r="AF62" i="24"/>
  <c r="AE62" i="24"/>
  <c r="AC62" i="24"/>
  <c r="AB62" i="24"/>
  <c r="AA62" i="24"/>
  <c r="BH61" i="24"/>
  <c r="BG61" i="24"/>
  <c r="BE61" i="24"/>
  <c r="AO61" i="24"/>
  <c r="AG61" i="24"/>
  <c r="AF61" i="24"/>
  <c r="AE61" i="24"/>
  <c r="AC61" i="24"/>
  <c r="AB61" i="24"/>
  <c r="AA61" i="24"/>
  <c r="BH60" i="24"/>
  <c r="BG60" i="24"/>
  <c r="BE60" i="24"/>
  <c r="AG60" i="24"/>
  <c r="AF60" i="24"/>
  <c r="AE60" i="24"/>
  <c r="AC60" i="24"/>
  <c r="AB60" i="24"/>
  <c r="AA60" i="24"/>
  <c r="BH59" i="24"/>
  <c r="BG59" i="24"/>
  <c r="BE59" i="24"/>
  <c r="AG59" i="24"/>
  <c r="AF59" i="24"/>
  <c r="AE59" i="24"/>
  <c r="AC59" i="24"/>
  <c r="AQ59" i="24" s="1"/>
  <c r="AB59" i="24"/>
  <c r="AA59" i="24"/>
  <c r="AO59" i="24" s="1"/>
  <c r="BH58" i="24"/>
  <c r="BG58" i="24"/>
  <c r="BI58" i="24" s="1"/>
  <c r="K58" i="24" s="1"/>
  <c r="BE58" i="24"/>
  <c r="AG58" i="24"/>
  <c r="AQ60" i="24" s="1"/>
  <c r="AF58" i="24"/>
  <c r="AE58" i="24"/>
  <c r="AO60" i="24" s="1"/>
  <c r="AC58" i="24"/>
  <c r="AB58" i="24"/>
  <c r="AA58" i="24"/>
  <c r="BH54" i="24"/>
  <c r="BG54" i="24"/>
  <c r="BE54" i="24"/>
  <c r="AG54" i="24"/>
  <c r="AF54" i="24"/>
  <c r="AE54" i="24"/>
  <c r="AC54" i="24"/>
  <c r="AB54" i="24"/>
  <c r="AA54" i="24"/>
  <c r="BH53" i="24"/>
  <c r="BG53" i="24"/>
  <c r="BE53" i="24"/>
  <c r="AG53" i="24"/>
  <c r="AF53" i="24"/>
  <c r="AE53" i="24"/>
  <c r="AC53" i="24"/>
  <c r="AB53" i="24"/>
  <c r="AA53" i="24"/>
  <c r="BH52" i="24"/>
  <c r="BG52" i="24"/>
  <c r="BE52" i="24"/>
  <c r="AG52" i="24"/>
  <c r="AF52" i="24"/>
  <c r="AE52" i="24"/>
  <c r="AC52" i="24"/>
  <c r="AB52" i="24"/>
  <c r="AA52" i="24"/>
  <c r="BH51" i="24"/>
  <c r="BG51" i="24"/>
  <c r="BE51" i="24"/>
  <c r="AG51" i="24"/>
  <c r="AF51" i="24"/>
  <c r="AE51" i="24"/>
  <c r="AC51" i="24"/>
  <c r="AB51" i="24"/>
  <c r="AA51" i="24"/>
  <c r="BH50" i="24"/>
  <c r="BG50" i="24"/>
  <c r="BI50" i="24" s="1"/>
  <c r="K50" i="24" s="1"/>
  <c r="BE50" i="24"/>
  <c r="AG50" i="24"/>
  <c r="AF50" i="24"/>
  <c r="AP52" i="24" s="1"/>
  <c r="AE50" i="24"/>
  <c r="AC50" i="24"/>
  <c r="AB50" i="24"/>
  <c r="AA50" i="24"/>
  <c r="BH49" i="24"/>
  <c r="BG49" i="24"/>
  <c r="BE49" i="24"/>
  <c r="AG49" i="24"/>
  <c r="AQ51" i="24" s="1"/>
  <c r="AF49" i="24"/>
  <c r="AE49" i="24"/>
  <c r="AC49" i="24"/>
  <c r="AQ49" i="24" s="1"/>
  <c r="AB49" i="24"/>
  <c r="AP49" i="24" s="1"/>
  <c r="AR49" i="24" s="1"/>
  <c r="AA49" i="24"/>
  <c r="BH45" i="24"/>
  <c r="BG45" i="24"/>
  <c r="BE45" i="24"/>
  <c r="AG45" i="24"/>
  <c r="AF45" i="24"/>
  <c r="AE45" i="24"/>
  <c r="AC45" i="24"/>
  <c r="AB45" i="24"/>
  <c r="AA45" i="24"/>
  <c r="BH44" i="24"/>
  <c r="BG44" i="24"/>
  <c r="BE44" i="24"/>
  <c r="AG44" i="24"/>
  <c r="AF44" i="24"/>
  <c r="AE44" i="24"/>
  <c r="AC44" i="24"/>
  <c r="AB44" i="24"/>
  <c r="AA44" i="24"/>
  <c r="BH43" i="24"/>
  <c r="BG43" i="24"/>
  <c r="BE43" i="24"/>
  <c r="AG43" i="24"/>
  <c r="AF43" i="24"/>
  <c r="AE43" i="24"/>
  <c r="AC43" i="24"/>
  <c r="AQ43" i="24" s="1"/>
  <c r="AB43" i="24"/>
  <c r="AA43" i="24"/>
  <c r="BH42" i="24"/>
  <c r="BG42" i="24"/>
  <c r="BE42" i="24"/>
  <c r="AG42" i="24"/>
  <c r="AF42" i="24"/>
  <c r="AE42" i="24"/>
  <c r="AC42" i="24"/>
  <c r="AB42" i="24"/>
  <c r="AA42" i="24"/>
  <c r="BH41" i="24"/>
  <c r="BG41" i="24"/>
  <c r="BE41" i="24"/>
  <c r="AG41" i="24"/>
  <c r="AF41" i="24"/>
  <c r="AE41" i="24"/>
  <c r="AC41" i="24"/>
  <c r="AB41" i="24"/>
  <c r="AA41" i="24"/>
  <c r="BH40" i="24"/>
  <c r="BG40" i="24"/>
  <c r="BE40" i="24"/>
  <c r="AG40" i="24"/>
  <c r="AF40" i="24"/>
  <c r="AE40" i="24"/>
  <c r="AC40" i="24"/>
  <c r="AQ40" i="24" s="1"/>
  <c r="AB40" i="24"/>
  <c r="AP40" i="24" s="1"/>
  <c r="AA40" i="24"/>
  <c r="BH36" i="24"/>
  <c r="BG36" i="24"/>
  <c r="BE36" i="24"/>
  <c r="AG36" i="24"/>
  <c r="AF36" i="24"/>
  <c r="AE36" i="24"/>
  <c r="AC36" i="24"/>
  <c r="AB36" i="24"/>
  <c r="AA36" i="24"/>
  <c r="BH35" i="24"/>
  <c r="BG35" i="24"/>
  <c r="BE35" i="24"/>
  <c r="AG35" i="24"/>
  <c r="AF35" i="24"/>
  <c r="AE35" i="24"/>
  <c r="AC35" i="24"/>
  <c r="AB35" i="24"/>
  <c r="AA35" i="24"/>
  <c r="BH34" i="24"/>
  <c r="BG34" i="24"/>
  <c r="BE34" i="24"/>
  <c r="AG34" i="24"/>
  <c r="AF34" i="24"/>
  <c r="AE34" i="24"/>
  <c r="AC34" i="24"/>
  <c r="AQ34" i="24" s="1"/>
  <c r="AB34" i="24"/>
  <c r="AA34" i="24"/>
  <c r="BH33" i="24"/>
  <c r="BG33" i="24"/>
  <c r="BE33" i="24"/>
  <c r="AP33" i="24"/>
  <c r="AG33" i="24"/>
  <c r="AF33" i="24"/>
  <c r="AE33" i="24"/>
  <c r="AC33" i="24"/>
  <c r="AB33" i="24"/>
  <c r="AA33" i="24"/>
  <c r="BH32" i="24"/>
  <c r="BG32" i="24"/>
  <c r="BE32" i="24"/>
  <c r="BI32" i="24" s="1"/>
  <c r="K32" i="24" s="1"/>
  <c r="AG32" i="24"/>
  <c r="AF32" i="24"/>
  <c r="AE32" i="24"/>
  <c r="AC32" i="24"/>
  <c r="AB32" i="24"/>
  <c r="AA32" i="24"/>
  <c r="BH31" i="24"/>
  <c r="BG31" i="24"/>
  <c r="BE31" i="24"/>
  <c r="AG31" i="24"/>
  <c r="AF31" i="24"/>
  <c r="AE31" i="24"/>
  <c r="AC31" i="24"/>
  <c r="AB31" i="24"/>
  <c r="AP31" i="24" s="1"/>
  <c r="AA31" i="24"/>
  <c r="BH27" i="24"/>
  <c r="BG27" i="24"/>
  <c r="BE27" i="24"/>
  <c r="AG27" i="24"/>
  <c r="AF27" i="24"/>
  <c r="AE27" i="24"/>
  <c r="AC27" i="24"/>
  <c r="AB27" i="24"/>
  <c r="AA27" i="24"/>
  <c r="BH26" i="24"/>
  <c r="BG26" i="24"/>
  <c r="BE26" i="24"/>
  <c r="AG26" i="24"/>
  <c r="AF26" i="24"/>
  <c r="AE26" i="24"/>
  <c r="AC26" i="24"/>
  <c r="AB26" i="24"/>
  <c r="AA26" i="24"/>
  <c r="BH25" i="24"/>
  <c r="BG25" i="24"/>
  <c r="BE25" i="24"/>
  <c r="AG25" i="24"/>
  <c r="AF25" i="24"/>
  <c r="AE25" i="24"/>
  <c r="AC25" i="24"/>
  <c r="AB25" i="24"/>
  <c r="AA25" i="24"/>
  <c r="BH24" i="24"/>
  <c r="BG24" i="24"/>
  <c r="BE24" i="24"/>
  <c r="AG24" i="24"/>
  <c r="AF24" i="24"/>
  <c r="AE24" i="24"/>
  <c r="AC24" i="24"/>
  <c r="AB24" i="24"/>
  <c r="AA24" i="24"/>
  <c r="BH23" i="24"/>
  <c r="BG23" i="24"/>
  <c r="BE23" i="24"/>
  <c r="AG23" i="24"/>
  <c r="AF23" i="24"/>
  <c r="AE23" i="24"/>
  <c r="AC23" i="24"/>
  <c r="AQ23" i="24" s="1"/>
  <c r="AB23" i="24"/>
  <c r="AP23" i="24" s="1"/>
  <c r="AA23" i="24"/>
  <c r="BH22" i="24"/>
  <c r="BG22" i="24"/>
  <c r="BI22" i="24" s="1"/>
  <c r="K22" i="24" s="1"/>
  <c r="BE22" i="24"/>
  <c r="AG22" i="24"/>
  <c r="AQ24" i="24" s="1"/>
  <c r="AF22" i="24"/>
  <c r="AE22" i="24"/>
  <c r="AC22" i="24"/>
  <c r="AB22" i="24"/>
  <c r="AP22" i="24" s="1"/>
  <c r="AA22" i="24"/>
  <c r="AO22" i="24" s="1"/>
  <c r="BH18" i="24"/>
  <c r="BG18" i="24"/>
  <c r="BE18" i="24"/>
  <c r="AG18" i="24"/>
  <c r="AF18" i="24"/>
  <c r="AE18" i="24"/>
  <c r="AC18" i="24"/>
  <c r="AB18" i="24"/>
  <c r="AA18" i="24"/>
  <c r="BH17" i="24"/>
  <c r="BG17" i="24"/>
  <c r="BE17" i="24"/>
  <c r="AG17" i="24"/>
  <c r="AF17" i="24"/>
  <c r="AE17" i="24"/>
  <c r="AC17" i="24"/>
  <c r="AB17" i="24"/>
  <c r="AA17" i="24"/>
  <c r="BH16" i="24"/>
  <c r="BG16" i="24"/>
  <c r="BE16" i="24"/>
  <c r="AG16" i="24"/>
  <c r="AF16" i="24"/>
  <c r="AE16" i="24"/>
  <c r="AC16" i="24"/>
  <c r="AQ16" i="24" s="1"/>
  <c r="AB16" i="24"/>
  <c r="AA16" i="24"/>
  <c r="BH15" i="24"/>
  <c r="BG15" i="24"/>
  <c r="BE15" i="24"/>
  <c r="AQ15" i="24"/>
  <c r="AG15" i="24"/>
  <c r="AF15" i="24"/>
  <c r="AE15" i="24"/>
  <c r="AC15" i="24"/>
  <c r="AB15" i="24"/>
  <c r="AA15" i="24"/>
  <c r="BH14" i="24"/>
  <c r="BG14" i="24"/>
  <c r="BE14" i="24"/>
  <c r="BI14" i="24" s="1"/>
  <c r="K14" i="24" s="1"/>
  <c r="AG14" i="24"/>
  <c r="AF14" i="24"/>
  <c r="AP16" i="24" s="1"/>
  <c r="AE14" i="24"/>
  <c r="AC14" i="24"/>
  <c r="AQ14" i="24" s="1"/>
  <c r="AB14" i="24"/>
  <c r="AA14" i="24"/>
  <c r="BH13" i="24"/>
  <c r="BG13" i="24"/>
  <c r="BE13" i="24"/>
  <c r="AG13" i="24"/>
  <c r="AF13" i="24"/>
  <c r="AP15" i="24" s="1"/>
  <c r="AE13" i="24"/>
  <c r="AC13" i="24"/>
  <c r="AQ13" i="24" s="1"/>
  <c r="AB13" i="24"/>
  <c r="AA13" i="24"/>
  <c r="AO13" i="24" s="1"/>
  <c r="BH9" i="24"/>
  <c r="BG9" i="24"/>
  <c r="BE9" i="24"/>
  <c r="AG9" i="24"/>
  <c r="AF9" i="24"/>
  <c r="AE9" i="24"/>
  <c r="AC9" i="24"/>
  <c r="AB9" i="24"/>
  <c r="AA9" i="24"/>
  <c r="BH8" i="24"/>
  <c r="BG8" i="24"/>
  <c r="BE8" i="24"/>
  <c r="AG8" i="24"/>
  <c r="AF8" i="24"/>
  <c r="AE8" i="24"/>
  <c r="AC8" i="24"/>
  <c r="AB8" i="24"/>
  <c r="AA8" i="24"/>
  <c r="BH7" i="24"/>
  <c r="BG7" i="24"/>
  <c r="BE7" i="24"/>
  <c r="AG7" i="24"/>
  <c r="AF7" i="24"/>
  <c r="AE7" i="24"/>
  <c r="AC7" i="24"/>
  <c r="AB7" i="24"/>
  <c r="AA7" i="24"/>
  <c r="BH6" i="24"/>
  <c r="BG6" i="24"/>
  <c r="BE6" i="24"/>
  <c r="AG6" i="24"/>
  <c r="AF6" i="24"/>
  <c r="AE6" i="24"/>
  <c r="AC6" i="24"/>
  <c r="AB6" i="24"/>
  <c r="AA6" i="24"/>
  <c r="BH5" i="24"/>
  <c r="BG5" i="24"/>
  <c r="BE5" i="24"/>
  <c r="AG5" i="24"/>
  <c r="AF5" i="24"/>
  <c r="AE5" i="24"/>
  <c r="AO7" i="24" s="1"/>
  <c r="AC5" i="24"/>
  <c r="AB5" i="24"/>
  <c r="AA5" i="24"/>
  <c r="AO5" i="24" s="1"/>
  <c r="X5" i="24"/>
  <c r="U19" i="24" s="1"/>
  <c r="V19" i="24" s="1"/>
  <c r="BH4" i="24"/>
  <c r="BG4" i="24"/>
  <c r="BE4" i="24"/>
  <c r="AG4" i="24"/>
  <c r="AF4" i="24"/>
  <c r="AP6" i="24" s="1"/>
  <c r="AE4" i="24"/>
  <c r="AC4" i="24"/>
  <c r="AQ4" i="24" s="1"/>
  <c r="AB4" i="24"/>
  <c r="AA4" i="24"/>
  <c r="X4" i="24"/>
  <c r="BL119" i="23"/>
  <c r="BL118" i="23"/>
  <c r="BL114" i="23"/>
  <c r="BL113" i="23"/>
  <c r="BL109" i="23"/>
  <c r="BL108" i="23"/>
  <c r="BL107" i="23"/>
  <c r="BL106" i="23"/>
  <c r="BH103" i="23"/>
  <c r="BG103" i="23"/>
  <c r="BE103" i="23"/>
  <c r="BB103" i="23"/>
  <c r="F103" i="23"/>
  <c r="BD103" i="23" s="1"/>
  <c r="D103" i="23"/>
  <c r="BK118" i="23" s="1"/>
  <c r="BH99" i="23"/>
  <c r="BG99" i="23"/>
  <c r="BE99" i="23"/>
  <c r="D99" i="23"/>
  <c r="BK113" i="23" s="1"/>
  <c r="BM113" i="23" s="1"/>
  <c r="BH95" i="23"/>
  <c r="BG95" i="23"/>
  <c r="BE95" i="23"/>
  <c r="F95" i="23"/>
  <c r="BD95" i="23" s="1"/>
  <c r="D95" i="23"/>
  <c r="BK107" i="23" s="1"/>
  <c r="BM107" i="23" s="1"/>
  <c r="BH94" i="23"/>
  <c r="BG94" i="23"/>
  <c r="BE94" i="23"/>
  <c r="BI94" i="23" s="1"/>
  <c r="K94" i="23" s="1"/>
  <c r="F94" i="23"/>
  <c r="D94" i="23"/>
  <c r="S94" i="23" s="1"/>
  <c r="BL91" i="23"/>
  <c r="BL90" i="23"/>
  <c r="BH90" i="23"/>
  <c r="BG90" i="23"/>
  <c r="BE90" i="23"/>
  <c r="BB90" i="23"/>
  <c r="F90" i="23"/>
  <c r="D90" i="23"/>
  <c r="BK98" i="23" s="1"/>
  <c r="BL89" i="23"/>
  <c r="BH89" i="23"/>
  <c r="BG89" i="23"/>
  <c r="BE89" i="23"/>
  <c r="BB89" i="23"/>
  <c r="F89" i="23"/>
  <c r="BD89" i="23" s="1"/>
  <c r="D89" i="23"/>
  <c r="BK97" i="23" s="1"/>
  <c r="BL88" i="23"/>
  <c r="BH88" i="23"/>
  <c r="BG88" i="23"/>
  <c r="BE88" i="23"/>
  <c r="F88" i="23"/>
  <c r="D88" i="23"/>
  <c r="BK96" i="23" s="1"/>
  <c r="BL87" i="23"/>
  <c r="BH87" i="23"/>
  <c r="BG87" i="23"/>
  <c r="BE87" i="23"/>
  <c r="F87" i="23"/>
  <c r="BD87" i="23" s="1"/>
  <c r="D87" i="23"/>
  <c r="BK95" i="23" s="1"/>
  <c r="BL86" i="23"/>
  <c r="BL85" i="23"/>
  <c r="BL84" i="23"/>
  <c r="BL83" i="23"/>
  <c r="BH83" i="23"/>
  <c r="BG83" i="23"/>
  <c r="BE83" i="23"/>
  <c r="BL82" i="23"/>
  <c r="BH82" i="23"/>
  <c r="BG82" i="23"/>
  <c r="BE82" i="23"/>
  <c r="BL81" i="23"/>
  <c r="BH81" i="23"/>
  <c r="BG81" i="23"/>
  <c r="BE81" i="23"/>
  <c r="BL80" i="23"/>
  <c r="BH80" i="23"/>
  <c r="BG80" i="23"/>
  <c r="BE80" i="23"/>
  <c r="BL79" i="23"/>
  <c r="BH79" i="23"/>
  <c r="BG79" i="23"/>
  <c r="BE79" i="23"/>
  <c r="BL78" i="23"/>
  <c r="BH78" i="23"/>
  <c r="BG78" i="23"/>
  <c r="BE78" i="23"/>
  <c r="BL77" i="23"/>
  <c r="BH77" i="23"/>
  <c r="BG77" i="23"/>
  <c r="BE77" i="23"/>
  <c r="BL76" i="23"/>
  <c r="BH76" i="23"/>
  <c r="BG76" i="23"/>
  <c r="BE76" i="23"/>
  <c r="BH72" i="23"/>
  <c r="BG72" i="23"/>
  <c r="BE72" i="23"/>
  <c r="AG72" i="23"/>
  <c r="AF72" i="23"/>
  <c r="AE72" i="23"/>
  <c r="AC72" i="23"/>
  <c r="AB72" i="23"/>
  <c r="AA72" i="23"/>
  <c r="BH71" i="23"/>
  <c r="BG71" i="23"/>
  <c r="BE71" i="23"/>
  <c r="AG71" i="23"/>
  <c r="AF71" i="23"/>
  <c r="AE71" i="23"/>
  <c r="AC71" i="23"/>
  <c r="AB71" i="23"/>
  <c r="AA71" i="23"/>
  <c r="BH70" i="23"/>
  <c r="BG70" i="23"/>
  <c r="BE70" i="23"/>
  <c r="AG70" i="23"/>
  <c r="AF70" i="23"/>
  <c r="AE70" i="23"/>
  <c r="AC70" i="23"/>
  <c r="AB70" i="23"/>
  <c r="AA70" i="23"/>
  <c r="BH69" i="23"/>
  <c r="BG69" i="23"/>
  <c r="BE69" i="23"/>
  <c r="AG69" i="23"/>
  <c r="AF69" i="23"/>
  <c r="AE69" i="23"/>
  <c r="AC69" i="23"/>
  <c r="AB69" i="23"/>
  <c r="AA69" i="23"/>
  <c r="BH68" i="23"/>
  <c r="BG68" i="23"/>
  <c r="BE68" i="23"/>
  <c r="AG68" i="23"/>
  <c r="AF68" i="23"/>
  <c r="AE68" i="23"/>
  <c r="AC68" i="23"/>
  <c r="AB68" i="23"/>
  <c r="AA68" i="23"/>
  <c r="BH67" i="23"/>
  <c r="BG67" i="23"/>
  <c r="BE67" i="23"/>
  <c r="AG67" i="23"/>
  <c r="AF67" i="23"/>
  <c r="AP69" i="23" s="1"/>
  <c r="AE67" i="23"/>
  <c r="AC67" i="23"/>
  <c r="AB67" i="23"/>
  <c r="AP67" i="23" s="1"/>
  <c r="AA67" i="23"/>
  <c r="BH63" i="23"/>
  <c r="BG63" i="23"/>
  <c r="BE63" i="23"/>
  <c r="AG63" i="23"/>
  <c r="AF63" i="23"/>
  <c r="AE63" i="23"/>
  <c r="AC63" i="23"/>
  <c r="AQ60" i="23" s="1"/>
  <c r="AB63" i="23"/>
  <c r="AA63" i="23"/>
  <c r="BH62" i="23"/>
  <c r="BG62" i="23"/>
  <c r="BE62" i="23"/>
  <c r="AG62" i="23"/>
  <c r="AF62" i="23"/>
  <c r="AP58" i="23" s="1"/>
  <c r="AE62" i="23"/>
  <c r="AC62" i="23"/>
  <c r="AB62" i="23"/>
  <c r="AA62" i="23"/>
  <c r="BH61" i="23"/>
  <c r="BG61" i="23"/>
  <c r="BE61" i="23"/>
  <c r="AG61" i="23"/>
  <c r="AF61" i="23"/>
  <c r="AE61" i="23"/>
  <c r="AC61" i="23"/>
  <c r="AB61" i="23"/>
  <c r="AA61" i="23"/>
  <c r="BH60" i="23"/>
  <c r="BG60" i="23"/>
  <c r="BE60" i="23"/>
  <c r="AG60" i="23"/>
  <c r="AF60" i="23"/>
  <c r="AE60" i="23"/>
  <c r="AC60" i="23"/>
  <c r="AB60" i="23"/>
  <c r="AA60" i="23"/>
  <c r="BH59" i="23"/>
  <c r="BG59" i="23"/>
  <c r="BE59" i="23"/>
  <c r="AG59" i="23"/>
  <c r="AF59" i="23"/>
  <c r="AE59" i="23"/>
  <c r="AC59" i="23"/>
  <c r="AQ59" i="23" s="1"/>
  <c r="AB59" i="23"/>
  <c r="AP59" i="23" s="1"/>
  <c r="AA59" i="23"/>
  <c r="BH58" i="23"/>
  <c r="BG58" i="23"/>
  <c r="BE58" i="23"/>
  <c r="BI58" i="23" s="1"/>
  <c r="K58" i="23" s="1"/>
  <c r="AG58" i="23"/>
  <c r="AF58" i="23"/>
  <c r="AE58" i="23"/>
  <c r="AO60" i="23" s="1"/>
  <c r="AC58" i="23"/>
  <c r="AB58" i="23"/>
  <c r="AA58" i="23"/>
  <c r="BH54" i="23"/>
  <c r="BG54" i="23"/>
  <c r="BE54" i="23"/>
  <c r="AG54" i="23"/>
  <c r="AF54" i="23"/>
  <c r="AE54" i="23"/>
  <c r="AC54" i="23"/>
  <c r="AB54" i="23"/>
  <c r="AA54" i="23"/>
  <c r="BH53" i="23"/>
  <c r="BG53" i="23"/>
  <c r="BE53" i="23"/>
  <c r="AG53" i="23"/>
  <c r="AF53" i="23"/>
  <c r="AE53" i="23"/>
  <c r="AC53" i="23"/>
  <c r="AB53" i="23"/>
  <c r="AA53" i="23"/>
  <c r="BH52" i="23"/>
  <c r="BG52" i="23"/>
  <c r="BE52" i="23"/>
  <c r="AG52" i="23"/>
  <c r="AF52" i="23"/>
  <c r="AE52" i="23"/>
  <c r="AC52" i="23"/>
  <c r="AB52" i="23"/>
  <c r="AA52" i="23"/>
  <c r="AO52" i="23" s="1"/>
  <c r="BH51" i="23"/>
  <c r="BG51" i="23"/>
  <c r="BE51" i="23"/>
  <c r="AG51" i="23"/>
  <c r="AF51" i="23"/>
  <c r="AE51" i="23"/>
  <c r="AC51" i="23"/>
  <c r="AB51" i="23"/>
  <c r="AA51" i="23"/>
  <c r="BH50" i="23"/>
  <c r="BG50" i="23"/>
  <c r="BE50" i="23"/>
  <c r="AG50" i="23"/>
  <c r="AF50" i="23"/>
  <c r="AP52" i="23" s="1"/>
  <c r="AE50" i="23"/>
  <c r="AC50" i="23"/>
  <c r="AQ50" i="23" s="1"/>
  <c r="AB50" i="23"/>
  <c r="AP50" i="23" s="1"/>
  <c r="AA50" i="23"/>
  <c r="AO50" i="23" s="1"/>
  <c r="BH49" i="23"/>
  <c r="BG49" i="23"/>
  <c r="BE49" i="23"/>
  <c r="AG49" i="23"/>
  <c r="AQ51" i="23" s="1"/>
  <c r="AF49" i="23"/>
  <c r="AE49" i="23"/>
  <c r="AC49" i="23"/>
  <c r="AQ49" i="23" s="1"/>
  <c r="AB49" i="23"/>
  <c r="AP49" i="23" s="1"/>
  <c r="AA49" i="23"/>
  <c r="BH45" i="23"/>
  <c r="BG45" i="23"/>
  <c r="BE45" i="23"/>
  <c r="AG45" i="23"/>
  <c r="AF45" i="23"/>
  <c r="AE45" i="23"/>
  <c r="AC45" i="23"/>
  <c r="AB45" i="23"/>
  <c r="AP42" i="23" s="1"/>
  <c r="AA45" i="23"/>
  <c r="BH44" i="23"/>
  <c r="BG44" i="23"/>
  <c r="BE44" i="23"/>
  <c r="AG44" i="23"/>
  <c r="AF44" i="23"/>
  <c r="AE44" i="23"/>
  <c r="AC44" i="23"/>
  <c r="AB44" i="23"/>
  <c r="AA44" i="23"/>
  <c r="BH43" i="23"/>
  <c r="BG43" i="23"/>
  <c r="BE43" i="23"/>
  <c r="AG43" i="23"/>
  <c r="AF43" i="23"/>
  <c r="AE43" i="23"/>
  <c r="AC43" i="23"/>
  <c r="AQ43" i="23" s="1"/>
  <c r="AB43" i="23"/>
  <c r="AP43" i="23" s="1"/>
  <c r="AA43" i="23"/>
  <c r="BH42" i="23"/>
  <c r="BG42" i="23"/>
  <c r="BE42" i="23"/>
  <c r="AG42" i="23"/>
  <c r="AF42" i="23"/>
  <c r="AP41" i="23" s="1"/>
  <c r="AE42" i="23"/>
  <c r="AC42" i="23"/>
  <c r="AB42" i="23"/>
  <c r="AA42" i="23"/>
  <c r="BH41" i="23"/>
  <c r="BG41" i="23"/>
  <c r="BE41" i="23"/>
  <c r="BI41" i="23" s="1"/>
  <c r="K41" i="23" s="1"/>
  <c r="AG41" i="23"/>
  <c r="AF41" i="23"/>
  <c r="AE41" i="23"/>
  <c r="AO43" i="23" s="1"/>
  <c r="AC41" i="23"/>
  <c r="AQ41" i="23" s="1"/>
  <c r="AB41" i="23"/>
  <c r="AA41" i="23"/>
  <c r="BH40" i="23"/>
  <c r="BG40" i="23"/>
  <c r="BE40" i="23"/>
  <c r="AG40" i="23"/>
  <c r="AF40" i="23"/>
  <c r="AE40" i="23"/>
  <c r="AO42" i="23" s="1"/>
  <c r="AC40" i="23"/>
  <c r="AB40" i="23"/>
  <c r="AA40" i="23"/>
  <c r="BH36" i="23"/>
  <c r="BG36" i="23"/>
  <c r="BE36" i="23"/>
  <c r="AG36" i="23"/>
  <c r="AF36" i="23"/>
  <c r="AE36" i="23"/>
  <c r="AC36" i="23"/>
  <c r="AB36" i="23"/>
  <c r="AA36" i="23"/>
  <c r="BH35" i="23"/>
  <c r="BG35" i="23"/>
  <c r="BE35" i="23"/>
  <c r="AG35" i="23"/>
  <c r="AF35" i="23"/>
  <c r="AE35" i="23"/>
  <c r="AC35" i="23"/>
  <c r="AB35" i="23"/>
  <c r="AP34" i="23" s="1"/>
  <c r="AA35" i="23"/>
  <c r="BH34" i="23"/>
  <c r="BG34" i="23"/>
  <c r="BE34" i="23"/>
  <c r="AG34" i="23"/>
  <c r="AF34" i="23"/>
  <c r="AE34" i="23"/>
  <c r="AC34" i="23"/>
  <c r="AB34" i="23"/>
  <c r="AA34" i="23"/>
  <c r="BH33" i="23"/>
  <c r="BG33" i="23"/>
  <c r="BE33" i="23"/>
  <c r="AG33" i="23"/>
  <c r="AF33" i="23"/>
  <c r="AE33" i="23"/>
  <c r="AC33" i="23"/>
  <c r="AB33" i="23"/>
  <c r="AA33" i="23"/>
  <c r="BH32" i="23"/>
  <c r="BG32" i="23"/>
  <c r="BE32" i="23"/>
  <c r="AG32" i="23"/>
  <c r="AF32" i="23"/>
  <c r="AE32" i="23"/>
  <c r="AC32" i="23"/>
  <c r="AB32" i="23"/>
  <c r="AA32" i="23"/>
  <c r="BH31" i="23"/>
  <c r="BG31" i="23"/>
  <c r="BE31" i="23"/>
  <c r="BI31" i="23" s="1"/>
  <c r="AG31" i="23"/>
  <c r="AF31" i="23"/>
  <c r="AE31" i="23"/>
  <c r="AC31" i="23"/>
  <c r="AB31" i="23"/>
  <c r="AP31" i="23" s="1"/>
  <c r="AA31" i="23"/>
  <c r="K31" i="23"/>
  <c r="BH27" i="23"/>
  <c r="BG27" i="23"/>
  <c r="BE27" i="23"/>
  <c r="AG27" i="23"/>
  <c r="AF27" i="23"/>
  <c r="AE27" i="23"/>
  <c r="AC27" i="23"/>
  <c r="AB27" i="23"/>
  <c r="AP24" i="23" s="1"/>
  <c r="AA27" i="23"/>
  <c r="BH26" i="23"/>
  <c r="BG26" i="23"/>
  <c r="BE26" i="23"/>
  <c r="AG26" i="23"/>
  <c r="AF26" i="23"/>
  <c r="AE26" i="23"/>
  <c r="AC26" i="23"/>
  <c r="AB26" i="23"/>
  <c r="AA26" i="23"/>
  <c r="BH25" i="23"/>
  <c r="BG25" i="23"/>
  <c r="BE25" i="23"/>
  <c r="AG25" i="23"/>
  <c r="AF25" i="23"/>
  <c r="AE25" i="23"/>
  <c r="AC25" i="23"/>
  <c r="AQ25" i="23" s="1"/>
  <c r="AB25" i="23"/>
  <c r="AA25" i="23"/>
  <c r="BH24" i="23"/>
  <c r="BG24" i="23"/>
  <c r="BE24" i="23"/>
  <c r="AG24" i="23"/>
  <c r="AF24" i="23"/>
  <c r="AE24" i="23"/>
  <c r="AC24" i="23"/>
  <c r="AB24" i="23"/>
  <c r="AA24" i="23"/>
  <c r="AO22" i="23" s="1"/>
  <c r="BH23" i="23"/>
  <c r="BG23" i="23"/>
  <c r="BE23" i="23"/>
  <c r="AG23" i="23"/>
  <c r="AF23" i="23"/>
  <c r="AE23" i="23"/>
  <c r="AC23" i="23"/>
  <c r="AB23" i="23"/>
  <c r="AP23" i="23" s="1"/>
  <c r="AA23" i="23"/>
  <c r="BH22" i="23"/>
  <c r="BG22" i="23"/>
  <c r="BE22" i="23"/>
  <c r="AG22" i="23"/>
  <c r="AF22" i="23"/>
  <c r="AE22" i="23"/>
  <c r="AC22" i="23"/>
  <c r="AB22" i="23"/>
  <c r="AA22" i="23"/>
  <c r="BI18" i="23"/>
  <c r="K18" i="23" s="1"/>
  <c r="BH18" i="23"/>
  <c r="BG18" i="23"/>
  <c r="BE18" i="23"/>
  <c r="AG18" i="23"/>
  <c r="AF18" i="23"/>
  <c r="AE18" i="23"/>
  <c r="AC18" i="23"/>
  <c r="AB18" i="23"/>
  <c r="AA18" i="23"/>
  <c r="BH17" i="23"/>
  <c r="BG17" i="23"/>
  <c r="BE17" i="23"/>
  <c r="AG17" i="23"/>
  <c r="AF17" i="23"/>
  <c r="AE17" i="23"/>
  <c r="AC17" i="23"/>
  <c r="AB17" i="23"/>
  <c r="AA17" i="23"/>
  <c r="BH16" i="23"/>
  <c r="BG16" i="23"/>
  <c r="BI16" i="23" s="1"/>
  <c r="BE16" i="23"/>
  <c r="AG16" i="23"/>
  <c r="AF16" i="23"/>
  <c r="AE16" i="23"/>
  <c r="AC16" i="23"/>
  <c r="AB16" i="23"/>
  <c r="AA16" i="23"/>
  <c r="AO16" i="23" s="1"/>
  <c r="K16" i="23"/>
  <c r="BH15" i="23"/>
  <c r="BG15" i="23"/>
  <c r="BE15" i="23"/>
  <c r="AG15" i="23"/>
  <c r="AF15" i="23"/>
  <c r="AE15" i="23"/>
  <c r="AC15" i="23"/>
  <c r="AB15" i="23"/>
  <c r="AA15" i="23"/>
  <c r="BH14" i="23"/>
  <c r="BG14" i="23"/>
  <c r="BE14" i="23"/>
  <c r="AG14" i="23"/>
  <c r="AF14" i="23"/>
  <c r="AP16" i="23" s="1"/>
  <c r="AE14" i="23"/>
  <c r="AC14" i="23"/>
  <c r="AQ14" i="23" s="1"/>
  <c r="AB14" i="23"/>
  <c r="AP14" i="23" s="1"/>
  <c r="AA14" i="23"/>
  <c r="AO14" i="23" s="1"/>
  <c r="BH13" i="23"/>
  <c r="BG13" i="23"/>
  <c r="BE13" i="23"/>
  <c r="BI13" i="23" s="1"/>
  <c r="K13" i="23" s="1"/>
  <c r="AG13" i="23"/>
  <c r="AF13" i="23"/>
  <c r="AE13" i="23"/>
  <c r="AO15" i="23" s="1"/>
  <c r="AC13" i="23"/>
  <c r="AB13" i="23"/>
  <c r="AA13" i="23"/>
  <c r="AO13" i="23" s="1"/>
  <c r="BH9" i="23"/>
  <c r="BG9" i="23"/>
  <c r="BE9" i="23"/>
  <c r="AG9" i="23"/>
  <c r="AF9" i="23"/>
  <c r="AE9" i="23"/>
  <c r="AC9" i="23"/>
  <c r="AB9" i="23"/>
  <c r="AA9" i="23"/>
  <c r="BH8" i="23"/>
  <c r="BG8" i="23"/>
  <c r="BE8" i="23"/>
  <c r="AG8" i="23"/>
  <c r="AF8" i="23"/>
  <c r="AE8" i="23"/>
  <c r="AC8" i="23"/>
  <c r="AB8" i="23"/>
  <c r="AA8" i="23"/>
  <c r="BH7" i="23"/>
  <c r="BG7" i="23"/>
  <c r="BE7" i="23"/>
  <c r="AG7" i="23"/>
  <c r="AF7" i="23"/>
  <c r="AE7" i="23"/>
  <c r="AC7" i="23"/>
  <c r="AB7" i="23"/>
  <c r="AP7" i="23" s="1"/>
  <c r="AA7" i="23"/>
  <c r="BI6" i="23"/>
  <c r="K6" i="23" s="1"/>
  <c r="BH6" i="23"/>
  <c r="BG6" i="23"/>
  <c r="BE6" i="23"/>
  <c r="AO6" i="23"/>
  <c r="AG6" i="23"/>
  <c r="AF6" i="23"/>
  <c r="AE6" i="23"/>
  <c r="AC6" i="23"/>
  <c r="AB6" i="23"/>
  <c r="AA6" i="23"/>
  <c r="BH5" i="23"/>
  <c r="BI5" i="23" s="1"/>
  <c r="K5" i="23" s="1"/>
  <c r="BG5" i="23"/>
  <c r="BE5" i="23"/>
  <c r="AO5" i="23"/>
  <c r="AG5" i="23"/>
  <c r="AF5" i="23"/>
  <c r="AE5" i="23"/>
  <c r="AC5" i="23"/>
  <c r="AB5" i="23"/>
  <c r="AA5" i="23"/>
  <c r="X5" i="23"/>
  <c r="BI4" i="23"/>
  <c r="K4" i="23" s="1"/>
  <c r="BH4" i="23"/>
  <c r="BG4" i="23"/>
  <c r="BE4" i="23"/>
  <c r="AO4" i="23"/>
  <c r="AG4" i="23"/>
  <c r="AF4" i="23"/>
  <c r="AE4" i="23"/>
  <c r="AC4" i="23"/>
  <c r="AQ4" i="23" s="1"/>
  <c r="AB4" i="23"/>
  <c r="AA4" i="23"/>
  <c r="X4" i="23"/>
  <c r="U19" i="23" s="1"/>
  <c r="V19" i="23" s="1"/>
  <c r="BI83" i="28" l="1"/>
  <c r="K83" i="28" s="1"/>
  <c r="BI81" i="28"/>
  <c r="K81" i="28" s="1"/>
  <c r="BI80" i="26"/>
  <c r="K80" i="26" s="1"/>
  <c r="BI79" i="27"/>
  <c r="K79" i="27" s="1"/>
  <c r="BI78" i="26"/>
  <c r="K78" i="26" s="1"/>
  <c r="BI76" i="24"/>
  <c r="K76" i="24" s="1"/>
  <c r="BI76" i="27"/>
  <c r="K76" i="27" s="1"/>
  <c r="BI76" i="26"/>
  <c r="K76" i="26" s="1"/>
  <c r="BI72" i="27"/>
  <c r="K72" i="27" s="1"/>
  <c r="BI71" i="24"/>
  <c r="K71" i="24" s="1"/>
  <c r="BI71" i="27"/>
  <c r="K71" i="27" s="1"/>
  <c r="BI71" i="23"/>
  <c r="K71" i="23" s="1"/>
  <c r="BI63" i="27"/>
  <c r="K63" i="27" s="1"/>
  <c r="BI63" i="28"/>
  <c r="K63" i="28" s="1"/>
  <c r="BI63" i="24"/>
  <c r="K63" i="24" s="1"/>
  <c r="BI62" i="26"/>
  <c r="K62" i="26" s="1"/>
  <c r="BI62" i="27"/>
  <c r="K62" i="27" s="1"/>
  <c r="BI62" i="23"/>
  <c r="K62" i="23" s="1"/>
  <c r="BI54" i="26"/>
  <c r="K54" i="26" s="1"/>
  <c r="BI54" i="25"/>
  <c r="K54" i="25" s="1"/>
  <c r="BI54" i="27"/>
  <c r="K54" i="27" s="1"/>
  <c r="BI45" i="28"/>
  <c r="K45" i="28" s="1"/>
  <c r="BI44" i="23"/>
  <c r="K44" i="23" s="1"/>
  <c r="BI44" i="26"/>
  <c r="K44" i="26" s="1"/>
  <c r="BI44" i="25"/>
  <c r="K44" i="25" s="1"/>
  <c r="BI27" i="23"/>
  <c r="K27" i="23" s="1"/>
  <c r="BI27" i="27"/>
  <c r="K27" i="27" s="1"/>
  <c r="BI26" i="26"/>
  <c r="K26" i="26" s="1"/>
  <c r="BI26" i="23"/>
  <c r="K26" i="23" s="1"/>
  <c r="BI26" i="28"/>
  <c r="K26" i="28" s="1"/>
  <c r="BI36" i="23"/>
  <c r="K36" i="23" s="1"/>
  <c r="BI36" i="27"/>
  <c r="K36" i="27" s="1"/>
  <c r="BI35" i="25"/>
  <c r="K35" i="25" s="1"/>
  <c r="BI35" i="23"/>
  <c r="K35" i="23" s="1"/>
  <c r="BI35" i="26"/>
  <c r="K35" i="26" s="1"/>
  <c r="BI9" i="24"/>
  <c r="K9" i="24" s="1"/>
  <c r="BI8" i="24"/>
  <c r="K8" i="24" s="1"/>
  <c r="BI8" i="25"/>
  <c r="K8" i="25" s="1"/>
  <c r="BI8" i="26"/>
  <c r="K8" i="26" s="1"/>
  <c r="BI17" i="28"/>
  <c r="K17" i="28" s="1"/>
  <c r="BI70" i="24"/>
  <c r="K70" i="24" s="1"/>
  <c r="BI70" i="25"/>
  <c r="K70" i="25" s="1"/>
  <c r="BI69" i="23"/>
  <c r="K69" i="23" s="1"/>
  <c r="BI69" i="28"/>
  <c r="K69" i="28" s="1"/>
  <c r="BI69" i="24"/>
  <c r="K69" i="24" s="1"/>
  <c r="BI69" i="26"/>
  <c r="K69" i="26" s="1"/>
  <c r="BI61" i="25"/>
  <c r="K61" i="25" s="1"/>
  <c r="BI61" i="27"/>
  <c r="K61" i="27" s="1"/>
  <c r="BI61" i="24"/>
  <c r="K61" i="24" s="1"/>
  <c r="BI25" i="26"/>
  <c r="K25" i="26" s="1"/>
  <c r="BI52" i="26"/>
  <c r="K52" i="26" s="1"/>
  <c r="BI52" i="27"/>
  <c r="K52" i="27" s="1"/>
  <c r="BI51" i="28"/>
  <c r="K51" i="28" s="1"/>
  <c r="BI51" i="25"/>
  <c r="K51" i="25" s="1"/>
  <c r="BI60" i="23"/>
  <c r="K60" i="23" s="1"/>
  <c r="BI60" i="24"/>
  <c r="K60" i="24" s="1"/>
  <c r="BI43" i="25"/>
  <c r="K43" i="25" s="1"/>
  <c r="BI42" i="24"/>
  <c r="K42" i="24" s="1"/>
  <c r="BI42" i="27"/>
  <c r="K42" i="27" s="1"/>
  <c r="BI42" i="26"/>
  <c r="K42" i="26" s="1"/>
  <c r="BI34" i="25"/>
  <c r="K34" i="25" s="1"/>
  <c r="BI34" i="27"/>
  <c r="K34" i="27" s="1"/>
  <c r="BI24" i="28"/>
  <c r="K24" i="28" s="1"/>
  <c r="BI24" i="24"/>
  <c r="K24" i="24" s="1"/>
  <c r="BI24" i="25"/>
  <c r="K24" i="25" s="1"/>
  <c r="BI33" i="27"/>
  <c r="K33" i="27" s="1"/>
  <c r="BI33" i="23"/>
  <c r="K33" i="23" s="1"/>
  <c r="BI7" i="24"/>
  <c r="K7" i="24" s="1"/>
  <c r="BI15" i="24"/>
  <c r="K15" i="24" s="1"/>
  <c r="BI16" i="28"/>
  <c r="K16" i="28" s="1"/>
  <c r="BI95" i="28"/>
  <c r="K95" i="28" s="1"/>
  <c r="BD103" i="28"/>
  <c r="BI78" i="28"/>
  <c r="K78" i="28" s="1"/>
  <c r="BI79" i="28"/>
  <c r="K79" i="28" s="1"/>
  <c r="BI77" i="28"/>
  <c r="K77" i="28" s="1"/>
  <c r="BI76" i="28"/>
  <c r="K76" i="28" s="1"/>
  <c r="BK100" i="28"/>
  <c r="BI72" i="28"/>
  <c r="K72" i="28" s="1"/>
  <c r="BI67" i="28"/>
  <c r="K67" i="28" s="1"/>
  <c r="BI70" i="28"/>
  <c r="K70" i="28" s="1"/>
  <c r="AQ67" i="28"/>
  <c r="AR67" i="28" s="1"/>
  <c r="AQ59" i="28"/>
  <c r="AQ61" i="28"/>
  <c r="AO61" i="28"/>
  <c r="AM58" i="28" s="1"/>
  <c r="AO60" i="28"/>
  <c r="BI59" i="28"/>
  <c r="K59" i="28" s="1"/>
  <c r="BI61" i="28"/>
  <c r="K61" i="28" s="1"/>
  <c r="AO70" i="28"/>
  <c r="AM70" i="28" s="1"/>
  <c r="BI68" i="28"/>
  <c r="K68" i="28" s="1"/>
  <c r="AP70" i="28"/>
  <c r="AR70" i="28" s="1"/>
  <c r="BI71" i="28"/>
  <c r="K71" i="28" s="1"/>
  <c r="AP69" i="28"/>
  <c r="AR69" i="28" s="1"/>
  <c r="AO68" i="28"/>
  <c r="AM68" i="28" s="1"/>
  <c r="BI60" i="28"/>
  <c r="K60" i="28" s="1"/>
  <c r="AP61" i="28"/>
  <c r="AQ58" i="28"/>
  <c r="BI58" i="28"/>
  <c r="K58" i="28" s="1"/>
  <c r="AP60" i="28"/>
  <c r="AO49" i="28"/>
  <c r="AP51" i="28"/>
  <c r="AR49" i="28"/>
  <c r="BI52" i="28"/>
  <c r="K52" i="28" s="1"/>
  <c r="AR50" i="28"/>
  <c r="BI50" i="28"/>
  <c r="K50" i="28" s="1"/>
  <c r="AP41" i="28"/>
  <c r="AR41" i="28" s="1"/>
  <c r="BI40" i="28"/>
  <c r="K40" i="28" s="1"/>
  <c r="AQ43" i="28"/>
  <c r="AR43" i="28" s="1"/>
  <c r="BI35" i="28"/>
  <c r="K35" i="28" s="1"/>
  <c r="AQ33" i="28"/>
  <c r="AR33" i="28" s="1"/>
  <c r="AQ51" i="28"/>
  <c r="AR51" i="28" s="1"/>
  <c r="AO52" i="28"/>
  <c r="AM49" i="28" s="1"/>
  <c r="BI53" i="28"/>
  <c r="K53" i="28" s="1"/>
  <c r="AO43" i="28"/>
  <c r="AO40" i="28"/>
  <c r="BI43" i="28"/>
  <c r="K43" i="28" s="1"/>
  <c r="AO33" i="28"/>
  <c r="AP32" i="28"/>
  <c r="AR32" i="28" s="1"/>
  <c r="BI34" i="28"/>
  <c r="K34" i="28" s="1"/>
  <c r="BI33" i="28"/>
  <c r="K33" i="28" s="1"/>
  <c r="BI36" i="28"/>
  <c r="K36" i="28" s="1"/>
  <c r="AO22" i="28"/>
  <c r="AP24" i="28"/>
  <c r="AQ23" i="28"/>
  <c r="AP23" i="28"/>
  <c r="AR23" i="28" s="1"/>
  <c r="AQ24" i="28"/>
  <c r="AO25" i="28"/>
  <c r="AR13" i="28"/>
  <c r="BI13" i="28"/>
  <c r="K13" i="28" s="1"/>
  <c r="AO16" i="28"/>
  <c r="BI18" i="28"/>
  <c r="K18" i="28" s="1"/>
  <c r="AO4" i="28"/>
  <c r="AP6" i="28"/>
  <c r="AP7" i="28"/>
  <c r="AR7" i="28" s="1"/>
  <c r="AP5" i="28"/>
  <c r="BI23" i="28"/>
  <c r="K23" i="28" s="1"/>
  <c r="AQ25" i="28"/>
  <c r="AO23" i="28"/>
  <c r="AP25" i="28"/>
  <c r="BI27" i="28"/>
  <c r="K27" i="28" s="1"/>
  <c r="AO24" i="28"/>
  <c r="AM22" i="28" s="1"/>
  <c r="AO15" i="28"/>
  <c r="AR15" i="28"/>
  <c r="AO13" i="28"/>
  <c r="AM14" i="28" s="1"/>
  <c r="BI15" i="28"/>
  <c r="K15" i="28" s="1"/>
  <c r="AQ16" i="28"/>
  <c r="AO6" i="28"/>
  <c r="BI6" i="28"/>
  <c r="K6" i="28" s="1"/>
  <c r="AR6" i="28"/>
  <c r="BI4" i="28"/>
  <c r="K4" i="28" s="1"/>
  <c r="BI5" i="28"/>
  <c r="K5" i="28" s="1"/>
  <c r="BI9" i="28"/>
  <c r="K9" i="28" s="1"/>
  <c r="AQ5" i="28"/>
  <c r="AR5" i="28" s="1"/>
  <c r="AO7" i="28"/>
  <c r="AM7" i="28" s="1"/>
  <c r="BI7" i="28"/>
  <c r="K7" i="28" s="1"/>
  <c r="AP14" i="28"/>
  <c r="AR14" i="28" s="1"/>
  <c r="BI22" i="28"/>
  <c r="K22" i="28" s="1"/>
  <c r="AO31" i="28"/>
  <c r="AM33" i="28" s="1"/>
  <c r="BI32" i="28"/>
  <c r="K32" i="28" s="1"/>
  <c r="AP34" i="28"/>
  <c r="AR34" i="28" s="1"/>
  <c r="AR16" i="28"/>
  <c r="AL16" i="28" s="1"/>
  <c r="AQ22" i="28"/>
  <c r="AR22" i="28" s="1"/>
  <c r="BI25" i="28"/>
  <c r="K25" i="28" s="1"/>
  <c r="BI31" i="28"/>
  <c r="K31" i="28" s="1"/>
  <c r="AO41" i="28"/>
  <c r="AO42" i="28"/>
  <c r="AQ31" i="28"/>
  <c r="AR31" i="28" s="1"/>
  <c r="AP40" i="28"/>
  <c r="AR40" i="28" s="1"/>
  <c r="BI42" i="28"/>
  <c r="K42" i="28" s="1"/>
  <c r="AO51" i="28"/>
  <c r="BI54" i="28"/>
  <c r="K54" i="28" s="1"/>
  <c r="AP58" i="28"/>
  <c r="AQ60" i="28"/>
  <c r="AR59" i="28"/>
  <c r="AR60" i="28"/>
  <c r="BI44" i="28"/>
  <c r="K44" i="28" s="1"/>
  <c r="AR61" i="28"/>
  <c r="BN107" i="28"/>
  <c r="BO107" i="28" s="1"/>
  <c r="AP42" i="28"/>
  <c r="AR42" i="28" s="1"/>
  <c r="AQ52" i="28"/>
  <c r="AR52" i="28" s="1"/>
  <c r="AK52" i="28" s="1"/>
  <c r="AR68" i="28"/>
  <c r="BI82" i="28"/>
  <c r="K82" i="28" s="1"/>
  <c r="BK106" i="28"/>
  <c r="BM106" i="28" s="1"/>
  <c r="BB94" i="28"/>
  <c r="BI94" i="28"/>
  <c r="K94" i="28" s="1"/>
  <c r="T16" i="28" s="1"/>
  <c r="BO108" i="28"/>
  <c r="BI62" i="28"/>
  <c r="K62" i="28" s="1"/>
  <c r="BI87" i="28"/>
  <c r="K87" i="28" s="1"/>
  <c r="BB88" i="28"/>
  <c r="BK96" i="28"/>
  <c r="BI89" i="28"/>
  <c r="K89" i="28" s="1"/>
  <c r="BI99" i="28"/>
  <c r="K99" i="28" s="1"/>
  <c r="T17" i="28" s="1"/>
  <c r="BN119" i="28"/>
  <c r="BO119" i="28" s="1"/>
  <c r="AM69" i="28"/>
  <c r="BM113" i="28"/>
  <c r="BN109" i="28"/>
  <c r="BO109" i="28" s="1"/>
  <c r="BB87" i="28"/>
  <c r="BB89" i="28"/>
  <c r="BB99" i="28"/>
  <c r="BK101" i="28"/>
  <c r="BD87" i="28"/>
  <c r="P95" i="28"/>
  <c r="F99" i="28" s="1"/>
  <c r="BK118" i="28"/>
  <c r="BM118" i="28" s="1"/>
  <c r="BB95" i="28"/>
  <c r="BI103" i="27"/>
  <c r="K103" i="27" s="1"/>
  <c r="T18" i="27" s="1"/>
  <c r="BI99" i="27"/>
  <c r="K99" i="27" s="1"/>
  <c r="T17" i="27" s="1"/>
  <c r="BI95" i="27"/>
  <c r="K95" i="27" s="1"/>
  <c r="T16" i="27" s="1"/>
  <c r="BI87" i="27"/>
  <c r="K87" i="27" s="1"/>
  <c r="BI88" i="27"/>
  <c r="K88" i="27" s="1"/>
  <c r="BI89" i="27"/>
  <c r="K89" i="27" s="1"/>
  <c r="BI90" i="27"/>
  <c r="K90" i="27" s="1"/>
  <c r="BI81" i="27"/>
  <c r="K81" i="27" s="1"/>
  <c r="BI83" i="27"/>
  <c r="K83" i="27" s="1"/>
  <c r="BI67" i="27"/>
  <c r="K67" i="27" s="1"/>
  <c r="BI69" i="27"/>
  <c r="K69" i="27" s="1"/>
  <c r="AP67" i="27"/>
  <c r="AR67" i="27" s="1"/>
  <c r="BI58" i="27"/>
  <c r="K58" i="27" s="1"/>
  <c r="AO58" i="27"/>
  <c r="BI59" i="27"/>
  <c r="K59" i="27" s="1"/>
  <c r="AO59" i="27"/>
  <c r="AM61" i="27" s="1"/>
  <c r="AQ60" i="27"/>
  <c r="BI78" i="27"/>
  <c r="K78" i="27" s="1"/>
  <c r="BI80" i="27"/>
  <c r="K80" i="27" s="1"/>
  <c r="BI82" i="27"/>
  <c r="K82" i="27" s="1"/>
  <c r="BD90" i="27"/>
  <c r="BD88" i="27"/>
  <c r="AP70" i="27"/>
  <c r="AR70" i="27" s="1"/>
  <c r="AP68" i="27"/>
  <c r="AR68" i="27" s="1"/>
  <c r="AQ70" i="27"/>
  <c r="BI68" i="27"/>
  <c r="K68" i="27" s="1"/>
  <c r="BI70" i="27"/>
  <c r="K70" i="27" s="1"/>
  <c r="AO69" i="27"/>
  <c r="AM69" i="27" s="1"/>
  <c r="AO60" i="27"/>
  <c r="BI60" i="27"/>
  <c r="K60" i="27" s="1"/>
  <c r="AP61" i="27"/>
  <c r="AR61" i="27" s="1"/>
  <c r="AQ61" i="27"/>
  <c r="AP58" i="27"/>
  <c r="AR58" i="27" s="1"/>
  <c r="AP59" i="27"/>
  <c r="AR59" i="27" s="1"/>
  <c r="AO51" i="27"/>
  <c r="AO50" i="27"/>
  <c r="AM49" i="27" s="1"/>
  <c r="AO49" i="27"/>
  <c r="AO41" i="27"/>
  <c r="BI41" i="27"/>
  <c r="K41" i="27" s="1"/>
  <c r="BI43" i="27"/>
  <c r="K43" i="27" s="1"/>
  <c r="BI45" i="27"/>
  <c r="K45" i="27" s="1"/>
  <c r="AO40" i="27"/>
  <c r="AR40" i="27"/>
  <c r="AQ31" i="27"/>
  <c r="AQ34" i="27"/>
  <c r="AR34" i="27" s="1"/>
  <c r="AO52" i="27"/>
  <c r="BI51" i="27"/>
  <c r="K51" i="27" s="1"/>
  <c r="AP52" i="27"/>
  <c r="AQ52" i="27"/>
  <c r="BI53" i="27"/>
  <c r="K53" i="27" s="1"/>
  <c r="AP50" i="27"/>
  <c r="AQ50" i="27"/>
  <c r="AR41" i="27"/>
  <c r="AO43" i="27"/>
  <c r="AM43" i="27" s="1"/>
  <c r="AP33" i="27"/>
  <c r="AR33" i="27" s="1"/>
  <c r="AR31" i="27"/>
  <c r="AP32" i="27"/>
  <c r="AQ32" i="27"/>
  <c r="AO34" i="27"/>
  <c r="AM34" i="27" s="1"/>
  <c r="AP23" i="27"/>
  <c r="AR23" i="27" s="1"/>
  <c r="AQ25" i="27"/>
  <c r="BI26" i="27"/>
  <c r="K26" i="27" s="1"/>
  <c r="AO15" i="27"/>
  <c r="AQ15" i="27"/>
  <c r="BI16" i="27"/>
  <c r="K16" i="27" s="1"/>
  <c r="AO6" i="27"/>
  <c r="AQ5" i="27"/>
  <c r="AP5" i="27"/>
  <c r="AR7" i="27"/>
  <c r="AO24" i="27"/>
  <c r="BI22" i="27"/>
  <c r="K22" i="27" s="1"/>
  <c r="AP24" i="27"/>
  <c r="AR24" i="27" s="1"/>
  <c r="AP22" i="27"/>
  <c r="AR22" i="27" s="1"/>
  <c r="AQ24" i="27"/>
  <c r="AO25" i="27"/>
  <c r="AM25" i="27" s="1"/>
  <c r="BI25" i="27"/>
  <c r="K25" i="27" s="1"/>
  <c r="BI18" i="27"/>
  <c r="K18" i="27" s="1"/>
  <c r="AO13" i="27"/>
  <c r="AM15" i="27" s="1"/>
  <c r="AP14" i="27"/>
  <c r="AR14" i="27" s="1"/>
  <c r="AR13" i="27"/>
  <c r="AO5" i="27"/>
  <c r="AM6" i="27" s="1"/>
  <c r="AO7" i="27"/>
  <c r="AR4" i="27"/>
  <c r="BI7" i="27"/>
  <c r="K7" i="27" s="1"/>
  <c r="BI9" i="27"/>
  <c r="K9" i="27" s="1"/>
  <c r="U19" i="27"/>
  <c r="V19" i="27" s="1"/>
  <c r="AM4" i="27"/>
  <c r="AM7" i="27"/>
  <c r="AR5" i="27"/>
  <c r="AL6" i="27" s="1"/>
  <c r="AR15" i="27"/>
  <c r="AP16" i="27"/>
  <c r="BI8" i="27"/>
  <c r="K8" i="27" s="1"/>
  <c r="AQ16" i="27"/>
  <c r="AO14" i="27"/>
  <c r="BI44" i="27"/>
  <c r="K44" i="27" s="1"/>
  <c r="AR49" i="27"/>
  <c r="BI35" i="27"/>
  <c r="K35" i="27" s="1"/>
  <c r="AR43" i="27"/>
  <c r="AR42" i="27"/>
  <c r="AM50" i="27"/>
  <c r="AP25" i="27"/>
  <c r="AM41" i="27"/>
  <c r="AM31" i="27"/>
  <c r="AR51" i="27"/>
  <c r="BN108" i="27"/>
  <c r="BO108" i="27" s="1"/>
  <c r="BN107" i="27"/>
  <c r="BO107" i="27" s="1"/>
  <c r="AP60" i="27"/>
  <c r="AR60" i="27" s="1"/>
  <c r="BN113" i="27"/>
  <c r="BO113" i="27" s="1"/>
  <c r="BB87" i="27"/>
  <c r="BB89" i="27"/>
  <c r="BB94" i="27"/>
  <c r="BB99" i="27"/>
  <c r="BK101" i="27"/>
  <c r="BK109" i="27"/>
  <c r="BM109" i="27" s="1"/>
  <c r="BD87" i="27"/>
  <c r="BD94" i="27"/>
  <c r="P95" i="27"/>
  <c r="F99" i="27" s="1"/>
  <c r="BK114" i="27" s="1"/>
  <c r="BM114" i="27" s="1"/>
  <c r="BN114" i="27" s="1"/>
  <c r="BO114" i="27" s="1"/>
  <c r="BK96" i="27"/>
  <c r="BK106" i="27"/>
  <c r="BM106" i="27" s="1"/>
  <c r="BK118" i="27"/>
  <c r="BM118" i="27" s="1"/>
  <c r="BB90" i="27"/>
  <c r="BB95" i="27"/>
  <c r="BK119" i="27"/>
  <c r="BM119" i="27" s="1"/>
  <c r="BI103" i="26"/>
  <c r="K103" i="26" s="1"/>
  <c r="T18" i="26" s="1"/>
  <c r="BI99" i="26"/>
  <c r="K99" i="26" s="1"/>
  <c r="T17" i="26" s="1"/>
  <c r="BI95" i="26"/>
  <c r="K95" i="26" s="1"/>
  <c r="T16" i="26" s="1"/>
  <c r="BI90" i="26"/>
  <c r="K90" i="26" s="1"/>
  <c r="BI88" i="26"/>
  <c r="K88" i="26" s="1"/>
  <c r="BI89" i="26"/>
  <c r="K89" i="26" s="1"/>
  <c r="BI87" i="26"/>
  <c r="K87" i="26" s="1"/>
  <c r="BB103" i="26"/>
  <c r="BK119" i="26"/>
  <c r="BM119" i="26" s="1"/>
  <c r="BK107" i="26"/>
  <c r="BM107" i="26" s="1"/>
  <c r="BN107" i="26" s="1"/>
  <c r="BO107" i="26" s="1"/>
  <c r="BK113" i="26"/>
  <c r="BM113" i="26" s="1"/>
  <c r="BN113" i="26" s="1"/>
  <c r="BI77" i="26"/>
  <c r="K77" i="26" s="1"/>
  <c r="BI79" i="26"/>
  <c r="K79" i="26" s="1"/>
  <c r="BI81" i="26"/>
  <c r="K81" i="26" s="1"/>
  <c r="AO68" i="26"/>
  <c r="AP70" i="26"/>
  <c r="AO70" i="26"/>
  <c r="BI72" i="26"/>
  <c r="K72" i="26" s="1"/>
  <c r="AQ60" i="26"/>
  <c r="AR60" i="26" s="1"/>
  <c r="AR58" i="26"/>
  <c r="AO59" i="26"/>
  <c r="AM59" i="26" s="1"/>
  <c r="BI61" i="26"/>
  <c r="K61" i="26" s="1"/>
  <c r="BK99" i="26"/>
  <c r="BB88" i="26"/>
  <c r="BB89" i="26"/>
  <c r="BD90" i="26"/>
  <c r="BB90" i="26"/>
  <c r="AR68" i="26"/>
  <c r="BI71" i="26"/>
  <c r="K71" i="26" s="1"/>
  <c r="BI68" i="26"/>
  <c r="K68" i="26" s="1"/>
  <c r="BI70" i="26"/>
  <c r="K70" i="26" s="1"/>
  <c r="AP67" i="26"/>
  <c r="AQ69" i="26"/>
  <c r="AR69" i="26" s="1"/>
  <c r="AQ70" i="26"/>
  <c r="AR70" i="26" s="1"/>
  <c r="AR59" i="26"/>
  <c r="BI59" i="26"/>
  <c r="K59" i="26" s="1"/>
  <c r="AO60" i="26"/>
  <c r="AO61" i="26"/>
  <c r="BI63" i="26"/>
  <c r="K63" i="26" s="1"/>
  <c r="AQ50" i="26"/>
  <c r="AP50" i="26"/>
  <c r="AQ52" i="26"/>
  <c r="AP49" i="26"/>
  <c r="AR49" i="26" s="1"/>
  <c r="AK51" i="26" s="1"/>
  <c r="AQ51" i="26"/>
  <c r="AR51" i="26" s="1"/>
  <c r="AO50" i="26"/>
  <c r="AP43" i="26"/>
  <c r="AO43" i="26"/>
  <c r="AO40" i="26"/>
  <c r="AQ41" i="26"/>
  <c r="AR32" i="26"/>
  <c r="BI32" i="26"/>
  <c r="K32" i="26" s="1"/>
  <c r="BI34" i="26"/>
  <c r="K34" i="26" s="1"/>
  <c r="AR50" i="26"/>
  <c r="BI51" i="26"/>
  <c r="K51" i="26" s="1"/>
  <c r="AO52" i="26"/>
  <c r="BI49" i="26"/>
  <c r="K49" i="26" s="1"/>
  <c r="AO51" i="26"/>
  <c r="AQ40" i="26"/>
  <c r="BI40" i="26"/>
  <c r="K40" i="26" s="1"/>
  <c r="BI43" i="26"/>
  <c r="K43" i="26" s="1"/>
  <c r="AP41" i="26"/>
  <c r="AR41" i="26" s="1"/>
  <c r="AQ43" i="26"/>
  <c r="AR43" i="26" s="1"/>
  <c r="BI33" i="26"/>
  <c r="K33" i="26" s="1"/>
  <c r="AO34" i="26"/>
  <c r="AO33" i="26"/>
  <c r="AM33" i="26" s="1"/>
  <c r="BI31" i="26"/>
  <c r="K31" i="26" s="1"/>
  <c r="AP34" i="26"/>
  <c r="AR34" i="26" s="1"/>
  <c r="AQ31" i="26"/>
  <c r="AR31" i="26" s="1"/>
  <c r="BI36" i="26"/>
  <c r="K36" i="26" s="1"/>
  <c r="AR23" i="26"/>
  <c r="AP22" i="26"/>
  <c r="AR22" i="26" s="1"/>
  <c r="AQ24" i="26"/>
  <c r="AP25" i="26"/>
  <c r="AQ22" i="26"/>
  <c r="BI27" i="26"/>
  <c r="K27" i="26" s="1"/>
  <c r="AQ14" i="26"/>
  <c r="AR14" i="26" s="1"/>
  <c r="AO16" i="26"/>
  <c r="AQ15" i="26"/>
  <c r="AR15" i="26" s="1"/>
  <c r="AO15" i="26"/>
  <c r="AM16" i="26" s="1"/>
  <c r="AQ7" i="26"/>
  <c r="AR7" i="26" s="1"/>
  <c r="AQ6" i="26"/>
  <c r="AO22" i="26"/>
  <c r="AO23" i="26"/>
  <c r="AM23" i="26" s="1"/>
  <c r="BI24" i="26"/>
  <c r="K24" i="26" s="1"/>
  <c r="AP24" i="26"/>
  <c r="AR24" i="26" s="1"/>
  <c r="AQ25" i="26"/>
  <c r="AR25" i="26" s="1"/>
  <c r="AO25" i="26"/>
  <c r="BI18" i="26"/>
  <c r="K18" i="26" s="1"/>
  <c r="AQ13" i="26"/>
  <c r="AR13" i="26" s="1"/>
  <c r="BI15" i="26"/>
  <c r="K15" i="26" s="1"/>
  <c r="BI16" i="26"/>
  <c r="K16" i="26" s="1"/>
  <c r="AO6" i="26"/>
  <c r="AO4" i="26"/>
  <c r="AM5" i="26" s="1"/>
  <c r="AP6" i="26"/>
  <c r="AR6" i="26" s="1"/>
  <c r="BI5" i="26"/>
  <c r="K5" i="26" s="1"/>
  <c r="AP5" i="26"/>
  <c r="BI9" i="26"/>
  <c r="K9" i="26" s="1"/>
  <c r="AO5" i="26"/>
  <c r="AM24" i="26"/>
  <c r="AO31" i="26"/>
  <c r="AR40" i="26"/>
  <c r="AR52" i="26"/>
  <c r="BN114" i="26"/>
  <c r="BO114" i="26" s="1"/>
  <c r="AQ5" i="26"/>
  <c r="AR5" i="26" s="1"/>
  <c r="AO7" i="26"/>
  <c r="BI7" i="26"/>
  <c r="K7" i="26" s="1"/>
  <c r="BI14" i="26"/>
  <c r="K14" i="26" s="1"/>
  <c r="AR16" i="26"/>
  <c r="BI58" i="26"/>
  <c r="K58" i="26" s="1"/>
  <c r="BI60" i="26"/>
  <c r="K60" i="26" s="1"/>
  <c r="BD89" i="26"/>
  <c r="BK101" i="26"/>
  <c r="AP42" i="26"/>
  <c r="BO108" i="26"/>
  <c r="AO41" i="26"/>
  <c r="BI41" i="26"/>
  <c r="K41" i="26" s="1"/>
  <c r="AQ42" i="26"/>
  <c r="BI45" i="26"/>
  <c r="K45" i="26" s="1"/>
  <c r="AO49" i="26"/>
  <c r="BI50" i="26"/>
  <c r="K50" i="26" s="1"/>
  <c r="AP61" i="26"/>
  <c r="AQ67" i="26"/>
  <c r="BM118" i="26"/>
  <c r="BO113" i="26"/>
  <c r="AQ61" i="26"/>
  <c r="AO69" i="26"/>
  <c r="AM69" i="26" s="1"/>
  <c r="BB87" i="26"/>
  <c r="BB94" i="26"/>
  <c r="BK109" i="26"/>
  <c r="BM109" i="26" s="1"/>
  <c r="BD94" i="26"/>
  <c r="BD99" i="26"/>
  <c r="BK106" i="26"/>
  <c r="BM106" i="26" s="1"/>
  <c r="BI103" i="25"/>
  <c r="K103" i="25" s="1"/>
  <c r="T18" i="25" s="1"/>
  <c r="BI99" i="25"/>
  <c r="K99" i="25" s="1"/>
  <c r="T17" i="25" s="1"/>
  <c r="BI95" i="25"/>
  <c r="K95" i="25" s="1"/>
  <c r="BI88" i="25"/>
  <c r="K88" i="25" s="1"/>
  <c r="BI89" i="25"/>
  <c r="K89" i="25" s="1"/>
  <c r="T15" i="25" s="1"/>
  <c r="BK113" i="25"/>
  <c r="BM113" i="25" s="1"/>
  <c r="BB99" i="25"/>
  <c r="BD103" i="25"/>
  <c r="BK109" i="25"/>
  <c r="BM109" i="25" s="1"/>
  <c r="BN109" i="25" s="1"/>
  <c r="BO109" i="25" s="1"/>
  <c r="BK114" i="25"/>
  <c r="BM114" i="25" s="1"/>
  <c r="BN114" i="25" s="1"/>
  <c r="BO114" i="25" s="1"/>
  <c r="BK108" i="25"/>
  <c r="BM108" i="25" s="1"/>
  <c r="BB94" i="25"/>
  <c r="BK106" i="25"/>
  <c r="BM106" i="25" s="1"/>
  <c r="BI79" i="25"/>
  <c r="K79" i="25" s="1"/>
  <c r="BI76" i="25"/>
  <c r="K76" i="25" s="1"/>
  <c r="BI83" i="25"/>
  <c r="K83" i="25" s="1"/>
  <c r="BI71" i="25"/>
  <c r="K71" i="25" s="1"/>
  <c r="AO70" i="25"/>
  <c r="AQ70" i="25"/>
  <c r="AR70" i="25" s="1"/>
  <c r="AQ69" i="25"/>
  <c r="AR69" i="25" s="1"/>
  <c r="AO60" i="25"/>
  <c r="BI63" i="25"/>
  <c r="K63" i="25" s="1"/>
  <c r="BD90" i="25"/>
  <c r="BD89" i="25"/>
  <c r="BI77" i="25"/>
  <c r="K77" i="25" s="1"/>
  <c r="BI82" i="25"/>
  <c r="K82" i="25" s="1"/>
  <c r="BI81" i="25"/>
  <c r="K81" i="25" s="1"/>
  <c r="AO67" i="25"/>
  <c r="BI69" i="25"/>
  <c r="K69" i="25" s="1"/>
  <c r="BI72" i="25"/>
  <c r="K72" i="25" s="1"/>
  <c r="AQ61" i="25"/>
  <c r="AO59" i="25"/>
  <c r="AQ60" i="25"/>
  <c r="AP61" i="25"/>
  <c r="AO49" i="25"/>
  <c r="AP51" i="25"/>
  <c r="AR51" i="25" s="1"/>
  <c r="AO52" i="25"/>
  <c r="AQ49" i="25"/>
  <c r="AR49" i="25" s="1"/>
  <c r="AO40" i="25"/>
  <c r="BI41" i="25"/>
  <c r="K41" i="25" s="1"/>
  <c r="AP41" i="25"/>
  <c r="AO43" i="25"/>
  <c r="AO41" i="25"/>
  <c r="AP31" i="25"/>
  <c r="BI36" i="25"/>
  <c r="K36" i="25" s="1"/>
  <c r="AO34" i="25"/>
  <c r="AR31" i="25"/>
  <c r="BI32" i="25"/>
  <c r="K32" i="25" s="1"/>
  <c r="AO31" i="25"/>
  <c r="AP34" i="25"/>
  <c r="AR34" i="25" s="1"/>
  <c r="AO33" i="25"/>
  <c r="AM33" i="25" s="1"/>
  <c r="BI27" i="25"/>
  <c r="K27" i="25" s="1"/>
  <c r="AO23" i="25"/>
  <c r="AP25" i="25"/>
  <c r="BI22" i="25"/>
  <c r="K22" i="25" s="1"/>
  <c r="AQ23" i="25"/>
  <c r="AP22" i="25"/>
  <c r="AP24" i="25"/>
  <c r="AR24" i="25" s="1"/>
  <c r="AQ25" i="25"/>
  <c r="AR25" i="25" s="1"/>
  <c r="AO25" i="25"/>
  <c r="AM25" i="25" s="1"/>
  <c r="BI26" i="25"/>
  <c r="K26" i="25" s="1"/>
  <c r="AO24" i="25"/>
  <c r="BI25" i="25"/>
  <c r="K25" i="25" s="1"/>
  <c r="AQ22" i="25"/>
  <c r="AR22" i="25" s="1"/>
  <c r="AO13" i="25"/>
  <c r="BI13" i="25"/>
  <c r="K13" i="25" s="1"/>
  <c r="AP16" i="25"/>
  <c r="AR16" i="25" s="1"/>
  <c r="AP14" i="25"/>
  <c r="AP13" i="25"/>
  <c r="BI18" i="25"/>
  <c r="K18" i="25" s="1"/>
  <c r="AQ13" i="25"/>
  <c r="AO15" i="25"/>
  <c r="AM14" i="25" s="1"/>
  <c r="BI15" i="25"/>
  <c r="K15" i="25" s="1"/>
  <c r="BI17" i="25"/>
  <c r="K17" i="25" s="1"/>
  <c r="BI7" i="25"/>
  <c r="K7" i="25" s="1"/>
  <c r="BI9" i="25"/>
  <c r="K9" i="25" s="1"/>
  <c r="AO4" i="25"/>
  <c r="AO5" i="25"/>
  <c r="AM5" i="25" s="1"/>
  <c r="AR4" i="25"/>
  <c r="BI6" i="25"/>
  <c r="K6" i="25" s="1"/>
  <c r="AO7" i="25"/>
  <c r="BN107" i="25"/>
  <c r="BO107" i="25" s="1"/>
  <c r="AM15" i="25"/>
  <c r="AR6" i="25"/>
  <c r="AM16" i="25"/>
  <c r="AQ5" i="25"/>
  <c r="AR5" i="25" s="1"/>
  <c r="AQ14" i="25"/>
  <c r="AR14" i="25" s="1"/>
  <c r="BN119" i="25"/>
  <c r="BO119" i="25" s="1"/>
  <c r="AP23" i="25"/>
  <c r="AR23" i="25" s="1"/>
  <c r="AP7" i="25"/>
  <c r="AR7" i="25" s="1"/>
  <c r="AP15" i="25"/>
  <c r="AR15" i="25" s="1"/>
  <c r="AM22" i="25"/>
  <c r="AP58" i="25"/>
  <c r="AR58" i="25" s="1"/>
  <c r="BI23" i="25"/>
  <c r="K23" i="25" s="1"/>
  <c r="AP32" i="25"/>
  <c r="AR32" i="25" s="1"/>
  <c r="AO50" i="25"/>
  <c r="BN106" i="25"/>
  <c r="BO106" i="25"/>
  <c r="AQ33" i="25"/>
  <c r="AR33" i="25" s="1"/>
  <c r="AP42" i="25"/>
  <c r="AR42" i="25" s="1"/>
  <c r="BI42" i="25"/>
  <c r="K42" i="25" s="1"/>
  <c r="AP50" i="25"/>
  <c r="AR50" i="25" s="1"/>
  <c r="BI50" i="25"/>
  <c r="K50" i="25" s="1"/>
  <c r="AP52" i="25"/>
  <c r="AR52" i="25" s="1"/>
  <c r="BI52" i="25"/>
  <c r="K52" i="25" s="1"/>
  <c r="BI58" i="25"/>
  <c r="K58" i="25" s="1"/>
  <c r="BI59" i="25"/>
  <c r="K59" i="25" s="1"/>
  <c r="BI60" i="25"/>
  <c r="K60" i="25" s="1"/>
  <c r="AP67" i="25"/>
  <c r="AR67" i="25" s="1"/>
  <c r="BI67" i="25"/>
  <c r="K67" i="25" s="1"/>
  <c r="BI68" i="25"/>
  <c r="K68" i="25" s="1"/>
  <c r="BK99" i="25"/>
  <c r="BD87" i="25"/>
  <c r="AO42" i="25"/>
  <c r="BK100" i="25"/>
  <c r="BD88" i="25"/>
  <c r="AP40" i="25"/>
  <c r="AR40" i="25" s="1"/>
  <c r="BI40" i="25"/>
  <c r="K40" i="25" s="1"/>
  <c r="AQ41" i="25"/>
  <c r="AR41" i="25" s="1"/>
  <c r="AQ43" i="25"/>
  <c r="AR43" i="25" s="1"/>
  <c r="BI45" i="25"/>
  <c r="K45" i="25" s="1"/>
  <c r="AO61" i="25"/>
  <c r="BN108" i="25"/>
  <c r="BO108" i="25"/>
  <c r="BI53" i="25"/>
  <c r="K53" i="25" s="1"/>
  <c r="AR59" i="25"/>
  <c r="AO69" i="25"/>
  <c r="BI94" i="25"/>
  <c r="K94" i="25" s="1"/>
  <c r="BN113" i="25"/>
  <c r="BO113" i="25" s="1"/>
  <c r="AP60" i="25"/>
  <c r="BI78" i="25"/>
  <c r="K78" i="25" s="1"/>
  <c r="BO118" i="25"/>
  <c r="BI62" i="25"/>
  <c r="K62" i="25" s="1"/>
  <c r="AP68" i="25"/>
  <c r="AR68" i="25" s="1"/>
  <c r="BK96" i="25"/>
  <c r="BK98" i="25"/>
  <c r="BB95" i="25"/>
  <c r="BI103" i="24"/>
  <c r="K103" i="24" s="1"/>
  <c r="T18" i="24" s="1"/>
  <c r="BI99" i="24"/>
  <c r="K99" i="24" s="1"/>
  <c r="T17" i="24" s="1"/>
  <c r="BI95" i="24"/>
  <c r="K95" i="24" s="1"/>
  <c r="BI94" i="24"/>
  <c r="K94" i="24" s="1"/>
  <c r="T16" i="24"/>
  <c r="BK118" i="24"/>
  <c r="BM118" i="24" s="1"/>
  <c r="BI87" i="24"/>
  <c r="K87" i="24" s="1"/>
  <c r="T15" i="24" s="1"/>
  <c r="S94" i="24"/>
  <c r="D99" i="24" s="1"/>
  <c r="BK113" i="24" s="1"/>
  <c r="BM113" i="24" s="1"/>
  <c r="BN113" i="24" s="1"/>
  <c r="BO113" i="24" s="1"/>
  <c r="P95" i="24"/>
  <c r="F99" i="24" s="1"/>
  <c r="BI79" i="24"/>
  <c r="K79" i="24" s="1"/>
  <c r="BI80" i="24"/>
  <c r="K80" i="24" s="1"/>
  <c r="BI77" i="24"/>
  <c r="K77" i="24" s="1"/>
  <c r="BI78" i="24"/>
  <c r="K78" i="24" s="1"/>
  <c r="BI81" i="24"/>
  <c r="K81" i="24" s="1"/>
  <c r="BI82" i="24"/>
  <c r="K82" i="24" s="1"/>
  <c r="BI83" i="24"/>
  <c r="K83" i="24" s="1"/>
  <c r="BD90" i="24"/>
  <c r="BK96" i="24"/>
  <c r="BD87" i="24"/>
  <c r="AR68" i="24"/>
  <c r="BI67" i="24"/>
  <c r="K67" i="24" s="1"/>
  <c r="AO70" i="24"/>
  <c r="AM70" i="24" s="1"/>
  <c r="BI68" i="24"/>
  <c r="K68" i="24" s="1"/>
  <c r="AO68" i="24"/>
  <c r="BI72" i="24"/>
  <c r="K72" i="24" s="1"/>
  <c r="BI62" i="24"/>
  <c r="K62" i="24" s="1"/>
  <c r="AO58" i="24"/>
  <c r="AM59" i="24" s="1"/>
  <c r="AP59" i="24"/>
  <c r="AR59" i="24" s="1"/>
  <c r="AQ61" i="24"/>
  <c r="AQ58" i="24"/>
  <c r="BI59" i="24"/>
  <c r="K59" i="24" s="1"/>
  <c r="AP58" i="24"/>
  <c r="AO52" i="24"/>
  <c r="AQ50" i="24"/>
  <c r="BI53" i="24"/>
  <c r="K53" i="24" s="1"/>
  <c r="AP50" i="24"/>
  <c r="AO50" i="24"/>
  <c r="AO49" i="24"/>
  <c r="AP51" i="24"/>
  <c r="AR51" i="24" s="1"/>
  <c r="BI49" i="24"/>
  <c r="K49" i="24" s="1"/>
  <c r="AQ42" i="24"/>
  <c r="AR40" i="24"/>
  <c r="AQ41" i="24"/>
  <c r="BI44" i="24"/>
  <c r="K44" i="24" s="1"/>
  <c r="BI45" i="24"/>
  <c r="K45" i="24" s="1"/>
  <c r="AP42" i="24"/>
  <c r="AR42" i="24" s="1"/>
  <c r="AP41" i="24"/>
  <c r="AR41" i="24" s="1"/>
  <c r="AO42" i="24"/>
  <c r="AO41" i="24"/>
  <c r="AO33" i="24"/>
  <c r="AP32" i="24"/>
  <c r="AR32" i="24" s="1"/>
  <c r="AQ32" i="24"/>
  <c r="BI35" i="24"/>
  <c r="K35" i="24" s="1"/>
  <c r="AQ33" i="24"/>
  <c r="AR33" i="24" s="1"/>
  <c r="AO32" i="24"/>
  <c r="AP34" i="24"/>
  <c r="AR34" i="24" s="1"/>
  <c r="BI36" i="24"/>
  <c r="K36" i="24" s="1"/>
  <c r="BI33" i="24"/>
  <c r="K33" i="24" s="1"/>
  <c r="AO34" i="24"/>
  <c r="AQ22" i="24"/>
  <c r="BI25" i="24"/>
  <c r="K25" i="24" s="1"/>
  <c r="AO23" i="24"/>
  <c r="AP25" i="24"/>
  <c r="AR23" i="24"/>
  <c r="AO24" i="24"/>
  <c r="AO25" i="24"/>
  <c r="BI26" i="24"/>
  <c r="K26" i="24" s="1"/>
  <c r="AR22" i="24"/>
  <c r="AP24" i="24"/>
  <c r="AR24" i="24" s="1"/>
  <c r="BI23" i="24"/>
  <c r="K23" i="24" s="1"/>
  <c r="AO15" i="24"/>
  <c r="AP14" i="24"/>
  <c r="AR14" i="24" s="1"/>
  <c r="BI18" i="24"/>
  <c r="K18" i="24" s="1"/>
  <c r="AO14" i="24"/>
  <c r="AR16" i="24"/>
  <c r="AR15" i="24"/>
  <c r="BI13" i="24"/>
  <c r="K13" i="24" s="1"/>
  <c r="BI5" i="24"/>
  <c r="K5" i="24" s="1"/>
  <c r="AO4" i="24"/>
  <c r="AM4" i="24" s="1"/>
  <c r="BI4" i="24"/>
  <c r="K4" i="24" s="1"/>
  <c r="AQ7" i="24"/>
  <c r="AQ6" i="24"/>
  <c r="AR6" i="24" s="1"/>
  <c r="BI6" i="24"/>
  <c r="K6" i="24" s="1"/>
  <c r="AQ5" i="24"/>
  <c r="AO6" i="24"/>
  <c r="AP5" i="24"/>
  <c r="AR5" i="24" s="1"/>
  <c r="AP7" i="24"/>
  <c r="AR7" i="24" s="1"/>
  <c r="AP4" i="24"/>
  <c r="AR4" i="24" s="1"/>
  <c r="AO16" i="24"/>
  <c r="BI17" i="24"/>
  <c r="K17" i="24" s="1"/>
  <c r="BN108" i="24"/>
  <c r="BO108" i="24"/>
  <c r="AP13" i="24"/>
  <c r="AR13" i="24" s="1"/>
  <c r="BI16" i="24"/>
  <c r="K16" i="24" s="1"/>
  <c r="BI52" i="24"/>
  <c r="K52" i="24" s="1"/>
  <c r="AQ25" i="24"/>
  <c r="AO31" i="24"/>
  <c r="AP43" i="24"/>
  <c r="AR43" i="24" s="1"/>
  <c r="BI54" i="24"/>
  <c r="K54" i="24" s="1"/>
  <c r="AM60" i="24"/>
  <c r="AM67" i="24"/>
  <c r="BI31" i="24"/>
  <c r="K31" i="24" s="1"/>
  <c r="AO40" i="24"/>
  <c r="BI41" i="24"/>
  <c r="K41" i="24" s="1"/>
  <c r="BI27" i="24"/>
  <c r="K27" i="24" s="1"/>
  <c r="AQ31" i="24"/>
  <c r="AR31" i="24" s="1"/>
  <c r="BI34" i="24"/>
  <c r="K34" i="24" s="1"/>
  <c r="BI40" i="24"/>
  <c r="K40" i="24" s="1"/>
  <c r="AO51" i="24"/>
  <c r="BI51" i="24"/>
  <c r="K51" i="24" s="1"/>
  <c r="AM61" i="24"/>
  <c r="AP60" i="24"/>
  <c r="AR60" i="24" s="1"/>
  <c r="AM69" i="24"/>
  <c r="AR70" i="24"/>
  <c r="AM68" i="24"/>
  <c r="BK97" i="24"/>
  <c r="BB89" i="24"/>
  <c r="AO43" i="24"/>
  <c r="BI43" i="24"/>
  <c r="K43" i="24" s="1"/>
  <c r="AQ52" i="24"/>
  <c r="AR52" i="24" s="1"/>
  <c r="AP61" i="24"/>
  <c r="AR69" i="24"/>
  <c r="BO107" i="24"/>
  <c r="BN107" i="24"/>
  <c r="BK106" i="24"/>
  <c r="BM106" i="24" s="1"/>
  <c r="AP67" i="24"/>
  <c r="AR67" i="24" s="1"/>
  <c r="AK67" i="24" s="1"/>
  <c r="BM109" i="24"/>
  <c r="BM119" i="24"/>
  <c r="BB87" i="24"/>
  <c r="BB99" i="24"/>
  <c r="BB95" i="24"/>
  <c r="BI95" i="23"/>
  <c r="K95" i="23" s="1"/>
  <c r="T16" i="23" s="1"/>
  <c r="BK119" i="23"/>
  <c r="BM119" i="23" s="1"/>
  <c r="BN119" i="23" s="1"/>
  <c r="BO119" i="23" s="1"/>
  <c r="BB99" i="23"/>
  <c r="BI87" i="23"/>
  <c r="K87" i="23" s="1"/>
  <c r="BI89" i="23"/>
  <c r="K89" i="23" s="1"/>
  <c r="BK109" i="23"/>
  <c r="BM109" i="23" s="1"/>
  <c r="BB94" i="23"/>
  <c r="BI77" i="23"/>
  <c r="K77" i="23" s="1"/>
  <c r="BI78" i="23"/>
  <c r="K78" i="23" s="1"/>
  <c r="BI81" i="23"/>
  <c r="K81" i="23" s="1"/>
  <c r="BI82" i="23"/>
  <c r="K82" i="23" s="1"/>
  <c r="BB88" i="23"/>
  <c r="BB87" i="23"/>
  <c r="BK99" i="23"/>
  <c r="BK101" i="23"/>
  <c r="AQ68" i="23"/>
  <c r="AP68" i="23"/>
  <c r="AR68" i="23" s="1"/>
  <c r="AQ70" i="23"/>
  <c r="AQ69" i="23"/>
  <c r="AR69" i="23"/>
  <c r="BI70" i="23"/>
  <c r="K70" i="23" s="1"/>
  <c r="AO68" i="23"/>
  <c r="AP70" i="23"/>
  <c r="AR70" i="23" s="1"/>
  <c r="BI72" i="23"/>
  <c r="K72" i="23" s="1"/>
  <c r="AO70" i="23"/>
  <c r="AO69" i="23"/>
  <c r="AR59" i="23"/>
  <c r="AO58" i="23"/>
  <c r="AP60" i="23"/>
  <c r="AR60" i="23" s="1"/>
  <c r="AO59" i="23"/>
  <c r="AP61" i="23"/>
  <c r="AQ61" i="23"/>
  <c r="BI59" i="23"/>
  <c r="K59" i="23" s="1"/>
  <c r="AQ58" i="23"/>
  <c r="AR58" i="23" s="1"/>
  <c r="BI63" i="23"/>
  <c r="K63" i="23" s="1"/>
  <c r="BI51" i="23"/>
  <c r="K51" i="23" s="1"/>
  <c r="AO49" i="23"/>
  <c r="AQ52" i="23"/>
  <c r="BI49" i="23"/>
  <c r="K49" i="23" s="1"/>
  <c r="AP51" i="23"/>
  <c r="AR51" i="23" s="1"/>
  <c r="AR49" i="23"/>
  <c r="AR52" i="23"/>
  <c r="BI50" i="23"/>
  <c r="K50" i="23" s="1"/>
  <c r="BI52" i="23"/>
  <c r="K52" i="23" s="1"/>
  <c r="BI43" i="23"/>
  <c r="K43" i="23" s="1"/>
  <c r="AR41" i="23"/>
  <c r="AP40" i="23"/>
  <c r="AR43" i="23"/>
  <c r="AO41" i="23"/>
  <c r="BI40" i="23"/>
  <c r="K40" i="23" s="1"/>
  <c r="AO40" i="23"/>
  <c r="AM43" i="23" s="1"/>
  <c r="BI42" i="23"/>
  <c r="K42" i="23" s="1"/>
  <c r="BI45" i="23"/>
  <c r="K45" i="23" s="1"/>
  <c r="AQ33" i="23"/>
  <c r="AO34" i="23"/>
  <c r="AQ32" i="23"/>
  <c r="AP32" i="23"/>
  <c r="AP33" i="23"/>
  <c r="AR33" i="23" s="1"/>
  <c r="AQ34" i="23"/>
  <c r="AR34" i="23" s="1"/>
  <c r="AO33" i="23"/>
  <c r="AQ31" i="23"/>
  <c r="AR31" i="23" s="1"/>
  <c r="AO32" i="23"/>
  <c r="AQ24" i="23"/>
  <c r="AR24" i="23" s="1"/>
  <c r="AQ23" i="23"/>
  <c r="AR23" i="23"/>
  <c r="BI24" i="23"/>
  <c r="K24" i="23" s="1"/>
  <c r="AO25" i="23"/>
  <c r="AP25" i="23"/>
  <c r="AR25" i="23" s="1"/>
  <c r="AP22" i="23"/>
  <c r="AR22" i="23" s="1"/>
  <c r="BI22" i="23"/>
  <c r="K22" i="23" s="1"/>
  <c r="AQ13" i="23"/>
  <c r="AQ15" i="23"/>
  <c r="AR15" i="23" s="1"/>
  <c r="AP15" i="23"/>
  <c r="AM14" i="23"/>
  <c r="AM15" i="23"/>
  <c r="AP13" i="23"/>
  <c r="AR13" i="23" s="1"/>
  <c r="BI17" i="23"/>
  <c r="K17" i="23" s="1"/>
  <c r="BI9" i="23"/>
  <c r="K9" i="23" s="1"/>
  <c r="AQ7" i="23"/>
  <c r="AR7" i="23" s="1"/>
  <c r="AP6" i="23"/>
  <c r="AP4" i="23"/>
  <c r="AR4" i="23" s="1"/>
  <c r="AQ6" i="23"/>
  <c r="AR14" i="23"/>
  <c r="AM16" i="23"/>
  <c r="AP5" i="23"/>
  <c r="BI8" i="23"/>
  <c r="K8" i="23" s="1"/>
  <c r="AQ5" i="23"/>
  <c r="BI14" i="23"/>
  <c r="K14" i="23" s="1"/>
  <c r="BI15" i="23"/>
  <c r="K15" i="23" s="1"/>
  <c r="AO7" i="23"/>
  <c r="BI7" i="23"/>
  <c r="K7" i="23" s="1"/>
  <c r="AM13" i="23"/>
  <c r="AQ16" i="23"/>
  <c r="AR16" i="23" s="1"/>
  <c r="AQ22" i="23"/>
  <c r="BN113" i="23"/>
  <c r="BO113" i="23"/>
  <c r="AO23" i="23"/>
  <c r="BI23" i="23"/>
  <c r="K23" i="23" s="1"/>
  <c r="AO24" i="23"/>
  <c r="AO31" i="23"/>
  <c r="BI32" i="23"/>
  <c r="K32" i="23" s="1"/>
  <c r="AM33" i="23"/>
  <c r="AQ42" i="23"/>
  <c r="AR42" i="23" s="1"/>
  <c r="AQ67" i="23"/>
  <c r="AR67" i="23" s="1"/>
  <c r="BI25" i="23"/>
  <c r="K25" i="23" s="1"/>
  <c r="BI34" i="23"/>
  <c r="K34" i="23" s="1"/>
  <c r="AQ40" i="23"/>
  <c r="AR40" i="23" s="1"/>
  <c r="AM40" i="23"/>
  <c r="AM41" i="23"/>
  <c r="BI54" i="23"/>
  <c r="K54" i="23" s="1"/>
  <c r="AR50" i="23"/>
  <c r="BI53" i="23"/>
  <c r="K53" i="23" s="1"/>
  <c r="AO51" i="23"/>
  <c r="P95" i="23"/>
  <c r="F99" i="23" s="1"/>
  <c r="BK114" i="23" s="1"/>
  <c r="BM114" i="23" s="1"/>
  <c r="BB95" i="23"/>
  <c r="BN114" i="23"/>
  <c r="BO114" i="23" s="1"/>
  <c r="BN107" i="23"/>
  <c r="BO107" i="23"/>
  <c r="BI61" i="23"/>
  <c r="K61" i="23" s="1"/>
  <c r="BI67" i="23"/>
  <c r="K67" i="23" s="1"/>
  <c r="BI76" i="23"/>
  <c r="K76" i="23" s="1"/>
  <c r="BI80" i="23"/>
  <c r="K80" i="23" s="1"/>
  <c r="BI88" i="23"/>
  <c r="K88" i="23" s="1"/>
  <c r="BI90" i="23"/>
  <c r="K90" i="23" s="1"/>
  <c r="BI99" i="23"/>
  <c r="K99" i="23" s="1"/>
  <c r="T17" i="23" s="1"/>
  <c r="BK100" i="23"/>
  <c r="BD88" i="23"/>
  <c r="BD90" i="23"/>
  <c r="BK102" i="23"/>
  <c r="AO61" i="23"/>
  <c r="AO67" i="23"/>
  <c r="BI68" i="23"/>
  <c r="K68" i="23" s="1"/>
  <c r="BI79" i="23"/>
  <c r="K79" i="23" s="1"/>
  <c r="BI83" i="23"/>
  <c r="K83" i="23" s="1"/>
  <c r="BK108" i="23"/>
  <c r="BM108" i="23" s="1"/>
  <c r="BD94" i="23"/>
  <c r="BM118" i="23"/>
  <c r="BI103" i="23"/>
  <c r="K103" i="23" s="1"/>
  <c r="T18" i="23" s="1"/>
  <c r="BD99" i="23"/>
  <c r="BK106" i="23"/>
  <c r="BM106" i="23" s="1"/>
  <c r="T13" i="27" l="1"/>
  <c r="V13" i="27" s="1"/>
  <c r="BD99" i="28"/>
  <c r="BK114" i="28"/>
  <c r="BM114" i="28" s="1"/>
  <c r="T14" i="28"/>
  <c r="AL69" i="28"/>
  <c r="AM67" i="28"/>
  <c r="AM61" i="28"/>
  <c r="AM60" i="28"/>
  <c r="AM59" i="28"/>
  <c r="AL70" i="28"/>
  <c r="AL67" i="28"/>
  <c r="AK70" i="28"/>
  <c r="AK69" i="28"/>
  <c r="AJ69" i="28" s="1"/>
  <c r="AL68" i="28"/>
  <c r="AK68" i="28"/>
  <c r="AR58" i="28"/>
  <c r="AK42" i="28"/>
  <c r="AK41" i="28"/>
  <c r="AL43" i="28"/>
  <c r="AL49" i="28"/>
  <c r="AK50" i="28"/>
  <c r="AL50" i="28"/>
  <c r="AL52" i="28"/>
  <c r="AL42" i="28"/>
  <c r="AM34" i="28"/>
  <c r="T13" i="28"/>
  <c r="V13" i="28" s="1"/>
  <c r="AR25" i="28"/>
  <c r="AK22" i="28" s="1"/>
  <c r="AR24" i="28"/>
  <c r="AM23" i="28"/>
  <c r="AM13" i="28"/>
  <c r="AK14" i="28"/>
  <c r="AM15" i="28"/>
  <c r="AM25" i="28"/>
  <c r="AM24" i="28"/>
  <c r="AL13" i="28"/>
  <c r="AM16" i="28"/>
  <c r="AK6" i="28"/>
  <c r="AK4" i="28"/>
  <c r="AL6" i="28"/>
  <c r="AL4" i="28"/>
  <c r="AL5" i="28"/>
  <c r="AK5" i="28"/>
  <c r="AL33" i="28"/>
  <c r="AM51" i="28"/>
  <c r="AK51" i="28"/>
  <c r="AK43" i="28"/>
  <c r="AK40" i="28"/>
  <c r="AM42" i="28"/>
  <c r="AL51" i="28"/>
  <c r="AL23" i="28"/>
  <c r="AL7" i="28"/>
  <c r="AM4" i="28"/>
  <c r="AK16" i="28"/>
  <c r="AL15" i="28"/>
  <c r="AM5" i="28"/>
  <c r="BN113" i="28"/>
  <c r="BO113" i="28" s="1"/>
  <c r="AK67" i="28"/>
  <c r="AJ67" i="28" s="1"/>
  <c r="BN114" i="28"/>
  <c r="BO114" i="28" s="1"/>
  <c r="AL60" i="28"/>
  <c r="AL40" i="28"/>
  <c r="AM41" i="28"/>
  <c r="AL41" i="28"/>
  <c r="AM40" i="28"/>
  <c r="AK23" i="28"/>
  <c r="AJ23" i="28" s="1"/>
  <c r="AM50" i="28"/>
  <c r="AK34" i="28"/>
  <c r="AL34" i="28"/>
  <c r="AL31" i="28"/>
  <c r="AK33" i="28"/>
  <c r="AL32" i="28"/>
  <c r="AM31" i="28"/>
  <c r="AK31" i="28"/>
  <c r="AM32" i="28"/>
  <c r="AK49" i="28"/>
  <c r="AJ49" i="28" s="1"/>
  <c r="AM43" i="28"/>
  <c r="AK15" i="28"/>
  <c r="AJ15" i="28" s="1"/>
  <c r="BN118" i="28"/>
  <c r="BO118" i="28" s="1"/>
  <c r="BO120" i="28" s="1"/>
  <c r="O103" i="28" s="1"/>
  <c r="U18" i="28" s="1"/>
  <c r="V18" i="28" s="1"/>
  <c r="AJ70" i="28"/>
  <c r="T15" i="28"/>
  <c r="BN106" i="28"/>
  <c r="BO106" i="28" s="1"/>
  <c r="BO110" i="28" s="1"/>
  <c r="O94" i="28" s="1"/>
  <c r="U16" i="28" s="1"/>
  <c r="V16" i="28" s="1"/>
  <c r="AM52" i="28"/>
  <c r="AJ52" i="28" s="1"/>
  <c r="AL14" i="28"/>
  <c r="AJ14" i="28" s="1"/>
  <c r="AK7" i="28"/>
  <c r="AK13" i="28"/>
  <c r="AK32" i="28"/>
  <c r="AM6" i="28"/>
  <c r="T15" i="27"/>
  <c r="BD99" i="27"/>
  <c r="T14" i="27"/>
  <c r="AM68" i="27"/>
  <c r="AM67" i="27"/>
  <c r="AM59" i="27"/>
  <c r="AM58" i="27"/>
  <c r="AM60" i="27"/>
  <c r="AK68" i="27"/>
  <c r="AL70" i="27"/>
  <c r="AL69" i="27"/>
  <c r="AM70" i="27"/>
  <c r="AK59" i="27"/>
  <c r="AL58" i="27"/>
  <c r="AK58" i="27"/>
  <c r="AL60" i="27"/>
  <c r="AK60" i="27"/>
  <c r="AK61" i="27"/>
  <c r="AM52" i="27"/>
  <c r="AR50" i="27"/>
  <c r="AK51" i="27" s="1"/>
  <c r="AR32" i="27"/>
  <c r="AM51" i="27"/>
  <c r="AR52" i="27"/>
  <c r="AK49" i="27"/>
  <c r="AK40" i="27"/>
  <c r="AL41" i="27"/>
  <c r="AL43" i="27"/>
  <c r="AM40" i="27"/>
  <c r="AM42" i="27"/>
  <c r="AK41" i="27"/>
  <c r="AL40" i="27"/>
  <c r="AL32" i="27"/>
  <c r="AK32" i="27"/>
  <c r="AK31" i="27"/>
  <c r="AL34" i="27"/>
  <c r="AK33" i="27"/>
  <c r="AM32" i="27"/>
  <c r="AM33" i="27"/>
  <c r="AR25" i="27"/>
  <c r="AK25" i="27" s="1"/>
  <c r="AM14" i="27"/>
  <c r="AM5" i="27"/>
  <c r="AL24" i="27"/>
  <c r="AM24" i="27"/>
  <c r="AM23" i="27"/>
  <c r="AM22" i="27"/>
  <c r="AM13" i="27"/>
  <c r="BO115" i="27"/>
  <c r="O99" i="27" s="1"/>
  <c r="U17" i="27" s="1"/>
  <c r="V17" i="27" s="1"/>
  <c r="BN106" i="27"/>
  <c r="BO106" i="27" s="1"/>
  <c r="AK69" i="27"/>
  <c r="AK70" i="27"/>
  <c r="AK34" i="27"/>
  <c r="AJ34" i="27" s="1"/>
  <c r="AL42" i="27"/>
  <c r="AK43" i="27"/>
  <c r="AJ43" i="27" s="1"/>
  <c r="AL31" i="27"/>
  <c r="AJ31" i="27" s="1"/>
  <c r="AL61" i="27"/>
  <c r="AL23" i="27"/>
  <c r="AK5" i="27"/>
  <c r="AL4" i="27"/>
  <c r="AK4" i="27"/>
  <c r="AL59" i="27"/>
  <c r="AJ59" i="27" s="1"/>
  <c r="AL22" i="27"/>
  <c r="AL25" i="27"/>
  <c r="AJ25" i="27" s="1"/>
  <c r="AR16" i="27"/>
  <c r="AL14" i="27" s="1"/>
  <c r="AL5" i="27"/>
  <c r="AK6" i="27"/>
  <c r="AJ6" i="27" s="1"/>
  <c r="BN109" i="27"/>
  <c r="BO109" i="27" s="1"/>
  <c r="BN118" i="27"/>
  <c r="BO118" i="27" s="1"/>
  <c r="AL67" i="27"/>
  <c r="AL33" i="27"/>
  <c r="AK42" i="27"/>
  <c r="AL68" i="27"/>
  <c r="AJ68" i="27" s="1"/>
  <c r="AK22" i="27"/>
  <c r="AJ22" i="27" s="1"/>
  <c r="AM16" i="27"/>
  <c r="AK7" i="27"/>
  <c r="AL7" i="27"/>
  <c r="BO119" i="27"/>
  <c r="BN119" i="27"/>
  <c r="AK67" i="27"/>
  <c r="AJ41" i="27"/>
  <c r="AK23" i="27"/>
  <c r="AJ23" i="27" s="1"/>
  <c r="AK24" i="27"/>
  <c r="T15" i="26"/>
  <c r="BO115" i="26"/>
  <c r="O99" i="26" s="1"/>
  <c r="U17" i="26" s="1"/>
  <c r="V17" i="26" s="1"/>
  <c r="T14" i="26"/>
  <c r="AM61" i="26"/>
  <c r="AR67" i="26"/>
  <c r="AM70" i="26"/>
  <c r="AM60" i="26"/>
  <c r="AM58" i="26"/>
  <c r="AM41" i="26"/>
  <c r="AM51" i="26"/>
  <c r="AK23" i="26"/>
  <c r="AM22" i="26"/>
  <c r="AL25" i="26"/>
  <c r="AM25" i="26"/>
  <c r="AM15" i="26"/>
  <c r="AM13" i="26"/>
  <c r="AM14" i="26"/>
  <c r="AK24" i="26"/>
  <c r="AL15" i="26"/>
  <c r="AK15" i="26"/>
  <c r="AL14" i="26"/>
  <c r="AL16" i="26"/>
  <c r="AK14" i="26"/>
  <c r="AJ14" i="26" s="1"/>
  <c r="T13" i="26"/>
  <c r="V13" i="26" s="1"/>
  <c r="AM7" i="26"/>
  <c r="AK69" i="26"/>
  <c r="AL70" i="26"/>
  <c r="AK67" i="26"/>
  <c r="AK68" i="26"/>
  <c r="AL67" i="26"/>
  <c r="AK70" i="26"/>
  <c r="AL68" i="26"/>
  <c r="AL5" i="26"/>
  <c r="AK4" i="26"/>
  <c r="AL4" i="26"/>
  <c r="AL6" i="26"/>
  <c r="AL7" i="26"/>
  <c r="AK5" i="26"/>
  <c r="AK6" i="26"/>
  <c r="BN109" i="26"/>
  <c r="BO109" i="26" s="1"/>
  <c r="AR42" i="26"/>
  <c r="AL41" i="26" s="1"/>
  <c r="AM67" i="26"/>
  <c r="AL69" i="26"/>
  <c r="AM6" i="26"/>
  <c r="AM42" i="26"/>
  <c r="AL22" i="26"/>
  <c r="AK13" i="26"/>
  <c r="AL13" i="26"/>
  <c r="AM4" i="26"/>
  <c r="BN106" i="26"/>
  <c r="BO106" i="26" s="1"/>
  <c r="BO110" i="26" s="1"/>
  <c r="O94" i="26" s="1"/>
  <c r="U16" i="26" s="1"/>
  <c r="V16" i="26" s="1"/>
  <c r="BN119" i="26"/>
  <c r="BO119" i="26"/>
  <c r="BN118" i="26"/>
  <c r="BO118" i="26" s="1"/>
  <c r="BO120" i="26" s="1"/>
  <c r="O103" i="26" s="1"/>
  <c r="U18" i="26" s="1"/>
  <c r="V18" i="26" s="1"/>
  <c r="AR61" i="26"/>
  <c r="AM68" i="26"/>
  <c r="AJ15" i="26"/>
  <c r="AM40" i="26"/>
  <c r="AL40" i="26"/>
  <c r="AK16" i="26"/>
  <c r="AJ16" i="26" s="1"/>
  <c r="AK25" i="26"/>
  <c r="AL23" i="26"/>
  <c r="AJ23" i="26" s="1"/>
  <c r="AL24" i="26"/>
  <c r="AL52" i="26"/>
  <c r="AL50" i="26"/>
  <c r="AK52" i="26"/>
  <c r="AK50" i="26"/>
  <c r="AM49" i="26"/>
  <c r="AL51" i="26"/>
  <c r="AJ51" i="26" s="1"/>
  <c r="AL49" i="26"/>
  <c r="AM52" i="26"/>
  <c r="AK49" i="26"/>
  <c r="AM50" i="26"/>
  <c r="AM43" i="26"/>
  <c r="AL34" i="26"/>
  <c r="AL32" i="26"/>
  <c r="AK34" i="26"/>
  <c r="AK32" i="26"/>
  <c r="AM31" i="26"/>
  <c r="AL33" i="26"/>
  <c r="AL31" i="26"/>
  <c r="AK31" i="26"/>
  <c r="AM32" i="26"/>
  <c r="AM34" i="26"/>
  <c r="AK22" i="26"/>
  <c r="AK33" i="26"/>
  <c r="AK7" i="26"/>
  <c r="T16" i="25"/>
  <c r="BO120" i="25"/>
  <c r="O103" i="25" s="1"/>
  <c r="U18" i="25" s="1"/>
  <c r="V18" i="25" s="1"/>
  <c r="BO115" i="25"/>
  <c r="O99" i="25" s="1"/>
  <c r="U17" i="25" s="1"/>
  <c r="V17" i="25" s="1"/>
  <c r="AM69" i="25"/>
  <c r="AR61" i="25"/>
  <c r="AM61" i="25"/>
  <c r="T14" i="25"/>
  <c r="AM68" i="25"/>
  <c r="AK68" i="25"/>
  <c r="AR60" i="25"/>
  <c r="AK60" i="25" s="1"/>
  <c r="AL41" i="25"/>
  <c r="AM34" i="25"/>
  <c r="AM31" i="25"/>
  <c r="AK33" i="25"/>
  <c r="AM32" i="25"/>
  <c r="AM23" i="25"/>
  <c r="AK24" i="25"/>
  <c r="AL22" i="25"/>
  <c r="AK25" i="25"/>
  <c r="AJ25" i="25" s="1"/>
  <c r="AL25" i="25"/>
  <c r="AK23" i="25"/>
  <c r="AL23" i="25"/>
  <c r="AM24" i="25"/>
  <c r="AM13" i="25"/>
  <c r="AR13" i="25"/>
  <c r="AK15" i="25" s="1"/>
  <c r="AK14" i="25"/>
  <c r="AM4" i="25"/>
  <c r="AM6" i="25"/>
  <c r="AM7" i="25"/>
  <c r="T13" i="25"/>
  <c r="V13" i="25" s="1"/>
  <c r="AL4" i="25"/>
  <c r="AL5" i="25"/>
  <c r="AK5" i="25"/>
  <c r="AK6" i="25"/>
  <c r="AJ6" i="25" s="1"/>
  <c r="AK4" i="25"/>
  <c r="AL6" i="25"/>
  <c r="AL43" i="25"/>
  <c r="AK7" i="25"/>
  <c r="AM50" i="25"/>
  <c r="AL50" i="25"/>
  <c r="AK34" i="25"/>
  <c r="AL31" i="25"/>
  <c r="AK61" i="25"/>
  <c r="AL51" i="25"/>
  <c r="AM42" i="25"/>
  <c r="AL42" i="25"/>
  <c r="BO110" i="25"/>
  <c r="O94" i="25" s="1"/>
  <c r="U16" i="25" s="1"/>
  <c r="AM51" i="25"/>
  <c r="AL34" i="25"/>
  <c r="AL33" i="25"/>
  <c r="AM52" i="25"/>
  <c r="AM49" i="25"/>
  <c r="AL14" i="25"/>
  <c r="AJ14" i="25" s="1"/>
  <c r="AK51" i="25"/>
  <c r="AL68" i="25"/>
  <c r="V16" i="25"/>
  <c r="AL40" i="25"/>
  <c r="AK41" i="25"/>
  <c r="AK43" i="25"/>
  <c r="AL67" i="25"/>
  <c r="AM67" i="25"/>
  <c r="AM70" i="25"/>
  <c r="AM60" i="25"/>
  <c r="AL52" i="25"/>
  <c r="AM40" i="25"/>
  <c r="AK40" i="25"/>
  <c r="AJ40" i="25" s="1"/>
  <c r="AM43" i="25"/>
  <c r="AK31" i="25"/>
  <c r="AL32" i="25"/>
  <c r="AL24" i="25"/>
  <c r="AJ24" i="25" s="1"/>
  <c r="AM58" i="25"/>
  <c r="AM41" i="25"/>
  <c r="AK50" i="25"/>
  <c r="AK13" i="25"/>
  <c r="AK22" i="25"/>
  <c r="AJ22" i="25" s="1"/>
  <c r="AL7" i="25"/>
  <c r="AK69" i="25"/>
  <c r="AK70" i="25"/>
  <c r="AJ33" i="25"/>
  <c r="AL70" i="25"/>
  <c r="AK67" i="25"/>
  <c r="AL69" i="25"/>
  <c r="AK42" i="25"/>
  <c r="AJ42" i="25" s="1"/>
  <c r="AM59" i="25"/>
  <c r="AK32" i="25"/>
  <c r="AL58" i="25"/>
  <c r="AK49" i="25"/>
  <c r="AL49" i="25"/>
  <c r="AK52" i="25"/>
  <c r="AL15" i="25"/>
  <c r="BK114" i="24"/>
  <c r="BM114" i="24" s="1"/>
  <c r="BD99" i="24"/>
  <c r="T14" i="24"/>
  <c r="AL70" i="24"/>
  <c r="AL69" i="24"/>
  <c r="AK70" i="24"/>
  <c r="AJ70" i="24" s="1"/>
  <c r="AR61" i="24"/>
  <c r="AM58" i="24"/>
  <c r="AR58" i="24"/>
  <c r="AL61" i="24" s="1"/>
  <c r="AR50" i="24"/>
  <c r="AL51" i="24" s="1"/>
  <c r="AM41" i="24"/>
  <c r="AK33" i="24"/>
  <c r="AM23" i="24"/>
  <c r="AR25" i="24"/>
  <c r="AL24" i="24" s="1"/>
  <c r="AM25" i="24"/>
  <c r="AM24" i="24"/>
  <c r="AM22" i="24"/>
  <c r="AL13" i="24"/>
  <c r="T13" i="24"/>
  <c r="V13" i="24" s="1"/>
  <c r="AM6" i="24"/>
  <c r="AL5" i="24"/>
  <c r="AM5" i="24"/>
  <c r="AM7" i="24"/>
  <c r="AK7" i="24"/>
  <c r="AL52" i="24"/>
  <c r="AL25" i="24"/>
  <c r="AK25" i="24"/>
  <c r="AJ25" i="24" s="1"/>
  <c r="AK22" i="24"/>
  <c r="BN109" i="24"/>
  <c r="BO109" i="24" s="1"/>
  <c r="AM51" i="24"/>
  <c r="AK51" i="24"/>
  <c r="AK49" i="24"/>
  <c r="AL33" i="24"/>
  <c r="AL31" i="24"/>
  <c r="AL34" i="24"/>
  <c r="AL32" i="24"/>
  <c r="AK32" i="24"/>
  <c r="AK34" i="24"/>
  <c r="AM31" i="24"/>
  <c r="AK31" i="24"/>
  <c r="AM52" i="24"/>
  <c r="AM16" i="24"/>
  <c r="AK16" i="24"/>
  <c r="AL14" i="24"/>
  <c r="AK6" i="24"/>
  <c r="AK5" i="24"/>
  <c r="AL22" i="24"/>
  <c r="AL68" i="24"/>
  <c r="AM43" i="24"/>
  <c r="AK43" i="24"/>
  <c r="AK69" i="24"/>
  <c r="AM49" i="24"/>
  <c r="AL50" i="24"/>
  <c r="AL15" i="24"/>
  <c r="AL4" i="24"/>
  <c r="AM50" i="24"/>
  <c r="AK13" i="24"/>
  <c r="AK15" i="24"/>
  <c r="AK61" i="24"/>
  <c r="AM15" i="24"/>
  <c r="AL6" i="24"/>
  <c r="BN106" i="24"/>
  <c r="BO106" i="24" s="1"/>
  <c r="BN118" i="24"/>
  <c r="BO118" i="24" s="1"/>
  <c r="AL43" i="24"/>
  <c r="AL41" i="24"/>
  <c r="AL42" i="24"/>
  <c r="AL40" i="24"/>
  <c r="AK42" i="24"/>
  <c r="AM40" i="24"/>
  <c r="AK40" i="24"/>
  <c r="AM42" i="24"/>
  <c r="AL67" i="24"/>
  <c r="AJ67" i="24" s="1"/>
  <c r="AK41" i="24"/>
  <c r="AK14" i="24"/>
  <c r="AL49" i="24"/>
  <c r="AM32" i="24"/>
  <c r="AL16" i="24"/>
  <c r="AK60" i="24"/>
  <c r="AM33" i="24"/>
  <c r="BN119" i="24"/>
  <c r="BO119" i="24" s="1"/>
  <c r="AK68" i="24"/>
  <c r="AM34" i="24"/>
  <c r="AL7" i="24"/>
  <c r="AM13" i="24"/>
  <c r="AK4" i="24"/>
  <c r="AM14" i="24"/>
  <c r="BN109" i="23"/>
  <c r="BO109" i="23" s="1"/>
  <c r="AM68" i="23"/>
  <c r="AK58" i="23"/>
  <c r="AM59" i="23"/>
  <c r="AM58" i="23"/>
  <c r="AM61" i="23"/>
  <c r="AL61" i="23"/>
  <c r="AR61" i="23"/>
  <c r="AK59" i="23" s="1"/>
  <c r="AK50" i="23"/>
  <c r="AM42" i="23"/>
  <c r="AK41" i="23"/>
  <c r="AM32" i="23"/>
  <c r="AR32" i="23"/>
  <c r="AK33" i="23"/>
  <c r="AL25" i="23"/>
  <c r="AK25" i="23"/>
  <c r="T13" i="23"/>
  <c r="V13" i="23" s="1"/>
  <c r="AL14" i="23"/>
  <c r="AR6" i="23"/>
  <c r="AR5" i="23"/>
  <c r="AL5" i="23" s="1"/>
  <c r="AL42" i="23"/>
  <c r="AK42" i="23"/>
  <c r="AL43" i="23"/>
  <c r="AK16" i="23"/>
  <c r="AL16" i="23"/>
  <c r="AK15" i="23"/>
  <c r="AM7" i="23"/>
  <c r="AL7" i="23"/>
  <c r="AM4" i="23"/>
  <c r="AK13" i="23"/>
  <c r="AK14" i="23"/>
  <c r="AJ14" i="23" s="1"/>
  <c r="AL6" i="23"/>
  <c r="AM51" i="23"/>
  <c r="AM49" i="23"/>
  <c r="AL51" i="23"/>
  <c r="AL41" i="23"/>
  <c r="AL40" i="23"/>
  <c r="AL50" i="23"/>
  <c r="AL15" i="23"/>
  <c r="AL13" i="23"/>
  <c r="BN108" i="23"/>
  <c r="BO108" i="23" s="1"/>
  <c r="T15" i="23"/>
  <c r="AM23" i="23"/>
  <c r="AL23" i="23"/>
  <c r="AK23" i="23"/>
  <c r="AJ23" i="23" s="1"/>
  <c r="AM22" i="23"/>
  <c r="AM52" i="23"/>
  <c r="AL49" i="23"/>
  <c r="AL52" i="23"/>
  <c r="AL34" i="23"/>
  <c r="AL32" i="23"/>
  <c r="AK34" i="23"/>
  <c r="AK32" i="23"/>
  <c r="AL33" i="23"/>
  <c r="AL31" i="23"/>
  <c r="AM31" i="23"/>
  <c r="AK31" i="23"/>
  <c r="BO115" i="23"/>
  <c r="O99" i="23" s="1"/>
  <c r="U17" i="23" s="1"/>
  <c r="V17" i="23" s="1"/>
  <c r="AL58" i="23"/>
  <c r="AM50" i="23"/>
  <c r="AJ50" i="23" s="1"/>
  <c r="AK40" i="23"/>
  <c r="AK43" i="23"/>
  <c r="AJ43" i="23" s="1"/>
  <c r="AM25" i="23"/>
  <c r="AK22" i="23"/>
  <c r="AM34" i="23"/>
  <c r="AM5" i="23"/>
  <c r="AL4" i="23"/>
  <c r="BN106" i="23"/>
  <c r="BO106" i="23" s="1"/>
  <c r="AK49" i="23"/>
  <c r="AK70" i="23"/>
  <c r="AK69" i="23"/>
  <c r="AL70" i="23"/>
  <c r="AL68" i="23"/>
  <c r="AL69" i="23"/>
  <c r="AL67" i="23"/>
  <c r="AM67" i="23"/>
  <c r="AM69" i="23"/>
  <c r="AK67" i="23"/>
  <c r="AK52" i="23"/>
  <c r="AK51" i="23"/>
  <c r="AL24" i="23"/>
  <c r="AL59" i="23"/>
  <c r="BN118" i="23"/>
  <c r="BO118" i="23" s="1"/>
  <c r="BO120" i="23" s="1"/>
  <c r="O103" i="23" s="1"/>
  <c r="U18" i="23" s="1"/>
  <c r="V18" i="23" s="1"/>
  <c r="T14" i="23"/>
  <c r="AM70" i="23"/>
  <c r="AM60" i="23"/>
  <c r="AL22" i="23"/>
  <c r="AM24" i="23"/>
  <c r="AK24" i="23"/>
  <c r="AK61" i="23"/>
  <c r="AJ61" i="23" s="1"/>
  <c r="AL60" i="23"/>
  <c r="AK68" i="23"/>
  <c r="AM6" i="23"/>
  <c r="AK6" i="23"/>
  <c r="AK4" i="23"/>
  <c r="AI69" i="28" l="1"/>
  <c r="AJ68" i="28"/>
  <c r="AI68" i="28" s="1"/>
  <c r="AJ60" i="28"/>
  <c r="AK60" i="28"/>
  <c r="AK61" i="28"/>
  <c r="AL59" i="28"/>
  <c r="AK58" i="28"/>
  <c r="AJ58" i="28" s="1"/>
  <c r="AL58" i="28"/>
  <c r="AL61" i="28"/>
  <c r="AK59" i="28"/>
  <c r="AJ59" i="28" s="1"/>
  <c r="AJ41" i="28"/>
  <c r="AJ50" i="28"/>
  <c r="AJ42" i="28"/>
  <c r="AI42" i="28" s="1"/>
  <c r="AJ34" i="28"/>
  <c r="AJ33" i="28"/>
  <c r="AK24" i="28"/>
  <c r="AJ24" i="28" s="1"/>
  <c r="AI24" i="28" s="1"/>
  <c r="AL25" i="28"/>
  <c r="AL24" i="28"/>
  <c r="AL22" i="28"/>
  <c r="AJ22" i="28" s="1"/>
  <c r="AK25" i="28"/>
  <c r="AJ25" i="28" s="1"/>
  <c r="AI25" i="28" s="1"/>
  <c r="AJ16" i="28"/>
  <c r="AJ13" i="28"/>
  <c r="AJ7" i="28"/>
  <c r="AJ32" i="28"/>
  <c r="AI32" i="28" s="1"/>
  <c r="AJ31" i="28"/>
  <c r="AJ40" i="28"/>
  <c r="AI33" i="28"/>
  <c r="BO115" i="28"/>
  <c r="O99" i="28" s="1"/>
  <c r="U17" i="28" s="1"/>
  <c r="V17" i="28" s="1"/>
  <c r="AJ6" i="28"/>
  <c r="AI70" i="28"/>
  <c r="AJ43" i="28"/>
  <c r="AJ51" i="28"/>
  <c r="AI51" i="28" s="1"/>
  <c r="AJ5" i="28"/>
  <c r="AJ4" i="28"/>
  <c r="AJ67" i="27"/>
  <c r="AI68" i="27" s="1"/>
  <c r="AJ69" i="27"/>
  <c r="AI69" i="27" s="1"/>
  <c r="AJ61" i="27"/>
  <c r="AJ70" i="27"/>
  <c r="AI70" i="27" s="1"/>
  <c r="AJ58" i="27"/>
  <c r="AJ60" i="27"/>
  <c r="AL49" i="27"/>
  <c r="AJ49" i="27" s="1"/>
  <c r="AK50" i="27"/>
  <c r="AJ50" i="27" s="1"/>
  <c r="AJ40" i="27"/>
  <c r="AI43" i="27" s="1"/>
  <c r="AJ33" i="27"/>
  <c r="AI33" i="27" s="1"/>
  <c r="AJ32" i="27"/>
  <c r="AL52" i="27"/>
  <c r="AK52" i="27"/>
  <c r="AJ52" i="27" s="1"/>
  <c r="AL51" i="27"/>
  <c r="AJ51" i="27" s="1"/>
  <c r="AL50" i="27"/>
  <c r="AJ42" i="27"/>
  <c r="AK14" i="27"/>
  <c r="AJ14" i="27" s="1"/>
  <c r="AJ24" i="27"/>
  <c r="AI25" i="27" s="1"/>
  <c r="AJ7" i="27"/>
  <c r="AJ4" i="27"/>
  <c r="AI60" i="27"/>
  <c r="BO110" i="27"/>
  <c r="O94" i="27" s="1"/>
  <c r="U16" i="27" s="1"/>
  <c r="V16" i="27" s="1"/>
  <c r="AI22" i="27"/>
  <c r="BO120" i="27"/>
  <c r="O103" i="27" s="1"/>
  <c r="U18" i="27" s="1"/>
  <c r="V18" i="27" s="1"/>
  <c r="AK15" i="27"/>
  <c r="AI34" i="27"/>
  <c r="AI32" i="27"/>
  <c r="AL15" i="27"/>
  <c r="AL16" i="27"/>
  <c r="AK13" i="27"/>
  <c r="AK16" i="27"/>
  <c r="AI42" i="27"/>
  <c r="AL13" i="27"/>
  <c r="AJ5" i="27"/>
  <c r="AJ70" i="26"/>
  <c r="AJ49" i="26"/>
  <c r="AL43" i="26"/>
  <c r="AK41" i="26"/>
  <c r="AJ41" i="26" s="1"/>
  <c r="AJ31" i="26"/>
  <c r="AJ24" i="26"/>
  <c r="AJ25" i="26"/>
  <c r="AI25" i="26" s="1"/>
  <c r="AJ7" i="26"/>
  <c r="AJ22" i="26"/>
  <c r="AI24" i="26" s="1"/>
  <c r="AJ13" i="26"/>
  <c r="AI13" i="26" s="1"/>
  <c r="AJ5" i="26"/>
  <c r="AJ67" i="26"/>
  <c r="AL42" i="26"/>
  <c r="AK42" i="26"/>
  <c r="AJ4" i="26"/>
  <c r="AJ50" i="26"/>
  <c r="AK43" i="26"/>
  <c r="AJ43" i="26" s="1"/>
  <c r="AJ69" i="26"/>
  <c r="AJ33" i="26"/>
  <c r="AJ32" i="26"/>
  <c r="AJ34" i="26"/>
  <c r="AJ52" i="26"/>
  <c r="AI16" i="26"/>
  <c r="AK59" i="26"/>
  <c r="AL61" i="26"/>
  <c r="AK60" i="26"/>
  <c r="AK61" i="26"/>
  <c r="AK58" i="26"/>
  <c r="AL58" i="26"/>
  <c r="AL60" i="26"/>
  <c r="AL59" i="26"/>
  <c r="AK40" i="26"/>
  <c r="AJ40" i="26" s="1"/>
  <c r="AJ6" i="26"/>
  <c r="AI6" i="26" s="1"/>
  <c r="AJ68" i="26"/>
  <c r="AJ68" i="25"/>
  <c r="AK58" i="25"/>
  <c r="AJ58" i="25" s="1"/>
  <c r="AI58" i="25" s="1"/>
  <c r="AL59" i="25"/>
  <c r="AK59" i="25"/>
  <c r="AL60" i="25"/>
  <c r="AL61" i="25"/>
  <c r="AJ69" i="25"/>
  <c r="AJ67" i="25"/>
  <c r="AJ59" i="25"/>
  <c r="AJ60" i="25"/>
  <c r="AJ51" i="25"/>
  <c r="AJ49" i="25"/>
  <c r="AJ32" i="25"/>
  <c r="AJ31" i="25"/>
  <c r="AJ23" i="25"/>
  <c r="AI25" i="25" s="1"/>
  <c r="AI22" i="25"/>
  <c r="AK16" i="25"/>
  <c r="AJ16" i="25" s="1"/>
  <c r="AI16" i="25" s="1"/>
  <c r="AL13" i="25"/>
  <c r="AL16" i="25"/>
  <c r="AJ15" i="25"/>
  <c r="AI15" i="25" s="1"/>
  <c r="AJ13" i="25"/>
  <c r="AJ4" i="25"/>
  <c r="AJ7" i="25"/>
  <c r="AJ52" i="25"/>
  <c r="AI24" i="25"/>
  <c r="AJ41" i="25"/>
  <c r="AJ50" i="25"/>
  <c r="AJ61" i="25"/>
  <c r="AJ34" i="25"/>
  <c r="AI34" i="25" s="1"/>
  <c r="AI51" i="25"/>
  <c r="AJ70" i="25"/>
  <c r="AJ43" i="25"/>
  <c r="AI23" i="25"/>
  <c r="AJ5" i="25"/>
  <c r="BN114" i="24"/>
  <c r="BO114" i="24" s="1"/>
  <c r="BO115" i="24" s="1"/>
  <c r="O99" i="24" s="1"/>
  <c r="U17" i="24" s="1"/>
  <c r="V17" i="24" s="1"/>
  <c r="BO120" i="24"/>
  <c r="O103" i="24" s="1"/>
  <c r="U18" i="24" s="1"/>
  <c r="V18" i="24" s="1"/>
  <c r="AJ69" i="24"/>
  <c r="AK58" i="24"/>
  <c r="AL59" i="24"/>
  <c r="AL60" i="24"/>
  <c r="AL58" i="24"/>
  <c r="AK59" i="24"/>
  <c r="AJ61" i="24"/>
  <c r="AJ51" i="24"/>
  <c r="AK52" i="24"/>
  <c r="AJ52" i="24" s="1"/>
  <c r="AK50" i="24"/>
  <c r="AJ50" i="24"/>
  <c r="AJ41" i="24"/>
  <c r="AJ40" i="24"/>
  <c r="AI41" i="24" s="1"/>
  <c r="AJ33" i="24"/>
  <c r="AK23" i="24"/>
  <c r="AL23" i="24"/>
  <c r="AK24" i="24"/>
  <c r="AJ24" i="24" s="1"/>
  <c r="AJ22" i="24"/>
  <c r="AJ13" i="24"/>
  <c r="AJ4" i="24"/>
  <c r="AJ7" i="24"/>
  <c r="AJ5" i="24"/>
  <c r="AI7" i="24"/>
  <c r="AI70" i="24"/>
  <c r="AJ42" i="24"/>
  <c r="BO110" i="24"/>
  <c r="O94" i="24" s="1"/>
  <c r="U16" i="24" s="1"/>
  <c r="V16" i="24" s="1"/>
  <c r="AJ43" i="24"/>
  <c r="AJ16" i="24"/>
  <c r="AJ31" i="24"/>
  <c r="AJ49" i="24"/>
  <c r="AJ68" i="24"/>
  <c r="AI68" i="24" s="1"/>
  <c r="AJ60" i="24"/>
  <c r="AJ14" i="24"/>
  <c r="AJ6" i="24"/>
  <c r="AI6" i="24" s="1"/>
  <c r="AJ23" i="24"/>
  <c r="AJ34" i="24"/>
  <c r="AJ15" i="24"/>
  <c r="AI15" i="24" s="1"/>
  <c r="AJ59" i="24"/>
  <c r="AJ32" i="24"/>
  <c r="AJ68" i="23"/>
  <c r="AJ67" i="23"/>
  <c r="AI67" i="23" s="1"/>
  <c r="AJ70" i="23"/>
  <c r="AK60" i="23"/>
  <c r="AJ60" i="23" s="1"/>
  <c r="AJ58" i="23"/>
  <c r="AJ59" i="23"/>
  <c r="AJ51" i="23"/>
  <c r="AI51" i="23" s="1"/>
  <c r="AJ49" i="23"/>
  <c r="AJ40" i="23"/>
  <c r="AJ41" i="23"/>
  <c r="AJ33" i="23"/>
  <c r="AI31" i="23" s="1"/>
  <c r="AJ31" i="23"/>
  <c r="AJ32" i="23"/>
  <c r="AJ25" i="23"/>
  <c r="AJ22" i="23"/>
  <c r="AJ15" i="23"/>
  <c r="AK7" i="23"/>
  <c r="AJ7" i="23" s="1"/>
  <c r="AK5" i="23"/>
  <c r="AJ5" i="23" s="1"/>
  <c r="AI33" i="23"/>
  <c r="AJ4" i="23"/>
  <c r="AJ34" i="23"/>
  <c r="AJ16" i="23"/>
  <c r="AJ6" i="23"/>
  <c r="AJ52" i="23"/>
  <c r="AJ13" i="23"/>
  <c r="AI14" i="23" s="1"/>
  <c r="AJ24" i="23"/>
  <c r="AI24" i="23" s="1"/>
  <c r="AJ69" i="23"/>
  <c r="BO110" i="23"/>
  <c r="O94" i="23" s="1"/>
  <c r="U16" i="23" s="1"/>
  <c r="V16" i="23" s="1"/>
  <c r="AJ42" i="23"/>
  <c r="AI42" i="23" s="1"/>
  <c r="AI67" i="28" l="1"/>
  <c r="AU69" i="28" s="1"/>
  <c r="AI58" i="28"/>
  <c r="AJ61" i="28"/>
  <c r="AI61" i="28" s="1"/>
  <c r="AI40" i="28"/>
  <c r="AI34" i="28"/>
  <c r="AI31" i="28"/>
  <c r="AU33" i="28" s="1"/>
  <c r="AI22" i="28"/>
  <c r="AI23" i="28"/>
  <c r="AU23" i="28" s="1"/>
  <c r="AW23" i="28" s="1"/>
  <c r="AI14" i="28"/>
  <c r="AI16" i="28"/>
  <c r="AI15" i="28"/>
  <c r="AI13" i="28"/>
  <c r="AU16" i="28" s="1"/>
  <c r="AI4" i="28"/>
  <c r="AU4" i="28" s="1"/>
  <c r="AU5" i="28"/>
  <c r="AU67" i="28"/>
  <c r="AI7" i="28"/>
  <c r="AI41" i="28"/>
  <c r="AI5" i="28"/>
  <c r="AI6" i="28"/>
  <c r="AI50" i="28"/>
  <c r="AU24" i="28"/>
  <c r="AI49" i="28"/>
  <c r="AI43" i="28"/>
  <c r="AU43" i="28" s="1"/>
  <c r="AU31" i="28"/>
  <c r="AU34" i="28"/>
  <c r="AI52" i="28"/>
  <c r="AI67" i="27"/>
  <c r="AU70" i="27" s="1"/>
  <c r="AI59" i="27"/>
  <c r="AI61" i="27"/>
  <c r="AI58" i="27"/>
  <c r="AU58" i="27" s="1"/>
  <c r="AI51" i="27"/>
  <c r="AI40" i="27"/>
  <c r="AU40" i="27" s="1"/>
  <c r="AI41" i="27"/>
  <c r="AI31" i="27"/>
  <c r="AU32" i="27" s="1"/>
  <c r="AI52" i="27"/>
  <c r="AI49" i="27"/>
  <c r="AU49" i="27" s="1"/>
  <c r="AI50" i="27"/>
  <c r="AI23" i="27"/>
  <c r="AU25" i="27" s="1"/>
  <c r="AI24" i="27"/>
  <c r="AJ16" i="27"/>
  <c r="AI5" i="27"/>
  <c r="AI6" i="27"/>
  <c r="AJ13" i="27"/>
  <c r="AJ15" i="27"/>
  <c r="AI15" i="27" s="1"/>
  <c r="AU33" i="27"/>
  <c r="AU61" i="27"/>
  <c r="AI7" i="27"/>
  <c r="AI4" i="27"/>
  <c r="AU23" i="27"/>
  <c r="AU24" i="27"/>
  <c r="AI68" i="26"/>
  <c r="AI52" i="26"/>
  <c r="AI32" i="26"/>
  <c r="AI22" i="26"/>
  <c r="AI23" i="26"/>
  <c r="AU24" i="26" s="1"/>
  <c r="AI14" i="26"/>
  <c r="AU16" i="26" s="1"/>
  <c r="AV16" i="26" s="1"/>
  <c r="AI15" i="26"/>
  <c r="AU14" i="26"/>
  <c r="AY14" i="26" s="1"/>
  <c r="AU13" i="26"/>
  <c r="AX16" i="26"/>
  <c r="AW16" i="26"/>
  <c r="AY16" i="26"/>
  <c r="M16" i="26"/>
  <c r="M14" i="26"/>
  <c r="AI31" i="26"/>
  <c r="AI49" i="26"/>
  <c r="AJ61" i="26"/>
  <c r="AU22" i="26"/>
  <c r="AI69" i="26"/>
  <c r="AI50" i="26"/>
  <c r="AJ42" i="26"/>
  <c r="AI42" i="26" s="1"/>
  <c r="AI67" i="26"/>
  <c r="AJ60" i="26"/>
  <c r="AI33" i="26"/>
  <c r="AI41" i="26"/>
  <c r="AI4" i="26"/>
  <c r="AI51" i="26"/>
  <c r="AJ58" i="26"/>
  <c r="AJ59" i="26"/>
  <c r="AI34" i="26"/>
  <c r="AI5" i="26"/>
  <c r="AW13" i="26"/>
  <c r="M13" i="26"/>
  <c r="AV13" i="26"/>
  <c r="AX13" i="26"/>
  <c r="AY13" i="26"/>
  <c r="AI70" i="26"/>
  <c r="AI7" i="26"/>
  <c r="AI70" i="25"/>
  <c r="AI61" i="25"/>
  <c r="AI52" i="25"/>
  <c r="AI43" i="25"/>
  <c r="AI40" i="25"/>
  <c r="AU40" i="25" s="1"/>
  <c r="AI42" i="25"/>
  <c r="AU23" i="25"/>
  <c r="AU24" i="25"/>
  <c r="AX24" i="25" s="1"/>
  <c r="AU22" i="25"/>
  <c r="AI13" i="25"/>
  <c r="AU16" i="25" s="1"/>
  <c r="AI14" i="25"/>
  <c r="AI5" i="25"/>
  <c r="AW24" i="25"/>
  <c r="AV24" i="25"/>
  <c r="M24" i="25"/>
  <c r="AI7" i="25"/>
  <c r="AU25" i="25"/>
  <c r="AI67" i="25"/>
  <c r="AI60" i="25"/>
  <c r="AI6" i="25"/>
  <c r="AX22" i="25"/>
  <c r="AW22" i="25"/>
  <c r="AY22" i="25"/>
  <c r="M22" i="25"/>
  <c r="AV22" i="25"/>
  <c r="AI50" i="25"/>
  <c r="AI69" i="25"/>
  <c r="AI31" i="25"/>
  <c r="AI49" i="25"/>
  <c r="AI68" i="25"/>
  <c r="AI4" i="25"/>
  <c r="AI41" i="25"/>
  <c r="AU42" i="25" s="1"/>
  <c r="AI33" i="25"/>
  <c r="AI59" i="25"/>
  <c r="AU59" i="25" s="1"/>
  <c r="AV23" i="25"/>
  <c r="AY23" i="25"/>
  <c r="M23" i="25"/>
  <c r="AX23" i="25"/>
  <c r="AW23" i="25"/>
  <c r="AI32" i="25"/>
  <c r="AI69" i="24"/>
  <c r="AJ58" i="24"/>
  <c r="AI60" i="24"/>
  <c r="AI52" i="24"/>
  <c r="AI40" i="24"/>
  <c r="AU40" i="24" s="1"/>
  <c r="AI43" i="24"/>
  <c r="AI34" i="24"/>
  <c r="AI23" i="24"/>
  <c r="AI13" i="24"/>
  <c r="AU14" i="24" s="1"/>
  <c r="AI4" i="24"/>
  <c r="AU7" i="24" s="1"/>
  <c r="AI5" i="24"/>
  <c r="AI32" i="24"/>
  <c r="AI25" i="24"/>
  <c r="AI61" i="24"/>
  <c r="AI22" i="24"/>
  <c r="AI59" i="24"/>
  <c r="AI51" i="24"/>
  <c r="AI14" i="24"/>
  <c r="AI49" i="24"/>
  <c r="AI42" i="24"/>
  <c r="AU43" i="24" s="1"/>
  <c r="AI67" i="24"/>
  <c r="AI31" i="24"/>
  <c r="AI58" i="24"/>
  <c r="AI16" i="24"/>
  <c r="AI24" i="24"/>
  <c r="AI50" i="24"/>
  <c r="AI33" i="24"/>
  <c r="AI69" i="23"/>
  <c r="AI60" i="23"/>
  <c r="AI58" i="23"/>
  <c r="AU60" i="23" s="1"/>
  <c r="AI52" i="23"/>
  <c r="AI40" i="23"/>
  <c r="AI43" i="23"/>
  <c r="AI34" i="23"/>
  <c r="AI16" i="23"/>
  <c r="AI6" i="23"/>
  <c r="AI7" i="23"/>
  <c r="AI70" i="23"/>
  <c r="AI5" i="23"/>
  <c r="AI4" i="23"/>
  <c r="AI59" i="23"/>
  <c r="AI13" i="23"/>
  <c r="AI22" i="23"/>
  <c r="AI32" i="23"/>
  <c r="AI41" i="23"/>
  <c r="AU43" i="23" s="1"/>
  <c r="AI15" i="23"/>
  <c r="AI25" i="23"/>
  <c r="AI23" i="23"/>
  <c r="AI61" i="23"/>
  <c r="AI49" i="23"/>
  <c r="AI68" i="23"/>
  <c r="AU69" i="23" s="1"/>
  <c r="AI50" i="23"/>
  <c r="AU68" i="28" l="1"/>
  <c r="AX68" i="28" s="1"/>
  <c r="AU70" i="28"/>
  <c r="AX70" i="28" s="1"/>
  <c r="AI60" i="28"/>
  <c r="AI59" i="28"/>
  <c r="AU59" i="28" s="1"/>
  <c r="AU40" i="28"/>
  <c r="AY40" i="28" s="1"/>
  <c r="AU42" i="28"/>
  <c r="AY42" i="28" s="1"/>
  <c r="AU32" i="28"/>
  <c r="AY32" i="28" s="1"/>
  <c r="AX23" i="28"/>
  <c r="AU25" i="28"/>
  <c r="M23" i="28"/>
  <c r="AY23" i="28"/>
  <c r="AV23" i="28"/>
  <c r="AU22" i="28"/>
  <c r="AU15" i="28"/>
  <c r="AW15" i="28" s="1"/>
  <c r="AU14" i="28"/>
  <c r="AU13" i="28"/>
  <c r="AU7" i="28"/>
  <c r="AV7" i="28" s="1"/>
  <c r="AU6" i="28"/>
  <c r="M7" i="28"/>
  <c r="AW7" i="28"/>
  <c r="M32" i="28"/>
  <c r="AW32" i="28"/>
  <c r="AV32" i="28"/>
  <c r="AX43" i="28"/>
  <c r="M43" i="28"/>
  <c r="AY43" i="28"/>
  <c r="AW43" i="28"/>
  <c r="AV43" i="28"/>
  <c r="AY68" i="28"/>
  <c r="AX33" i="28"/>
  <c r="AV33" i="28"/>
  <c r="AY33" i="28"/>
  <c r="M33" i="28"/>
  <c r="AW33" i="28"/>
  <c r="AV40" i="28"/>
  <c r="M40" i="28"/>
  <c r="AW40" i="28"/>
  <c r="AX40" i="28"/>
  <c r="AW13" i="28"/>
  <c r="M13" i="28"/>
  <c r="AX13" i="28"/>
  <c r="AV13" i="28"/>
  <c r="AY13" i="28"/>
  <c r="M70" i="28"/>
  <c r="F79" i="28"/>
  <c r="BD79" i="28" s="1"/>
  <c r="BK87" i="28" s="1"/>
  <c r="BM87" i="28" s="1"/>
  <c r="Q23" i="28"/>
  <c r="AX15" i="28"/>
  <c r="AW5" i="28"/>
  <c r="AY5" i="28"/>
  <c r="AX5" i="28"/>
  <c r="M5" i="28"/>
  <c r="AV5" i="28"/>
  <c r="AV34" i="28"/>
  <c r="AY34" i="28"/>
  <c r="M34" i="28"/>
  <c r="AW34" i="28"/>
  <c r="AX34" i="28"/>
  <c r="AU51" i="28"/>
  <c r="AU49" i="28"/>
  <c r="AU50" i="28"/>
  <c r="AU52" i="28"/>
  <c r="AU41" i="28"/>
  <c r="AV14" i="28"/>
  <c r="M14" i="28"/>
  <c r="AX14" i="28"/>
  <c r="AW14" i="28"/>
  <c r="AY14" i="28"/>
  <c r="AX69" i="28"/>
  <c r="AW69" i="28"/>
  <c r="AV69" i="28"/>
  <c r="M69" i="28"/>
  <c r="AY69" i="28"/>
  <c r="AW4" i="28"/>
  <c r="AY4" i="28"/>
  <c r="AX4" i="28"/>
  <c r="M4" i="28"/>
  <c r="AV4" i="28"/>
  <c r="AW31" i="28"/>
  <c r="AY31" i="28"/>
  <c r="M31" i="28"/>
  <c r="AX31" i="28"/>
  <c r="AV31" i="28"/>
  <c r="AY24" i="28"/>
  <c r="M24" i="28"/>
  <c r="AW24" i="28"/>
  <c r="AX24" i="28"/>
  <c r="AV24" i="28"/>
  <c r="AX16" i="28"/>
  <c r="AV16" i="28"/>
  <c r="AW16" i="28"/>
  <c r="AY16" i="28"/>
  <c r="M16" i="28"/>
  <c r="AX67" i="28"/>
  <c r="AV67" i="28"/>
  <c r="AY67" i="28"/>
  <c r="AW67" i="28"/>
  <c r="M67" i="28"/>
  <c r="AX6" i="28"/>
  <c r="AY6" i="28"/>
  <c r="AW6" i="28"/>
  <c r="M6" i="28"/>
  <c r="AV6" i="28"/>
  <c r="AU68" i="27"/>
  <c r="AU69" i="27"/>
  <c r="AU67" i="27"/>
  <c r="AU59" i="27"/>
  <c r="AV59" i="27" s="1"/>
  <c r="AU60" i="27"/>
  <c r="AX60" i="27" s="1"/>
  <c r="AU41" i="27"/>
  <c r="AX41" i="27" s="1"/>
  <c r="AU42" i="27"/>
  <c r="AU43" i="27"/>
  <c r="AU34" i="27"/>
  <c r="AX34" i="27" s="1"/>
  <c r="AU31" i="27"/>
  <c r="AX31" i="27" s="1"/>
  <c r="AU50" i="27"/>
  <c r="AY50" i="27" s="1"/>
  <c r="AU51" i="27"/>
  <c r="M51" i="27" s="1"/>
  <c r="AU52" i="27"/>
  <c r="AV52" i="27" s="1"/>
  <c r="AU22" i="27"/>
  <c r="AI13" i="27"/>
  <c r="AU13" i="27" s="1"/>
  <c r="AI14" i="27"/>
  <c r="AY23" i="27"/>
  <c r="M23" i="27"/>
  <c r="AX23" i="27"/>
  <c r="AW23" i="27"/>
  <c r="AV23" i="27"/>
  <c r="AW68" i="27"/>
  <c r="AV68" i="27"/>
  <c r="AY68" i="27"/>
  <c r="M68" i="27"/>
  <c r="AX68" i="27"/>
  <c r="M41" i="27"/>
  <c r="AY41" i="27"/>
  <c r="AX59" i="27"/>
  <c r="AY59" i="27"/>
  <c r="M59" i="27"/>
  <c r="AW59" i="27"/>
  <c r="AV31" i="27"/>
  <c r="AW50" i="27"/>
  <c r="AX24" i="27"/>
  <c r="AY24" i="27"/>
  <c r="AW24" i="27"/>
  <c r="AV24" i="27"/>
  <c r="M24" i="27"/>
  <c r="AU7" i="27"/>
  <c r="AU5" i="27"/>
  <c r="AU4" i="27"/>
  <c r="AU6" i="27"/>
  <c r="AW70" i="27"/>
  <c r="AV70" i="27"/>
  <c r="AY70" i="27"/>
  <c r="M70" i="27"/>
  <c r="AX70" i="27"/>
  <c r="AV42" i="27"/>
  <c r="AX42" i="27"/>
  <c r="AY42" i="27"/>
  <c r="AW42" i="27"/>
  <c r="M42" i="27"/>
  <c r="AV60" i="27"/>
  <c r="AW60" i="27"/>
  <c r="AY60" i="27"/>
  <c r="AV32" i="27"/>
  <c r="AX32" i="27"/>
  <c r="AY32" i="27"/>
  <c r="AW32" i="27"/>
  <c r="M32" i="27"/>
  <c r="AY49" i="27"/>
  <c r="M49" i="27"/>
  <c r="AX49" i="27"/>
  <c r="AV49" i="27"/>
  <c r="AW49" i="27"/>
  <c r="AW22" i="27"/>
  <c r="AV22" i="27"/>
  <c r="AY22" i="27"/>
  <c r="M22" i="27"/>
  <c r="AX22" i="27"/>
  <c r="AY69" i="27"/>
  <c r="M69" i="27"/>
  <c r="AX69" i="27"/>
  <c r="AW69" i="27"/>
  <c r="AV69" i="27"/>
  <c r="AX43" i="27"/>
  <c r="AV43" i="27"/>
  <c r="AW43" i="27"/>
  <c r="M43" i="27"/>
  <c r="AY43" i="27"/>
  <c r="AX61" i="27"/>
  <c r="AV61" i="27"/>
  <c r="M61" i="27"/>
  <c r="AY61" i="27"/>
  <c r="AW61" i="27"/>
  <c r="AX33" i="27"/>
  <c r="AV33" i="27"/>
  <c r="AW33" i="27"/>
  <c r="M33" i="27"/>
  <c r="AY33" i="27"/>
  <c r="AX51" i="27"/>
  <c r="AV25" i="27"/>
  <c r="AW25" i="27"/>
  <c r="AY25" i="27"/>
  <c r="M25" i="27"/>
  <c r="AX25" i="27"/>
  <c r="AX67" i="27"/>
  <c r="AW67" i="27"/>
  <c r="AV67" i="27"/>
  <c r="M67" i="27"/>
  <c r="AY67" i="27"/>
  <c r="AV40" i="27"/>
  <c r="AX40" i="27"/>
  <c r="M40" i="27"/>
  <c r="AY40" i="27"/>
  <c r="AW40" i="27"/>
  <c r="AW58" i="27"/>
  <c r="AV58" i="27"/>
  <c r="AY58" i="27"/>
  <c r="AX58" i="27"/>
  <c r="M58" i="27"/>
  <c r="AV34" i="27"/>
  <c r="M34" i="27"/>
  <c r="AY34" i="27"/>
  <c r="AW34" i="27"/>
  <c r="AW52" i="27"/>
  <c r="AX52" i="27"/>
  <c r="M52" i="27"/>
  <c r="AY52" i="27"/>
  <c r="AI16" i="27"/>
  <c r="AI58" i="26"/>
  <c r="AU59" i="26" s="1"/>
  <c r="AU23" i="26"/>
  <c r="AU25" i="26"/>
  <c r="M25" i="26" s="1"/>
  <c r="AX14" i="26"/>
  <c r="AV14" i="26"/>
  <c r="AW14" i="26"/>
  <c r="AU15" i="26"/>
  <c r="AI60" i="26"/>
  <c r="AY25" i="26"/>
  <c r="AX25" i="26"/>
  <c r="AV25" i="26"/>
  <c r="AW25" i="26"/>
  <c r="AU33" i="26"/>
  <c r="AU31" i="26"/>
  <c r="AU34" i="26"/>
  <c r="AU32" i="26"/>
  <c r="F76" i="26"/>
  <c r="BD76" i="26" s="1"/>
  <c r="BK84" i="26" s="1"/>
  <c r="BM84" i="26" s="1"/>
  <c r="Q14" i="26"/>
  <c r="P14" i="26"/>
  <c r="N14" i="26"/>
  <c r="O14" i="26"/>
  <c r="D78" i="26"/>
  <c r="BB78" i="26" s="1"/>
  <c r="BK78" i="26" s="1"/>
  <c r="BM78" i="26" s="1"/>
  <c r="Q13" i="26"/>
  <c r="N13" i="26"/>
  <c r="P13" i="26"/>
  <c r="O13" i="26"/>
  <c r="AI59" i="26"/>
  <c r="AU7" i="26"/>
  <c r="AU6" i="26"/>
  <c r="AU4" i="26"/>
  <c r="AU5" i="26"/>
  <c r="AU69" i="26"/>
  <c r="AU70" i="26"/>
  <c r="AU68" i="26"/>
  <c r="AU67" i="26"/>
  <c r="AW22" i="26"/>
  <c r="AV22" i="26"/>
  <c r="AY22" i="26"/>
  <c r="M22" i="26"/>
  <c r="AX22" i="26"/>
  <c r="AI61" i="26"/>
  <c r="AW24" i="26"/>
  <c r="AV24" i="26"/>
  <c r="AX24" i="26"/>
  <c r="AY24" i="26"/>
  <c r="M24" i="26"/>
  <c r="AU51" i="26"/>
  <c r="AU49" i="26"/>
  <c r="AU52" i="26"/>
  <c r="AU50" i="26"/>
  <c r="AI43" i="26"/>
  <c r="AI40" i="26"/>
  <c r="AY23" i="26"/>
  <c r="M23" i="26"/>
  <c r="AX23" i="26"/>
  <c r="AV23" i="26"/>
  <c r="AW23" i="26"/>
  <c r="O16" i="26"/>
  <c r="AU58" i="25"/>
  <c r="AW58" i="25" s="1"/>
  <c r="AU41" i="25"/>
  <c r="AX41" i="25" s="1"/>
  <c r="AU43" i="25"/>
  <c r="AW43" i="25" s="1"/>
  <c r="AY24" i="25"/>
  <c r="Q24" i="25" s="1"/>
  <c r="AU13" i="25"/>
  <c r="AY13" i="25" s="1"/>
  <c r="AU14" i="25"/>
  <c r="AU15" i="25"/>
  <c r="AX59" i="25"/>
  <c r="AW59" i="25"/>
  <c r="AY59" i="25"/>
  <c r="AV59" i="25"/>
  <c r="M59" i="25"/>
  <c r="M41" i="25"/>
  <c r="AW14" i="25"/>
  <c r="AV14" i="25"/>
  <c r="M14" i="25"/>
  <c r="AX14" i="25"/>
  <c r="AY14" i="25"/>
  <c r="AV15" i="25"/>
  <c r="M15" i="25"/>
  <c r="AY15" i="25"/>
  <c r="AX15" i="25"/>
  <c r="AW15" i="25"/>
  <c r="AU68" i="25"/>
  <c r="AU70" i="25"/>
  <c r="AU69" i="25"/>
  <c r="AU67" i="25"/>
  <c r="AU61" i="25"/>
  <c r="AV40" i="25"/>
  <c r="AY40" i="25"/>
  <c r="M40" i="25"/>
  <c r="AX40" i="25"/>
  <c r="AW40" i="25"/>
  <c r="P24" i="25"/>
  <c r="O24" i="25"/>
  <c r="N24" i="25"/>
  <c r="AY16" i="25"/>
  <c r="AX16" i="25"/>
  <c r="AW16" i="25"/>
  <c r="M16" i="25"/>
  <c r="AV16" i="25"/>
  <c r="F79" i="25"/>
  <c r="BD79" i="25" s="1"/>
  <c r="BK87" i="25" s="1"/>
  <c r="BM87" i="25" s="1"/>
  <c r="N23" i="25"/>
  <c r="Q23" i="25"/>
  <c r="O23" i="25"/>
  <c r="P23" i="25"/>
  <c r="AU52" i="25"/>
  <c r="AU50" i="25"/>
  <c r="AU51" i="25"/>
  <c r="AU49" i="25"/>
  <c r="AV25" i="25"/>
  <c r="AX25" i="25"/>
  <c r="AY25" i="25"/>
  <c r="M25" i="25"/>
  <c r="AW25" i="25"/>
  <c r="AU60" i="25"/>
  <c r="AV42" i="25"/>
  <c r="AY42" i="25"/>
  <c r="M42" i="25"/>
  <c r="AX42" i="25"/>
  <c r="AW42" i="25"/>
  <c r="M13" i="25"/>
  <c r="AU34" i="25"/>
  <c r="AU32" i="25"/>
  <c r="AU33" i="25"/>
  <c r="AU31" i="25"/>
  <c r="D77" i="25"/>
  <c r="BB77" i="25" s="1"/>
  <c r="BK77" i="25" s="1"/>
  <c r="BM77" i="25" s="1"/>
  <c r="P22" i="25"/>
  <c r="O22" i="25"/>
  <c r="N22" i="25"/>
  <c r="Q22" i="25"/>
  <c r="AU6" i="25"/>
  <c r="AU7" i="25"/>
  <c r="AU5" i="25"/>
  <c r="AU4" i="25"/>
  <c r="AU42" i="24"/>
  <c r="AX42" i="24" s="1"/>
  <c r="AU41" i="24"/>
  <c r="M41" i="24" s="1"/>
  <c r="AU13" i="24"/>
  <c r="M13" i="24" s="1"/>
  <c r="AU16" i="24"/>
  <c r="AU15" i="24"/>
  <c r="M15" i="24" s="1"/>
  <c r="AU5" i="24"/>
  <c r="M5" i="24" s="1"/>
  <c r="AU4" i="24"/>
  <c r="AV4" i="24" s="1"/>
  <c r="AU6" i="24"/>
  <c r="AY43" i="24"/>
  <c r="M43" i="24"/>
  <c r="AW43" i="24"/>
  <c r="AX43" i="24"/>
  <c r="AV43" i="24"/>
  <c r="AX4" i="24"/>
  <c r="M4" i="24"/>
  <c r="AW4" i="24"/>
  <c r="AY4" i="24"/>
  <c r="AU61" i="24"/>
  <c r="AU60" i="24"/>
  <c r="AU58" i="24"/>
  <c r="AU59" i="24"/>
  <c r="AY6" i="24"/>
  <c r="M6" i="24"/>
  <c r="AW6" i="24"/>
  <c r="AX6" i="24"/>
  <c r="AV6" i="24"/>
  <c r="AY16" i="24"/>
  <c r="AW16" i="24"/>
  <c r="AX16" i="24"/>
  <c r="M16" i="24"/>
  <c r="AV16" i="24"/>
  <c r="AU51" i="24"/>
  <c r="AU49" i="24"/>
  <c r="AU50" i="24"/>
  <c r="AU52" i="24"/>
  <c r="AU25" i="24"/>
  <c r="AU24" i="24"/>
  <c r="AU23" i="24"/>
  <c r="AU22" i="24"/>
  <c r="AW42" i="24"/>
  <c r="M42" i="24"/>
  <c r="AY42" i="24"/>
  <c r="AY13" i="24"/>
  <c r="AU34" i="24"/>
  <c r="AU32" i="24"/>
  <c r="AU33" i="24"/>
  <c r="AU31" i="24"/>
  <c r="AV15" i="24"/>
  <c r="AX15" i="24"/>
  <c r="AW15" i="24"/>
  <c r="AY15" i="24"/>
  <c r="AU70" i="24"/>
  <c r="AU69" i="24"/>
  <c r="AU67" i="24"/>
  <c r="AU68" i="24"/>
  <c r="AW41" i="24"/>
  <c r="AY41" i="24"/>
  <c r="AV41" i="24"/>
  <c r="AV7" i="24"/>
  <c r="AX7" i="24"/>
  <c r="AW7" i="24"/>
  <c r="M7" i="24"/>
  <c r="AY7" i="24"/>
  <c r="AW14" i="24"/>
  <c r="AY14" i="24"/>
  <c r="AX14" i="24"/>
  <c r="M14" i="24"/>
  <c r="AV14" i="24"/>
  <c r="AY40" i="24"/>
  <c r="M40" i="24"/>
  <c r="AW40" i="24"/>
  <c r="AX40" i="24"/>
  <c r="AV40" i="24"/>
  <c r="AU68" i="23"/>
  <c r="AX68" i="23" s="1"/>
  <c r="AU67" i="23"/>
  <c r="AX67" i="23" s="1"/>
  <c r="AU61" i="23"/>
  <c r="M61" i="23" s="1"/>
  <c r="AU58" i="23"/>
  <c r="AY58" i="23" s="1"/>
  <c r="AU40" i="23"/>
  <c r="AY40" i="23" s="1"/>
  <c r="AU32" i="23"/>
  <c r="AV32" i="23" s="1"/>
  <c r="AU31" i="23"/>
  <c r="AY69" i="23"/>
  <c r="M69" i="23"/>
  <c r="AW69" i="23"/>
  <c r="AV69" i="23"/>
  <c r="AX69" i="23"/>
  <c r="AV43" i="23"/>
  <c r="AY43" i="23"/>
  <c r="M43" i="23"/>
  <c r="AX43" i="23"/>
  <c r="AW43" i="23"/>
  <c r="AW32" i="23"/>
  <c r="AY32" i="23"/>
  <c r="M32" i="23"/>
  <c r="AX32" i="23"/>
  <c r="AW61" i="23"/>
  <c r="AX61" i="23"/>
  <c r="AW68" i="23"/>
  <c r="AY68" i="23"/>
  <c r="M68" i="23"/>
  <c r="AV68" i="23"/>
  <c r="AY31" i="23"/>
  <c r="M31" i="23"/>
  <c r="AW31" i="23"/>
  <c r="AX31" i="23"/>
  <c r="AV31" i="23"/>
  <c r="AU25" i="23"/>
  <c r="AU23" i="23"/>
  <c r="AU24" i="23"/>
  <c r="AU22" i="23"/>
  <c r="AU42" i="23"/>
  <c r="AU59" i="23"/>
  <c r="AU70" i="23"/>
  <c r="AU34" i="23"/>
  <c r="AW60" i="23"/>
  <c r="AX60" i="23"/>
  <c r="M60" i="23"/>
  <c r="AY60" i="23"/>
  <c r="AV60" i="23"/>
  <c r="AU51" i="23"/>
  <c r="AU52" i="23"/>
  <c r="AU49" i="23"/>
  <c r="AU50" i="23"/>
  <c r="AU33" i="23"/>
  <c r="AU15" i="23"/>
  <c r="AU14" i="23"/>
  <c r="AU16" i="23"/>
  <c r="AU13" i="23"/>
  <c r="AU41" i="23"/>
  <c r="AW40" i="23"/>
  <c r="AV40" i="23"/>
  <c r="AX40" i="23"/>
  <c r="AU7" i="23"/>
  <c r="AU5" i="23"/>
  <c r="AU6" i="23"/>
  <c r="AU4" i="23"/>
  <c r="AW58" i="23"/>
  <c r="AV58" i="23"/>
  <c r="AY70" i="28" l="1"/>
  <c r="Q70" i="28" s="1"/>
  <c r="M68" i="28"/>
  <c r="F81" i="28" s="1"/>
  <c r="BD81" i="28" s="1"/>
  <c r="BK89" i="28" s="1"/>
  <c r="BM89" i="28" s="1"/>
  <c r="AV68" i="28"/>
  <c r="AW70" i="28"/>
  <c r="AV70" i="28"/>
  <c r="N70" i="28" s="1"/>
  <c r="AW68" i="28"/>
  <c r="AV59" i="28"/>
  <c r="AW59" i="28"/>
  <c r="AY59" i="28"/>
  <c r="M59" i="28"/>
  <c r="F83" i="28" s="1"/>
  <c r="BD83" i="28" s="1"/>
  <c r="BK91" i="28" s="1"/>
  <c r="BM91" i="28" s="1"/>
  <c r="AX59" i="28"/>
  <c r="AU58" i="28"/>
  <c r="AU61" i="28"/>
  <c r="AU60" i="28"/>
  <c r="AW42" i="28"/>
  <c r="AX42" i="28"/>
  <c r="AV42" i="28"/>
  <c r="N42" i="28" s="1"/>
  <c r="M42" i="28"/>
  <c r="AX32" i="28"/>
  <c r="P32" i="28" s="1"/>
  <c r="AY22" i="28"/>
  <c r="AX22" i="28"/>
  <c r="M22" i="28"/>
  <c r="AW22" i="28"/>
  <c r="AV22" i="28"/>
  <c r="AW25" i="28"/>
  <c r="AY25" i="28"/>
  <c r="M25" i="28"/>
  <c r="AX25" i="28"/>
  <c r="N23" i="28"/>
  <c r="P23" i="28"/>
  <c r="AV25" i="28"/>
  <c r="N25" i="28" s="1"/>
  <c r="O23" i="28"/>
  <c r="AY15" i="28"/>
  <c r="M15" i="28"/>
  <c r="AV15" i="28"/>
  <c r="AX7" i="28"/>
  <c r="AY7" i="28"/>
  <c r="F77" i="28"/>
  <c r="BD77" i="28" s="1"/>
  <c r="BK85" i="28" s="1"/>
  <c r="BM85" i="28" s="1"/>
  <c r="Q32" i="28"/>
  <c r="O32" i="28"/>
  <c r="N32" i="28"/>
  <c r="Q24" i="28"/>
  <c r="O24" i="28"/>
  <c r="P24" i="28"/>
  <c r="N24" i="28"/>
  <c r="D79" i="28"/>
  <c r="BB79" i="28" s="1"/>
  <c r="BK79" i="28" s="1"/>
  <c r="BM79" i="28" s="1"/>
  <c r="O31" i="28"/>
  <c r="Q31" i="28"/>
  <c r="N31" i="28"/>
  <c r="P31" i="28"/>
  <c r="D76" i="28"/>
  <c r="BB76" i="28" s="1"/>
  <c r="BK76" i="28" s="1"/>
  <c r="BM76" i="28" s="1"/>
  <c r="P4" i="28"/>
  <c r="N4" i="28"/>
  <c r="Q4" i="28"/>
  <c r="O4" i="28"/>
  <c r="F76" i="28"/>
  <c r="BD76" i="28" s="1"/>
  <c r="BK84" i="28" s="1"/>
  <c r="BM84" i="28" s="1"/>
  <c r="Q14" i="28"/>
  <c r="O14" i="28"/>
  <c r="N14" i="28"/>
  <c r="P14" i="28"/>
  <c r="AW52" i="28"/>
  <c r="AV52" i="28"/>
  <c r="AY52" i="28"/>
  <c r="M52" i="28"/>
  <c r="AX52" i="28"/>
  <c r="BN87" i="28"/>
  <c r="BO87" i="28" s="1"/>
  <c r="P15" i="28"/>
  <c r="N15" i="28"/>
  <c r="Q15" i="28"/>
  <c r="O15" i="28"/>
  <c r="P70" i="28"/>
  <c r="O70" i="28"/>
  <c r="P69" i="28"/>
  <c r="O69" i="28"/>
  <c r="N69" i="28"/>
  <c r="Q69" i="28"/>
  <c r="AW50" i="28"/>
  <c r="AV50" i="28"/>
  <c r="AY50" i="28"/>
  <c r="M50" i="28"/>
  <c r="AX50" i="28"/>
  <c r="D78" i="28"/>
  <c r="BB78" i="28" s="1"/>
  <c r="BK78" i="28" s="1"/>
  <c r="BM78" i="28" s="1"/>
  <c r="Q13" i="28"/>
  <c r="N13" i="28"/>
  <c r="P13" i="28"/>
  <c r="O13" i="28"/>
  <c r="D80" i="28"/>
  <c r="BB80" i="28" s="1"/>
  <c r="BK80" i="28" s="1"/>
  <c r="BM80" i="28" s="1"/>
  <c r="N40" i="28"/>
  <c r="P40" i="28"/>
  <c r="Q40" i="28"/>
  <c r="O40" i="28"/>
  <c r="Q7" i="28"/>
  <c r="O7" i="28"/>
  <c r="N7" i="28"/>
  <c r="P7" i="28"/>
  <c r="AY51" i="28"/>
  <c r="M51" i="28"/>
  <c r="AX51" i="28"/>
  <c r="AW51" i="28"/>
  <c r="AV51" i="28"/>
  <c r="P6" i="28"/>
  <c r="Q6" i="28"/>
  <c r="O6" i="28"/>
  <c r="N6" i="28"/>
  <c r="P67" i="28"/>
  <c r="N67" i="28"/>
  <c r="Q67" i="28"/>
  <c r="D83" i="28"/>
  <c r="BB83" i="28" s="1"/>
  <c r="BK83" i="28" s="1"/>
  <c r="BM83" i="28" s="1"/>
  <c r="O67" i="28"/>
  <c r="O16" i="28"/>
  <c r="Q16" i="28"/>
  <c r="P16" i="28"/>
  <c r="N16" i="28"/>
  <c r="AX41" i="28"/>
  <c r="AY41" i="28"/>
  <c r="AW41" i="28"/>
  <c r="AV41" i="28"/>
  <c r="M41" i="28"/>
  <c r="AY49" i="28"/>
  <c r="M49" i="28"/>
  <c r="AX49" i="28"/>
  <c r="AW49" i="28"/>
  <c r="AV49" i="28"/>
  <c r="N34" i="28"/>
  <c r="P34" i="28"/>
  <c r="Q34" i="28"/>
  <c r="O34" i="28"/>
  <c r="F78" i="28"/>
  <c r="BD78" i="28" s="1"/>
  <c r="BK86" i="28" s="1"/>
  <c r="BM86" i="28" s="1"/>
  <c r="P5" i="28"/>
  <c r="O5" i="28"/>
  <c r="N5" i="28"/>
  <c r="Q5" i="28"/>
  <c r="P59" i="28"/>
  <c r="O33" i="28"/>
  <c r="Q33" i="28"/>
  <c r="P33" i="28"/>
  <c r="N33" i="28"/>
  <c r="P68" i="28"/>
  <c r="P43" i="28"/>
  <c r="Q43" i="28"/>
  <c r="O43" i="28"/>
  <c r="N43" i="28"/>
  <c r="P42" i="28"/>
  <c r="O42" i="28"/>
  <c r="Q42" i="28"/>
  <c r="M60" i="27"/>
  <c r="AX50" i="27"/>
  <c r="AV50" i="27"/>
  <c r="M50" i="27"/>
  <c r="N50" i="27" s="1"/>
  <c r="AV41" i="27"/>
  <c r="AW41" i="27"/>
  <c r="AW31" i="27"/>
  <c r="AY31" i="27"/>
  <c r="M31" i="27"/>
  <c r="N31" i="27" s="1"/>
  <c r="AW51" i="27"/>
  <c r="AY51" i="27"/>
  <c r="AV51" i="27"/>
  <c r="N51" i="27" s="1"/>
  <c r="AU16" i="27"/>
  <c r="M16" i="27" s="1"/>
  <c r="AU14" i="27"/>
  <c r="AU15" i="27"/>
  <c r="AX15" i="27" s="1"/>
  <c r="AW16" i="27"/>
  <c r="AV16" i="27"/>
  <c r="AY16" i="27"/>
  <c r="AX16" i="27"/>
  <c r="P33" i="27"/>
  <c r="N33" i="27"/>
  <c r="Q33" i="27"/>
  <c r="O33" i="27"/>
  <c r="D77" i="27"/>
  <c r="BB77" i="27" s="1"/>
  <c r="BK77" i="27" s="1"/>
  <c r="BM77" i="27" s="1"/>
  <c r="N22" i="27"/>
  <c r="Q22" i="27"/>
  <c r="P22" i="27"/>
  <c r="O22" i="27"/>
  <c r="AY14" i="27"/>
  <c r="AX14" i="27"/>
  <c r="AW14" i="27"/>
  <c r="M14" i="27"/>
  <c r="AV14" i="27"/>
  <c r="AX7" i="27"/>
  <c r="AW7" i="27"/>
  <c r="M7" i="27"/>
  <c r="AY7" i="27"/>
  <c r="AV7" i="27"/>
  <c r="O52" i="27"/>
  <c r="N52" i="27"/>
  <c r="P52" i="27"/>
  <c r="Q52" i="27"/>
  <c r="D80" i="27"/>
  <c r="BB80" i="27" s="1"/>
  <c r="BK80" i="27" s="1"/>
  <c r="BM80" i="27" s="1"/>
  <c r="N40" i="27"/>
  <c r="P40" i="27"/>
  <c r="Q40" i="27"/>
  <c r="O40" i="27"/>
  <c r="D83" i="27"/>
  <c r="BB83" i="27" s="1"/>
  <c r="BK83" i="27" s="1"/>
  <c r="BM83" i="27" s="1"/>
  <c r="P67" i="27"/>
  <c r="N67" i="27"/>
  <c r="Q67" i="27"/>
  <c r="O67" i="27"/>
  <c r="Q51" i="27"/>
  <c r="P51" i="27"/>
  <c r="O51" i="27"/>
  <c r="Q69" i="27"/>
  <c r="P69" i="27"/>
  <c r="O69" i="27"/>
  <c r="N69" i="27"/>
  <c r="AW15" i="27"/>
  <c r="AV15" i="27"/>
  <c r="M15" i="27"/>
  <c r="F77" i="27"/>
  <c r="BD77" i="27" s="1"/>
  <c r="BK85" i="27" s="1"/>
  <c r="BM85" i="27" s="1"/>
  <c r="N32" i="27"/>
  <c r="P32" i="27"/>
  <c r="Q32" i="27"/>
  <c r="O32" i="27"/>
  <c r="O70" i="27"/>
  <c r="N70" i="27"/>
  <c r="Q70" i="27"/>
  <c r="P70" i="27"/>
  <c r="AW6" i="27"/>
  <c r="AV6" i="27"/>
  <c r="AY6" i="27"/>
  <c r="AX6" i="27"/>
  <c r="M6" i="27"/>
  <c r="O24" i="27"/>
  <c r="N24" i="27"/>
  <c r="Q24" i="27"/>
  <c r="P24" i="27"/>
  <c r="F83" i="27"/>
  <c r="BD83" i="27" s="1"/>
  <c r="BK91" i="27" s="1"/>
  <c r="BM91" i="27" s="1"/>
  <c r="Q59" i="27"/>
  <c r="P59" i="27"/>
  <c r="O59" i="27"/>
  <c r="N59" i="27"/>
  <c r="D81" i="27"/>
  <c r="BB81" i="27" s="1"/>
  <c r="BK81" i="27" s="1"/>
  <c r="BM81" i="27" s="1"/>
  <c r="O58" i="27"/>
  <c r="N58" i="27"/>
  <c r="P58" i="27"/>
  <c r="Q58" i="27"/>
  <c r="N25" i="27"/>
  <c r="P25" i="27"/>
  <c r="O25" i="27"/>
  <c r="Q25" i="27"/>
  <c r="P61" i="27"/>
  <c r="N61" i="27"/>
  <c r="O61" i="27"/>
  <c r="Q61" i="27"/>
  <c r="P43" i="27"/>
  <c r="N43" i="27"/>
  <c r="Q43" i="27"/>
  <c r="O43" i="27"/>
  <c r="AV4" i="27"/>
  <c r="AY4" i="27"/>
  <c r="AX4" i="27"/>
  <c r="M4" i="27"/>
  <c r="AW4" i="27"/>
  <c r="F80" i="27"/>
  <c r="BD80" i="27" s="1"/>
  <c r="BK88" i="27" s="1"/>
  <c r="BM88" i="27" s="1"/>
  <c r="O50" i="27"/>
  <c r="Q50" i="27"/>
  <c r="F79" i="27"/>
  <c r="BD79" i="27" s="1"/>
  <c r="BK87" i="27" s="1"/>
  <c r="BM87" i="27" s="1"/>
  <c r="Q23" i="27"/>
  <c r="P23" i="27"/>
  <c r="O23" i="27"/>
  <c r="N23" i="27"/>
  <c r="N34" i="27"/>
  <c r="P34" i="27"/>
  <c r="O34" i="27"/>
  <c r="Q34" i="27"/>
  <c r="D82" i="27"/>
  <c r="BB82" i="27" s="1"/>
  <c r="BK82" i="27" s="1"/>
  <c r="BM82" i="27" s="1"/>
  <c r="Q49" i="27"/>
  <c r="P49" i="27"/>
  <c r="N49" i="27"/>
  <c r="O49" i="27"/>
  <c r="AV13" i="27"/>
  <c r="AY13" i="27"/>
  <c r="AX13" i="27"/>
  <c r="M13" i="27"/>
  <c r="AW13" i="27"/>
  <c r="N60" i="27"/>
  <c r="P60" i="27"/>
  <c r="Q60" i="27"/>
  <c r="O60" i="27"/>
  <c r="N42" i="27"/>
  <c r="P42" i="27"/>
  <c r="Q42" i="27"/>
  <c r="O42" i="27"/>
  <c r="AV5" i="27"/>
  <c r="AY5" i="27"/>
  <c r="AX5" i="27"/>
  <c r="M5" i="27"/>
  <c r="AW5" i="27"/>
  <c r="D79" i="27"/>
  <c r="BB79" i="27" s="1"/>
  <c r="BK79" i="27" s="1"/>
  <c r="BM79" i="27" s="1"/>
  <c r="P31" i="27"/>
  <c r="O31" i="27"/>
  <c r="F82" i="27"/>
  <c r="BD82" i="27" s="1"/>
  <c r="BK90" i="27" s="1"/>
  <c r="BM90" i="27" s="1"/>
  <c r="P41" i="27"/>
  <c r="N41" i="27"/>
  <c r="Q41" i="27"/>
  <c r="O41" i="27"/>
  <c r="N68" i="27"/>
  <c r="Q68" i="27"/>
  <c r="F81" i="27"/>
  <c r="BD81" i="27" s="1"/>
  <c r="BK89" i="27" s="1"/>
  <c r="BM89" i="27" s="1"/>
  <c r="P68" i="27"/>
  <c r="O68" i="27"/>
  <c r="AU58" i="26"/>
  <c r="AV58" i="26" s="1"/>
  <c r="AU61" i="26"/>
  <c r="AU60" i="26"/>
  <c r="AW60" i="26" s="1"/>
  <c r="AY15" i="26"/>
  <c r="M15" i="26"/>
  <c r="AX15" i="26"/>
  <c r="AV15" i="26"/>
  <c r="AW15" i="26"/>
  <c r="P16" i="26"/>
  <c r="Q16" i="26"/>
  <c r="N16" i="26"/>
  <c r="AW50" i="26"/>
  <c r="AV50" i="26"/>
  <c r="AY50" i="26"/>
  <c r="M50" i="26"/>
  <c r="AX50" i="26"/>
  <c r="O24" i="26"/>
  <c r="N24" i="26"/>
  <c r="Q24" i="26"/>
  <c r="P24" i="26"/>
  <c r="AW61" i="26"/>
  <c r="AV61" i="26"/>
  <c r="M61" i="26"/>
  <c r="AY61" i="26"/>
  <c r="AX61" i="26"/>
  <c r="AW68" i="26"/>
  <c r="AY68" i="26"/>
  <c r="M68" i="26"/>
  <c r="AX68" i="26"/>
  <c r="AV68" i="26"/>
  <c r="AW4" i="26"/>
  <c r="AX4" i="26"/>
  <c r="M4" i="26"/>
  <c r="AV4" i="26"/>
  <c r="AY4" i="26"/>
  <c r="AY31" i="26"/>
  <c r="M31" i="26"/>
  <c r="AX31" i="26"/>
  <c r="AW31" i="26"/>
  <c r="AV31" i="26"/>
  <c r="AW70" i="26"/>
  <c r="AY70" i="26"/>
  <c r="M70" i="26"/>
  <c r="AX70" i="26"/>
  <c r="AV70" i="26"/>
  <c r="AX6" i="26"/>
  <c r="AW6" i="26"/>
  <c r="AV6" i="26"/>
  <c r="M6" i="26"/>
  <c r="AY6" i="26"/>
  <c r="AY33" i="26"/>
  <c r="M33" i="26"/>
  <c r="AX33" i="26"/>
  <c r="AW33" i="26"/>
  <c r="AV33" i="26"/>
  <c r="AU43" i="26"/>
  <c r="AU41" i="26"/>
  <c r="AU42" i="26"/>
  <c r="AU40" i="26"/>
  <c r="AY49" i="26"/>
  <c r="M49" i="26"/>
  <c r="AX49" i="26"/>
  <c r="AW49" i="26"/>
  <c r="AV49" i="26"/>
  <c r="AY69" i="26"/>
  <c r="M69" i="26"/>
  <c r="AW69" i="26"/>
  <c r="AV69" i="26"/>
  <c r="AX69" i="26"/>
  <c r="AY7" i="26"/>
  <c r="M7" i="26"/>
  <c r="AV7" i="26"/>
  <c r="AW7" i="26"/>
  <c r="AX7" i="26"/>
  <c r="AW32" i="26"/>
  <c r="AV32" i="26"/>
  <c r="AY32" i="26"/>
  <c r="M32" i="26"/>
  <c r="AX32" i="26"/>
  <c r="F79" i="26"/>
  <c r="BD79" i="26" s="1"/>
  <c r="BK87" i="26" s="1"/>
  <c r="BM87" i="26" s="1"/>
  <c r="Q23" i="26"/>
  <c r="P23" i="26"/>
  <c r="N23" i="26"/>
  <c r="O23" i="26"/>
  <c r="BN78" i="26"/>
  <c r="BO78" i="26" s="1"/>
  <c r="AW52" i="26"/>
  <c r="AV52" i="26"/>
  <c r="AY52" i="26"/>
  <c r="M52" i="26"/>
  <c r="AX52" i="26"/>
  <c r="AW58" i="26"/>
  <c r="AY58" i="26"/>
  <c r="M58" i="26"/>
  <c r="AX58" i="26"/>
  <c r="BN84" i="26"/>
  <c r="BO84" i="26" s="1"/>
  <c r="Q25" i="26"/>
  <c r="P25" i="26"/>
  <c r="N25" i="26"/>
  <c r="O25" i="26"/>
  <c r="AY51" i="26"/>
  <c r="M51" i="26"/>
  <c r="AX51" i="26"/>
  <c r="AW51" i="26"/>
  <c r="AV51" i="26"/>
  <c r="AY59" i="26"/>
  <c r="M59" i="26"/>
  <c r="AX59" i="26"/>
  <c r="AW59" i="26"/>
  <c r="AV59" i="26"/>
  <c r="D77" i="26"/>
  <c r="BB77" i="26" s="1"/>
  <c r="BK77" i="26" s="1"/>
  <c r="BM77" i="26" s="1"/>
  <c r="O22" i="26"/>
  <c r="N22" i="26"/>
  <c r="P22" i="26"/>
  <c r="Q22" i="26"/>
  <c r="AW67" i="26"/>
  <c r="AV67" i="26"/>
  <c r="AX67" i="26"/>
  <c r="AY67" i="26"/>
  <c r="M67" i="26"/>
  <c r="AW5" i="26"/>
  <c r="AY5" i="26"/>
  <c r="AX5" i="26"/>
  <c r="M5" i="26"/>
  <c r="AV5" i="26"/>
  <c r="AW34" i="26"/>
  <c r="AV34" i="26"/>
  <c r="AY34" i="26"/>
  <c r="M34" i="26"/>
  <c r="AX34" i="26"/>
  <c r="AY58" i="25"/>
  <c r="M58" i="25"/>
  <c r="AX58" i="25"/>
  <c r="AV58" i="25"/>
  <c r="N58" i="25" s="1"/>
  <c r="AY41" i="25"/>
  <c r="Q41" i="25" s="1"/>
  <c r="AY43" i="25"/>
  <c r="AW41" i="25"/>
  <c r="M43" i="25"/>
  <c r="Q43" i="25" s="1"/>
  <c r="AV41" i="25"/>
  <c r="AV43" i="25"/>
  <c r="AX43" i="25"/>
  <c r="AW13" i="25"/>
  <c r="AV13" i="25"/>
  <c r="AX13" i="25"/>
  <c r="AV7" i="25"/>
  <c r="AY7" i="25"/>
  <c r="M7" i="25"/>
  <c r="AX7" i="25"/>
  <c r="AW7" i="25"/>
  <c r="N25" i="25"/>
  <c r="Q25" i="25"/>
  <c r="O25" i="25"/>
  <c r="P25" i="25"/>
  <c r="AX49" i="25"/>
  <c r="AW49" i="25"/>
  <c r="AY49" i="25"/>
  <c r="M49" i="25"/>
  <c r="AV49" i="25"/>
  <c r="D80" i="25"/>
  <c r="BB80" i="25" s="1"/>
  <c r="BK80" i="25" s="1"/>
  <c r="BM80" i="25" s="1"/>
  <c r="Q40" i="25"/>
  <c r="N40" i="25"/>
  <c r="P40" i="25"/>
  <c r="O40" i="25"/>
  <c r="AY6" i="25"/>
  <c r="M6" i="25"/>
  <c r="AX6" i="25"/>
  <c r="AW6" i="25"/>
  <c r="AV6" i="25"/>
  <c r="AW33" i="25"/>
  <c r="AX33" i="25"/>
  <c r="AV33" i="25"/>
  <c r="AY33" i="25"/>
  <c r="M33" i="25"/>
  <c r="AX51" i="25"/>
  <c r="AW51" i="25"/>
  <c r="AY51" i="25"/>
  <c r="M51" i="25"/>
  <c r="AV51" i="25"/>
  <c r="AX69" i="25"/>
  <c r="AV69" i="25"/>
  <c r="AY69" i="25"/>
  <c r="AW69" i="25"/>
  <c r="M69" i="25"/>
  <c r="AX4" i="25"/>
  <c r="M4" i="25"/>
  <c r="AW4" i="25"/>
  <c r="AY4" i="25"/>
  <c r="AV4" i="25"/>
  <c r="P58" i="25"/>
  <c r="D81" i="25"/>
  <c r="BB81" i="25" s="1"/>
  <c r="BK81" i="25" s="1"/>
  <c r="BM81" i="25" s="1"/>
  <c r="Q58" i="25"/>
  <c r="O58" i="25"/>
  <c r="AY32" i="25"/>
  <c r="M32" i="25"/>
  <c r="AX32" i="25"/>
  <c r="AV32" i="25"/>
  <c r="AW32" i="25"/>
  <c r="N13" i="25"/>
  <c r="D78" i="25"/>
  <c r="BB78" i="25" s="1"/>
  <c r="BK78" i="25" s="1"/>
  <c r="BM78" i="25" s="1"/>
  <c r="Q13" i="25"/>
  <c r="P13" i="25"/>
  <c r="O13" i="25"/>
  <c r="AV60" i="25"/>
  <c r="AY60" i="25"/>
  <c r="AW60" i="25"/>
  <c r="M60" i="25"/>
  <c r="AX60" i="25"/>
  <c r="AV50" i="25"/>
  <c r="AY50" i="25"/>
  <c r="M50" i="25"/>
  <c r="AX50" i="25"/>
  <c r="AW50" i="25"/>
  <c r="P16" i="25"/>
  <c r="O16" i="25"/>
  <c r="N16" i="25"/>
  <c r="Q16" i="25"/>
  <c r="AV70" i="25"/>
  <c r="AY70" i="25"/>
  <c r="M70" i="25"/>
  <c r="AW70" i="25"/>
  <c r="AX70" i="25"/>
  <c r="AW31" i="25"/>
  <c r="AY31" i="25"/>
  <c r="AV31" i="25"/>
  <c r="AX31" i="25"/>
  <c r="M31" i="25"/>
  <c r="BN87" i="25"/>
  <c r="BO87" i="25" s="1"/>
  <c r="AX67" i="25"/>
  <c r="AW67" i="25"/>
  <c r="AY67" i="25"/>
  <c r="AV67" i="25"/>
  <c r="M67" i="25"/>
  <c r="P43" i="25"/>
  <c r="O43" i="25"/>
  <c r="N43" i="25"/>
  <c r="AX5" i="25"/>
  <c r="M5" i="25"/>
  <c r="AW5" i="25"/>
  <c r="AV5" i="25"/>
  <c r="AY5" i="25"/>
  <c r="BN77" i="25"/>
  <c r="BO77" i="25" s="1"/>
  <c r="AY34" i="25"/>
  <c r="M34" i="25"/>
  <c r="AW34" i="25"/>
  <c r="AV34" i="25"/>
  <c r="AX34" i="25"/>
  <c r="N42" i="25"/>
  <c r="Q42" i="25"/>
  <c r="O42" i="25"/>
  <c r="P42" i="25"/>
  <c r="AV52" i="25"/>
  <c r="AY52" i="25"/>
  <c r="M52" i="25"/>
  <c r="AX52" i="25"/>
  <c r="AW52" i="25"/>
  <c r="AX61" i="25"/>
  <c r="AY61" i="25"/>
  <c r="AW61" i="25"/>
  <c r="AV61" i="25"/>
  <c r="M61" i="25"/>
  <c r="AV68" i="25"/>
  <c r="AY68" i="25"/>
  <c r="AW68" i="25"/>
  <c r="M68" i="25"/>
  <c r="AX68" i="25"/>
  <c r="Q15" i="25"/>
  <c r="P15" i="25"/>
  <c r="N15" i="25"/>
  <c r="O15" i="25"/>
  <c r="F76" i="25"/>
  <c r="BD76" i="25" s="1"/>
  <c r="BK84" i="25" s="1"/>
  <c r="BM84" i="25" s="1"/>
  <c r="N14" i="25"/>
  <c r="Q14" i="25"/>
  <c r="O14" i="25"/>
  <c r="P14" i="25"/>
  <c r="F82" i="25"/>
  <c r="BD82" i="25" s="1"/>
  <c r="BK90" i="25" s="1"/>
  <c r="BM90" i="25" s="1"/>
  <c r="P41" i="25"/>
  <c r="O41" i="25"/>
  <c r="N41" i="25"/>
  <c r="N59" i="25"/>
  <c r="P59" i="25"/>
  <c r="F83" i="25"/>
  <c r="BD83" i="25" s="1"/>
  <c r="BK91" i="25" s="1"/>
  <c r="BM91" i="25" s="1"/>
  <c r="O59" i="25"/>
  <c r="Q59" i="25"/>
  <c r="AV42" i="24"/>
  <c r="AX41" i="24"/>
  <c r="P41" i="24" s="1"/>
  <c r="AW13" i="24"/>
  <c r="O13" i="24" s="1"/>
  <c r="AX13" i="24"/>
  <c r="AV13" i="24"/>
  <c r="AY5" i="24"/>
  <c r="Q5" i="24" s="1"/>
  <c r="AV5" i="24"/>
  <c r="AW5" i="24"/>
  <c r="AX5" i="24"/>
  <c r="F76" i="24"/>
  <c r="BD76" i="24" s="1"/>
  <c r="BK84" i="24" s="1"/>
  <c r="BM84" i="24" s="1"/>
  <c r="N14" i="24"/>
  <c r="P14" i="24"/>
  <c r="Q14" i="24"/>
  <c r="O14" i="24"/>
  <c r="AV68" i="24"/>
  <c r="AX68" i="24"/>
  <c r="AY68" i="24"/>
  <c r="AW68" i="24"/>
  <c r="M68" i="24"/>
  <c r="AY34" i="24"/>
  <c r="M34" i="24"/>
  <c r="AW34" i="24"/>
  <c r="AX34" i="24"/>
  <c r="AV34" i="24"/>
  <c r="AX22" i="24"/>
  <c r="AV22" i="24"/>
  <c r="M22" i="24"/>
  <c r="AY22" i="24"/>
  <c r="AW22" i="24"/>
  <c r="AW52" i="24"/>
  <c r="AV52" i="24"/>
  <c r="AY52" i="24"/>
  <c r="M52" i="24"/>
  <c r="AX52" i="24"/>
  <c r="Q6" i="24"/>
  <c r="O6" i="24"/>
  <c r="P6" i="24"/>
  <c r="N6" i="24"/>
  <c r="AV60" i="24"/>
  <c r="AX60" i="24"/>
  <c r="AW60" i="24"/>
  <c r="AY60" i="24"/>
  <c r="M60" i="24"/>
  <c r="F82" i="24"/>
  <c r="BD82" i="24" s="1"/>
  <c r="BK90" i="24" s="1"/>
  <c r="BM90" i="24" s="1"/>
  <c r="O41" i="24"/>
  <c r="Q41" i="24"/>
  <c r="N41" i="24"/>
  <c r="AX67" i="24"/>
  <c r="AV67" i="24"/>
  <c r="M67" i="24"/>
  <c r="AW67" i="24"/>
  <c r="AY67" i="24"/>
  <c r="AW31" i="24"/>
  <c r="AY31" i="24"/>
  <c r="M31" i="24"/>
  <c r="AX31" i="24"/>
  <c r="AV31" i="24"/>
  <c r="F78" i="24"/>
  <c r="BD78" i="24" s="1"/>
  <c r="BK86" i="24" s="1"/>
  <c r="BM86" i="24" s="1"/>
  <c r="O5" i="24"/>
  <c r="N5" i="24"/>
  <c r="P5" i="24"/>
  <c r="AV23" i="24"/>
  <c r="AY23" i="24"/>
  <c r="AX23" i="24"/>
  <c r="M23" i="24"/>
  <c r="AW23" i="24"/>
  <c r="AW50" i="24"/>
  <c r="AX50" i="24"/>
  <c r="AV50" i="24"/>
  <c r="M50" i="24"/>
  <c r="AY50" i="24"/>
  <c r="P16" i="24"/>
  <c r="N16" i="24"/>
  <c r="O16" i="24"/>
  <c r="Q16" i="24"/>
  <c r="AX61" i="24"/>
  <c r="AV61" i="24"/>
  <c r="AW61" i="24"/>
  <c r="AY61" i="24"/>
  <c r="M61" i="24"/>
  <c r="D76" i="24"/>
  <c r="BB76" i="24" s="1"/>
  <c r="BK76" i="24" s="1"/>
  <c r="BM76" i="24" s="1"/>
  <c r="Q4" i="24"/>
  <c r="O4" i="24"/>
  <c r="P4" i="24"/>
  <c r="N4" i="24"/>
  <c r="AX69" i="24"/>
  <c r="AV69" i="24"/>
  <c r="AW69" i="24"/>
  <c r="AY69" i="24"/>
  <c r="M69" i="24"/>
  <c r="AW33" i="24"/>
  <c r="AY33" i="24"/>
  <c r="M33" i="24"/>
  <c r="AX33" i="24"/>
  <c r="AV33" i="24"/>
  <c r="N13" i="24"/>
  <c r="D78" i="24"/>
  <c r="BB78" i="24" s="1"/>
  <c r="BK78" i="24" s="1"/>
  <c r="BM78" i="24" s="1"/>
  <c r="P13" i="24"/>
  <c r="Q13" i="24"/>
  <c r="Q42" i="24"/>
  <c r="O42" i="24"/>
  <c r="P42" i="24"/>
  <c r="N42" i="24"/>
  <c r="AX24" i="24"/>
  <c r="AW24" i="24"/>
  <c r="AV24" i="24"/>
  <c r="M24" i="24"/>
  <c r="AY24" i="24"/>
  <c r="AY49" i="24"/>
  <c r="M49" i="24"/>
  <c r="AX49" i="24"/>
  <c r="AV49" i="24"/>
  <c r="AW49" i="24"/>
  <c r="AX59" i="24"/>
  <c r="AV59" i="24"/>
  <c r="AY59" i="24"/>
  <c r="M59" i="24"/>
  <c r="AW59" i="24"/>
  <c r="Q43" i="24"/>
  <c r="O43" i="24"/>
  <c r="P43" i="24"/>
  <c r="N43" i="24"/>
  <c r="D80" i="24"/>
  <c r="BB80" i="24" s="1"/>
  <c r="BK80" i="24" s="1"/>
  <c r="BM80" i="24" s="1"/>
  <c r="Q40" i="24"/>
  <c r="O40" i="24"/>
  <c r="P40" i="24"/>
  <c r="N40" i="24"/>
  <c r="N7" i="24"/>
  <c r="P7" i="24"/>
  <c r="Q7" i="24"/>
  <c r="O7" i="24"/>
  <c r="AV70" i="24"/>
  <c r="AX70" i="24"/>
  <c r="AW70" i="24"/>
  <c r="AY70" i="24"/>
  <c r="M70" i="24"/>
  <c r="Q15" i="24"/>
  <c r="O15" i="24"/>
  <c r="P15" i="24"/>
  <c r="N15" i="24"/>
  <c r="AY32" i="24"/>
  <c r="M32" i="24"/>
  <c r="AW32" i="24"/>
  <c r="AV32" i="24"/>
  <c r="AX32" i="24"/>
  <c r="AW25" i="24"/>
  <c r="AX25" i="24"/>
  <c r="AV25" i="24"/>
  <c r="M25" i="24"/>
  <c r="AY25" i="24"/>
  <c r="AY51" i="24"/>
  <c r="M51" i="24"/>
  <c r="AW51" i="24"/>
  <c r="AX51" i="24"/>
  <c r="AV51" i="24"/>
  <c r="AW58" i="24"/>
  <c r="AX58" i="24"/>
  <c r="AY58" i="24"/>
  <c r="AV58" i="24"/>
  <c r="M58" i="24"/>
  <c r="AW67" i="23"/>
  <c r="M67" i="23"/>
  <c r="D83" i="23" s="1"/>
  <c r="BB83" i="23" s="1"/>
  <c r="BK83" i="23" s="1"/>
  <c r="BM83" i="23" s="1"/>
  <c r="AV67" i="23"/>
  <c r="AY67" i="23"/>
  <c r="AV61" i="23"/>
  <c r="AY61" i="23"/>
  <c r="M58" i="23"/>
  <c r="AX58" i="23"/>
  <c r="M40" i="23"/>
  <c r="AY33" i="23"/>
  <c r="M33" i="23"/>
  <c r="AX33" i="23"/>
  <c r="AW33" i="23"/>
  <c r="AV33" i="23"/>
  <c r="AY59" i="23"/>
  <c r="M59" i="23"/>
  <c r="AV59" i="23"/>
  <c r="AX59" i="23"/>
  <c r="AW59" i="23"/>
  <c r="N43" i="23"/>
  <c r="Q43" i="23"/>
  <c r="P43" i="23"/>
  <c r="O43" i="23"/>
  <c r="P67" i="23"/>
  <c r="AX16" i="23"/>
  <c r="AW16" i="23"/>
  <c r="AV16" i="23"/>
  <c r="M16" i="23"/>
  <c r="AY16" i="23"/>
  <c r="AX50" i="23"/>
  <c r="AY50" i="23"/>
  <c r="AW50" i="23"/>
  <c r="AV50" i="23"/>
  <c r="M50" i="23"/>
  <c r="AX42" i="23"/>
  <c r="AV42" i="23"/>
  <c r="AY42" i="23"/>
  <c r="M42" i="23"/>
  <c r="AW42" i="23"/>
  <c r="AY25" i="23"/>
  <c r="M25" i="23"/>
  <c r="AW25" i="23"/>
  <c r="AX25" i="23"/>
  <c r="AV25" i="23"/>
  <c r="D79" i="23"/>
  <c r="BB79" i="23" s="1"/>
  <c r="BK79" i="23" s="1"/>
  <c r="BM79" i="23" s="1"/>
  <c r="Q31" i="23"/>
  <c r="O31" i="23"/>
  <c r="N31" i="23"/>
  <c r="P31" i="23"/>
  <c r="O68" i="23"/>
  <c r="Q68" i="23"/>
  <c r="F81" i="23"/>
  <c r="BD81" i="23" s="1"/>
  <c r="BK89" i="23" s="1"/>
  <c r="BM89" i="23" s="1"/>
  <c r="N68" i="23"/>
  <c r="P68" i="23"/>
  <c r="Q61" i="23"/>
  <c r="N61" i="23"/>
  <c r="P61" i="23"/>
  <c r="O61" i="23"/>
  <c r="AY51" i="23"/>
  <c r="AV51" i="23"/>
  <c r="AX51" i="23"/>
  <c r="AW51" i="23"/>
  <c r="M51" i="23"/>
  <c r="AY23" i="23"/>
  <c r="M23" i="23"/>
  <c r="AV23" i="23"/>
  <c r="AX23" i="23"/>
  <c r="AW23" i="23"/>
  <c r="AW4" i="23"/>
  <c r="AV4" i="23"/>
  <c r="AX4" i="23"/>
  <c r="M4" i="23"/>
  <c r="AY4" i="23"/>
  <c r="D81" i="23"/>
  <c r="BB81" i="23" s="1"/>
  <c r="BK81" i="23" s="1"/>
  <c r="BM81" i="23" s="1"/>
  <c r="O58" i="23"/>
  <c r="P58" i="23"/>
  <c r="Q58" i="23"/>
  <c r="N58" i="23"/>
  <c r="AV14" i="23"/>
  <c r="M14" i="23"/>
  <c r="AY14" i="23"/>
  <c r="AX14" i="23"/>
  <c r="AW14" i="23"/>
  <c r="AW34" i="23"/>
  <c r="AV34" i="23"/>
  <c r="AY34" i="23"/>
  <c r="M34" i="23"/>
  <c r="AX34" i="23"/>
  <c r="AW22" i="23"/>
  <c r="AV22" i="23"/>
  <c r="AY22" i="23"/>
  <c r="M22" i="23"/>
  <c r="AX22" i="23"/>
  <c r="F77" i="23"/>
  <c r="BD77" i="23" s="1"/>
  <c r="BK85" i="23" s="1"/>
  <c r="BM85" i="23" s="1"/>
  <c r="O32" i="23"/>
  <c r="N32" i="23"/>
  <c r="Q32" i="23"/>
  <c r="P32" i="23"/>
  <c r="Q69" i="23"/>
  <c r="O69" i="23"/>
  <c r="N69" i="23"/>
  <c r="P69" i="23"/>
  <c r="AY7" i="23"/>
  <c r="M7" i="23"/>
  <c r="AX7" i="23"/>
  <c r="AW7" i="23"/>
  <c r="AV7" i="23"/>
  <c r="AW13" i="23"/>
  <c r="M13" i="23"/>
  <c r="AV13" i="23"/>
  <c r="AX13" i="23"/>
  <c r="AY13" i="23"/>
  <c r="AX6" i="23"/>
  <c r="AW6" i="23"/>
  <c r="M6" i="23"/>
  <c r="AV6" i="23"/>
  <c r="AY6" i="23"/>
  <c r="D80" i="23"/>
  <c r="BB80" i="23" s="1"/>
  <c r="BK80" i="23" s="1"/>
  <c r="BM80" i="23" s="1"/>
  <c r="O40" i="23"/>
  <c r="N40" i="23"/>
  <c r="Q40" i="23"/>
  <c r="P40" i="23"/>
  <c r="AV49" i="23"/>
  <c r="AY49" i="23"/>
  <c r="M49" i="23"/>
  <c r="AX49" i="23"/>
  <c r="AW49" i="23"/>
  <c r="AW5" i="23"/>
  <c r="AV5" i="23"/>
  <c r="AY5" i="23"/>
  <c r="AX5" i="23"/>
  <c r="M5" i="23"/>
  <c r="AY41" i="23"/>
  <c r="M41" i="23"/>
  <c r="AX41" i="23"/>
  <c r="AW41" i="23"/>
  <c r="AV41" i="23"/>
  <c r="AY15" i="23"/>
  <c r="AX15" i="23"/>
  <c r="M15" i="23"/>
  <c r="AW15" i="23"/>
  <c r="AV15" i="23"/>
  <c r="AW52" i="23"/>
  <c r="AX52" i="23"/>
  <c r="M52" i="23"/>
  <c r="AY52" i="23"/>
  <c r="AV52" i="23"/>
  <c r="O60" i="23"/>
  <c r="P60" i="23"/>
  <c r="Q60" i="23"/>
  <c r="N60" i="23"/>
  <c r="AW70" i="23"/>
  <c r="AY70" i="23"/>
  <c r="M70" i="23"/>
  <c r="AV70" i="23"/>
  <c r="AX70" i="23"/>
  <c r="AW24" i="23"/>
  <c r="AY24" i="23"/>
  <c r="AX24" i="23"/>
  <c r="AV24" i="23"/>
  <c r="M24" i="23"/>
  <c r="O68" i="28" l="1"/>
  <c r="N68" i="28"/>
  <c r="Q68" i="28"/>
  <c r="Q59" i="28"/>
  <c r="N59" i="28"/>
  <c r="O59" i="28"/>
  <c r="AY60" i="28"/>
  <c r="M60" i="28"/>
  <c r="AV60" i="28"/>
  <c r="AW60" i="28"/>
  <c r="AX60" i="28"/>
  <c r="AW61" i="28"/>
  <c r="AX61" i="28"/>
  <c r="M61" i="28"/>
  <c r="AV61" i="28"/>
  <c r="AY61" i="28"/>
  <c r="AY58" i="28"/>
  <c r="M58" i="28"/>
  <c r="AW58" i="28"/>
  <c r="AX58" i="28"/>
  <c r="AV58" i="28"/>
  <c r="Q25" i="28"/>
  <c r="O25" i="28"/>
  <c r="P25" i="28"/>
  <c r="D77" i="28"/>
  <c r="BB77" i="28" s="1"/>
  <c r="BK77" i="28" s="1"/>
  <c r="BM77" i="28" s="1"/>
  <c r="BN77" i="28" s="1"/>
  <c r="BO77" i="28" s="1"/>
  <c r="N22" i="28"/>
  <c r="Q22" i="28"/>
  <c r="O22" i="28"/>
  <c r="P22" i="28"/>
  <c r="F82" i="28"/>
  <c r="BD82" i="28" s="1"/>
  <c r="BK90" i="28" s="1"/>
  <c r="BM90" i="28" s="1"/>
  <c r="P41" i="28"/>
  <c r="Q41" i="28"/>
  <c r="N41" i="28"/>
  <c r="O41" i="28"/>
  <c r="BN79" i="28"/>
  <c r="BO79" i="28" s="1"/>
  <c r="BN91" i="28"/>
  <c r="BO91" i="28" s="1"/>
  <c r="Q51" i="28"/>
  <c r="P51" i="28"/>
  <c r="O51" i="28"/>
  <c r="N51" i="28"/>
  <c r="BN86" i="28"/>
  <c r="BO86" i="28" s="1"/>
  <c r="D82" i="28"/>
  <c r="BB82" i="28" s="1"/>
  <c r="BK82" i="28" s="1"/>
  <c r="BM82" i="28" s="1"/>
  <c r="Q49" i="28"/>
  <c r="P49" i="28"/>
  <c r="O49" i="28"/>
  <c r="N49" i="28"/>
  <c r="BN83" i="28"/>
  <c r="BO83" i="28" s="1"/>
  <c r="F80" i="28"/>
  <c r="BD80" i="28" s="1"/>
  <c r="BK88" i="28" s="1"/>
  <c r="BM88" i="28" s="1"/>
  <c r="O50" i="28"/>
  <c r="N50" i="28"/>
  <c r="P50" i="28"/>
  <c r="Q50" i="28"/>
  <c r="O52" i="28"/>
  <c r="N52" i="28"/>
  <c r="P52" i="28"/>
  <c r="Q52" i="28"/>
  <c r="BN84" i="28"/>
  <c r="BO84" i="28" s="1"/>
  <c r="BN78" i="28"/>
  <c r="BO78" i="28" s="1"/>
  <c r="BN89" i="28"/>
  <c r="BO89" i="28" s="1"/>
  <c r="BN80" i="28"/>
  <c r="BO80" i="28" s="1"/>
  <c r="BN76" i="28"/>
  <c r="BO76" i="28" s="1"/>
  <c r="BN85" i="28"/>
  <c r="BO85" i="28" s="1"/>
  <c r="P50" i="27"/>
  <c r="Q31" i="27"/>
  <c r="AY15" i="27"/>
  <c r="F78" i="27"/>
  <c r="BD78" i="27" s="1"/>
  <c r="BK86" i="27" s="1"/>
  <c r="BM86" i="27" s="1"/>
  <c r="O5" i="27"/>
  <c r="N5" i="27"/>
  <c r="Q5" i="27"/>
  <c r="P5" i="27"/>
  <c r="BN85" i="27"/>
  <c r="BO85" i="27" s="1"/>
  <c r="BN89" i="27"/>
  <c r="BO89" i="27" s="1"/>
  <c r="BN90" i="27"/>
  <c r="BO90" i="27" s="1"/>
  <c r="D78" i="27"/>
  <c r="BB78" i="27" s="1"/>
  <c r="BK78" i="27" s="1"/>
  <c r="BM78" i="27" s="1"/>
  <c r="P13" i="27"/>
  <c r="O13" i="27"/>
  <c r="N13" i="27"/>
  <c r="Q13" i="27"/>
  <c r="BN82" i="27"/>
  <c r="BO82" i="27" s="1"/>
  <c r="D76" i="27"/>
  <c r="BB76" i="27" s="1"/>
  <c r="BK76" i="27" s="1"/>
  <c r="BM76" i="27" s="1"/>
  <c r="N4" i="27"/>
  <c r="Q4" i="27"/>
  <c r="P4" i="27"/>
  <c r="O4" i="27"/>
  <c r="BN81" i="27"/>
  <c r="BO81" i="27"/>
  <c r="N16" i="27"/>
  <c r="Q16" i="27"/>
  <c r="P16" i="27"/>
  <c r="O16" i="27"/>
  <c r="BN79" i="27"/>
  <c r="BO79" i="27" s="1"/>
  <c r="BN87" i="27"/>
  <c r="BO87" i="27" s="1"/>
  <c r="BN91" i="27"/>
  <c r="BO91" i="27" s="1"/>
  <c r="O15" i="27"/>
  <c r="N15" i="27"/>
  <c r="Q15" i="27"/>
  <c r="P15" i="27"/>
  <c r="BN83" i="27"/>
  <c r="BO83" i="27" s="1"/>
  <c r="P7" i="27"/>
  <c r="O7" i="27"/>
  <c r="N7" i="27"/>
  <c r="Q7" i="27"/>
  <c r="F76" i="27"/>
  <c r="BD76" i="27" s="1"/>
  <c r="BK84" i="27" s="1"/>
  <c r="BM84" i="27" s="1"/>
  <c r="P14" i="27"/>
  <c r="O14" i="27"/>
  <c r="N14" i="27"/>
  <c r="Q14" i="27"/>
  <c r="BN77" i="27"/>
  <c r="BO77" i="27" s="1"/>
  <c r="BN88" i="27"/>
  <c r="BO88" i="27" s="1"/>
  <c r="O6" i="27"/>
  <c r="N6" i="27"/>
  <c r="Q6" i="27"/>
  <c r="P6" i="27"/>
  <c r="BN80" i="27"/>
  <c r="BO80" i="27" s="1"/>
  <c r="M60" i="26"/>
  <c r="AY60" i="26"/>
  <c r="AV60" i="26"/>
  <c r="AX60" i="26"/>
  <c r="P60" i="26" s="1"/>
  <c r="O15" i="26"/>
  <c r="P15" i="26"/>
  <c r="Q15" i="26"/>
  <c r="N15" i="26"/>
  <c r="P5" i="26"/>
  <c r="N5" i="26"/>
  <c r="F78" i="26"/>
  <c r="BD78" i="26" s="1"/>
  <c r="BK86" i="26" s="1"/>
  <c r="BM86" i="26" s="1"/>
  <c r="Q5" i="26"/>
  <c r="O5" i="26"/>
  <c r="D83" i="26"/>
  <c r="BB83" i="26" s="1"/>
  <c r="BK83" i="26" s="1"/>
  <c r="BM83" i="26" s="1"/>
  <c r="O67" i="26"/>
  <c r="N67" i="26"/>
  <c r="Q67" i="26"/>
  <c r="P67" i="26"/>
  <c r="O52" i="26"/>
  <c r="N52" i="26"/>
  <c r="Q52" i="26"/>
  <c r="P52" i="26"/>
  <c r="F77" i="26"/>
  <c r="BD77" i="26" s="1"/>
  <c r="BK85" i="26" s="1"/>
  <c r="BM85" i="26" s="1"/>
  <c r="O32" i="26"/>
  <c r="N32" i="26"/>
  <c r="Q32" i="26"/>
  <c r="P32" i="26"/>
  <c r="Q69" i="26"/>
  <c r="O69" i="26"/>
  <c r="N69" i="26"/>
  <c r="P69" i="26"/>
  <c r="AW40" i="26"/>
  <c r="AY40" i="26"/>
  <c r="AX40" i="26"/>
  <c r="M40" i="26"/>
  <c r="AV40" i="26"/>
  <c r="O70" i="26"/>
  <c r="Q70" i="26"/>
  <c r="P70" i="26"/>
  <c r="N70" i="26"/>
  <c r="Q61" i="26"/>
  <c r="P61" i="26"/>
  <c r="O61" i="26"/>
  <c r="N61" i="26"/>
  <c r="O50" i="26"/>
  <c r="N50" i="26"/>
  <c r="F80" i="26"/>
  <c r="BD80" i="26" s="1"/>
  <c r="BK88" i="26" s="1"/>
  <c r="BM88" i="26" s="1"/>
  <c r="Q50" i="26"/>
  <c r="P50" i="26"/>
  <c r="BN77" i="26"/>
  <c r="BO77" i="26" s="1"/>
  <c r="F83" i="26"/>
  <c r="BD83" i="26" s="1"/>
  <c r="BK91" i="26" s="1"/>
  <c r="BM91" i="26" s="1"/>
  <c r="Q59" i="26"/>
  <c r="P59" i="26"/>
  <c r="O59" i="26"/>
  <c r="N59" i="26"/>
  <c r="AW42" i="26"/>
  <c r="AV42" i="26"/>
  <c r="M42" i="26"/>
  <c r="AY42" i="26"/>
  <c r="AX42" i="26"/>
  <c r="Q51" i="26"/>
  <c r="P51" i="26"/>
  <c r="O51" i="26"/>
  <c r="N51" i="26"/>
  <c r="BN87" i="26"/>
  <c r="BO87" i="26" s="1"/>
  <c r="D82" i="26"/>
  <c r="BB82" i="26" s="1"/>
  <c r="BK82" i="26" s="1"/>
  <c r="BM82" i="26" s="1"/>
  <c r="Q49" i="26"/>
  <c r="P49" i="26"/>
  <c r="O49" i="26"/>
  <c r="N49" i="26"/>
  <c r="AY41" i="26"/>
  <c r="M41" i="26"/>
  <c r="AX41" i="26"/>
  <c r="AW41" i="26"/>
  <c r="AV41" i="26"/>
  <c r="P6" i="26"/>
  <c r="O6" i="26"/>
  <c r="N6" i="26"/>
  <c r="Q6" i="26"/>
  <c r="D79" i="26"/>
  <c r="BB79" i="26" s="1"/>
  <c r="BK79" i="26" s="1"/>
  <c r="BM79" i="26" s="1"/>
  <c r="Q31" i="26"/>
  <c r="P31" i="26"/>
  <c r="O31" i="26"/>
  <c r="N31" i="26"/>
  <c r="D76" i="26"/>
  <c r="BB76" i="26" s="1"/>
  <c r="BK76" i="26" s="1"/>
  <c r="BM76" i="26" s="1"/>
  <c r="P4" i="26"/>
  <c r="Q4" i="26"/>
  <c r="O4" i="26"/>
  <c r="N4" i="26"/>
  <c r="O34" i="26"/>
  <c r="N34" i="26"/>
  <c r="Q34" i="26"/>
  <c r="P34" i="26"/>
  <c r="D81" i="26"/>
  <c r="BB81" i="26" s="1"/>
  <c r="BK81" i="26" s="1"/>
  <c r="BM81" i="26" s="1"/>
  <c r="O58" i="26"/>
  <c r="N58" i="26"/>
  <c r="Q58" i="26"/>
  <c r="P58" i="26"/>
  <c r="Q7" i="26"/>
  <c r="N7" i="26"/>
  <c r="P7" i="26"/>
  <c r="O7" i="26"/>
  <c r="O60" i="26"/>
  <c r="N60" i="26"/>
  <c r="Q60" i="26"/>
  <c r="AY43" i="26"/>
  <c r="M43" i="26"/>
  <c r="AX43" i="26"/>
  <c r="AW43" i="26"/>
  <c r="AV43" i="26"/>
  <c r="Q33" i="26"/>
  <c r="P33" i="26"/>
  <c r="O33" i="26"/>
  <c r="N33" i="26"/>
  <c r="Q68" i="26"/>
  <c r="F81" i="26"/>
  <c r="BD81" i="26" s="1"/>
  <c r="BK89" i="26" s="1"/>
  <c r="BM89" i="26" s="1"/>
  <c r="P68" i="26"/>
  <c r="O68" i="26"/>
  <c r="N68" i="26"/>
  <c r="N68" i="25"/>
  <c r="F81" i="25"/>
  <c r="BD81" i="25" s="1"/>
  <c r="BK89" i="25" s="1"/>
  <c r="BM89" i="25" s="1"/>
  <c r="O68" i="25"/>
  <c r="Q68" i="25"/>
  <c r="P68" i="25"/>
  <c r="P61" i="25"/>
  <c r="Q61" i="25"/>
  <c r="O61" i="25"/>
  <c r="N61" i="25"/>
  <c r="N70" i="25"/>
  <c r="P70" i="25"/>
  <c r="Q70" i="25"/>
  <c r="O70" i="25"/>
  <c r="BN78" i="25"/>
  <c r="BO78" i="25" s="1"/>
  <c r="Q34" i="25"/>
  <c r="O34" i="25"/>
  <c r="N34" i="25"/>
  <c r="P34" i="25"/>
  <c r="N60" i="25"/>
  <c r="O60" i="25"/>
  <c r="Q60" i="25"/>
  <c r="P60" i="25"/>
  <c r="P69" i="25"/>
  <c r="Q69" i="25"/>
  <c r="O69" i="25"/>
  <c r="N69" i="25"/>
  <c r="BN80" i="25"/>
  <c r="BO80" i="25" s="1"/>
  <c r="N7" i="25"/>
  <c r="Q7" i="25"/>
  <c r="O7" i="25"/>
  <c r="P7" i="25"/>
  <c r="BN91" i="25"/>
  <c r="BO91" i="25" s="1"/>
  <c r="BN84" i="25"/>
  <c r="BO84" i="25" s="1"/>
  <c r="P67" i="25"/>
  <c r="D83" i="25"/>
  <c r="BB83" i="25" s="1"/>
  <c r="BK83" i="25" s="1"/>
  <c r="BM83" i="25" s="1"/>
  <c r="O67" i="25"/>
  <c r="Q67" i="25"/>
  <c r="N67" i="25"/>
  <c r="BN81" i="25"/>
  <c r="BO81" i="25" s="1"/>
  <c r="F78" i="25"/>
  <c r="BD78" i="25" s="1"/>
  <c r="BK86" i="25" s="1"/>
  <c r="BM86" i="25" s="1"/>
  <c r="Q5" i="25"/>
  <c r="P5" i="25"/>
  <c r="O5" i="25"/>
  <c r="N5" i="25"/>
  <c r="BN90" i="25"/>
  <c r="BO90" i="25" s="1"/>
  <c r="D79" i="25"/>
  <c r="BB79" i="25" s="1"/>
  <c r="BK79" i="25" s="1"/>
  <c r="BM79" i="25" s="1"/>
  <c r="N31" i="25"/>
  <c r="P31" i="25"/>
  <c r="Q31" i="25"/>
  <c r="O31" i="25"/>
  <c r="F80" i="25"/>
  <c r="BD80" i="25" s="1"/>
  <c r="BK88" i="25" s="1"/>
  <c r="BM88" i="25" s="1"/>
  <c r="N50" i="25"/>
  <c r="Q50" i="25"/>
  <c r="O50" i="25"/>
  <c r="P50" i="25"/>
  <c r="F77" i="25"/>
  <c r="BD77" i="25" s="1"/>
  <c r="BK85" i="25" s="1"/>
  <c r="BM85" i="25" s="1"/>
  <c r="Q32" i="25"/>
  <c r="P32" i="25"/>
  <c r="N32" i="25"/>
  <c r="O32" i="25"/>
  <c r="N52" i="25"/>
  <c r="Q52" i="25"/>
  <c r="O52" i="25"/>
  <c r="P52" i="25"/>
  <c r="D76" i="25"/>
  <c r="BB76" i="25" s="1"/>
  <c r="BK76" i="25" s="1"/>
  <c r="BM76" i="25" s="1"/>
  <c r="Q4" i="25"/>
  <c r="P4" i="25"/>
  <c r="O4" i="25"/>
  <c r="N4" i="25"/>
  <c r="P51" i="25"/>
  <c r="O51" i="25"/>
  <c r="N51" i="25"/>
  <c r="Q51" i="25"/>
  <c r="O33" i="25"/>
  <c r="Q33" i="25"/>
  <c r="N33" i="25"/>
  <c r="P33" i="25"/>
  <c r="Q6" i="25"/>
  <c r="P6" i="25"/>
  <c r="O6" i="25"/>
  <c r="N6" i="25"/>
  <c r="D82" i="25"/>
  <c r="BB82" i="25" s="1"/>
  <c r="BK82" i="25" s="1"/>
  <c r="BM82" i="25" s="1"/>
  <c r="P49" i="25"/>
  <c r="O49" i="25"/>
  <c r="N49" i="25"/>
  <c r="Q49" i="25"/>
  <c r="BN78" i="24"/>
  <c r="BO78" i="24" s="1"/>
  <c r="F77" i="24"/>
  <c r="BD77" i="24" s="1"/>
  <c r="BK85" i="24" s="1"/>
  <c r="BM85" i="24" s="1"/>
  <c r="Q32" i="24"/>
  <c r="O32" i="24"/>
  <c r="P32" i="24"/>
  <c r="N32" i="24"/>
  <c r="Q49" i="24"/>
  <c r="D82" i="24"/>
  <c r="BB82" i="24" s="1"/>
  <c r="BK82" i="24" s="1"/>
  <c r="BM82" i="24" s="1"/>
  <c r="P49" i="24"/>
  <c r="N49" i="24"/>
  <c r="O49" i="24"/>
  <c r="O52" i="24"/>
  <c r="P52" i="24"/>
  <c r="N52" i="24"/>
  <c r="Q52" i="24"/>
  <c r="Q34" i="24"/>
  <c r="O34" i="24"/>
  <c r="P34" i="24"/>
  <c r="N34" i="24"/>
  <c r="N25" i="24"/>
  <c r="Q25" i="24"/>
  <c r="P25" i="24"/>
  <c r="O25" i="24"/>
  <c r="F83" i="24"/>
  <c r="BD83" i="24" s="1"/>
  <c r="BK91" i="24" s="1"/>
  <c r="BM91" i="24" s="1"/>
  <c r="Q59" i="24"/>
  <c r="O59" i="24"/>
  <c r="N59" i="24"/>
  <c r="P59" i="24"/>
  <c r="P69" i="24"/>
  <c r="N69" i="24"/>
  <c r="Q69" i="24"/>
  <c r="O69" i="24"/>
  <c r="F80" i="24"/>
  <c r="BD80" i="24" s="1"/>
  <c r="BK88" i="24" s="1"/>
  <c r="BM88" i="24" s="1"/>
  <c r="O50" i="24"/>
  <c r="Q50" i="24"/>
  <c r="N50" i="24"/>
  <c r="P50" i="24"/>
  <c r="D79" i="24"/>
  <c r="BB79" i="24" s="1"/>
  <c r="BK79" i="24" s="1"/>
  <c r="BM79" i="24" s="1"/>
  <c r="O31" i="24"/>
  <c r="Q31" i="24"/>
  <c r="N31" i="24"/>
  <c r="P31" i="24"/>
  <c r="BN90" i="24"/>
  <c r="BO90" i="24" s="1"/>
  <c r="O58" i="24"/>
  <c r="Q58" i="24"/>
  <c r="N58" i="24"/>
  <c r="D81" i="24"/>
  <c r="BB81" i="24" s="1"/>
  <c r="BK81" i="24" s="1"/>
  <c r="BM81" i="24" s="1"/>
  <c r="P58" i="24"/>
  <c r="Q51" i="24"/>
  <c r="O51" i="24"/>
  <c r="P51" i="24"/>
  <c r="N51" i="24"/>
  <c r="N70" i="24"/>
  <c r="P70" i="24"/>
  <c r="O70" i="24"/>
  <c r="Q70" i="24"/>
  <c r="O33" i="24"/>
  <c r="Q33" i="24"/>
  <c r="P33" i="24"/>
  <c r="N33" i="24"/>
  <c r="BN76" i="24"/>
  <c r="BO76" i="24" s="1"/>
  <c r="F79" i="24"/>
  <c r="BD79" i="24" s="1"/>
  <c r="BK87" i="24" s="1"/>
  <c r="BM87" i="24" s="1"/>
  <c r="N23" i="24"/>
  <c r="P23" i="24"/>
  <c r="O23" i="24"/>
  <c r="Q23" i="24"/>
  <c r="BN86" i="24"/>
  <c r="BO86" i="24" s="1"/>
  <c r="P67" i="24"/>
  <c r="N67" i="24"/>
  <c r="Q67" i="24"/>
  <c r="D83" i="24"/>
  <c r="BB83" i="24" s="1"/>
  <c r="BK83" i="24" s="1"/>
  <c r="BM83" i="24" s="1"/>
  <c r="O67" i="24"/>
  <c r="N60" i="24"/>
  <c r="P60" i="24"/>
  <c r="Q60" i="24"/>
  <c r="O60" i="24"/>
  <c r="D77" i="24"/>
  <c r="BB77" i="24" s="1"/>
  <c r="BK77" i="24" s="1"/>
  <c r="BM77" i="24" s="1"/>
  <c r="P22" i="24"/>
  <c r="N22" i="24"/>
  <c r="O22" i="24"/>
  <c r="Q22" i="24"/>
  <c r="N68" i="24"/>
  <c r="F81" i="24"/>
  <c r="BD81" i="24" s="1"/>
  <c r="BK89" i="24" s="1"/>
  <c r="BM89" i="24" s="1"/>
  <c r="P68" i="24"/>
  <c r="O68" i="24"/>
  <c r="Q68" i="24"/>
  <c r="BN80" i="24"/>
  <c r="BO80" i="24" s="1"/>
  <c r="P24" i="24"/>
  <c r="O24" i="24"/>
  <c r="N24" i="24"/>
  <c r="Q24" i="24"/>
  <c r="P61" i="24"/>
  <c r="N61" i="24"/>
  <c r="O61" i="24"/>
  <c r="Q61" i="24"/>
  <c r="BN84" i="24"/>
  <c r="BO84" i="24" s="1"/>
  <c r="Q67" i="23"/>
  <c r="O67" i="23"/>
  <c r="N67" i="23"/>
  <c r="D76" i="23"/>
  <c r="BB76" i="23" s="1"/>
  <c r="BK76" i="23" s="1"/>
  <c r="BM76" i="23" s="1"/>
  <c r="P4" i="23"/>
  <c r="O4" i="23"/>
  <c r="N4" i="23"/>
  <c r="Q4" i="23"/>
  <c r="O24" i="23"/>
  <c r="N24" i="23"/>
  <c r="Q24" i="23"/>
  <c r="P24" i="23"/>
  <c r="O52" i="23"/>
  <c r="P52" i="23"/>
  <c r="Q52" i="23"/>
  <c r="N52" i="23"/>
  <c r="D82" i="23"/>
  <c r="BB82" i="23" s="1"/>
  <c r="BK82" i="23" s="1"/>
  <c r="BM82" i="23" s="1"/>
  <c r="N49" i="23"/>
  <c r="Q49" i="23"/>
  <c r="P49" i="23"/>
  <c r="O49" i="23"/>
  <c r="D78" i="23"/>
  <c r="BB78" i="23" s="1"/>
  <c r="BK78" i="23" s="1"/>
  <c r="BM78" i="23" s="1"/>
  <c r="Q13" i="23"/>
  <c r="P13" i="23"/>
  <c r="N13" i="23"/>
  <c r="O13" i="23"/>
  <c r="F79" i="23"/>
  <c r="BD79" i="23" s="1"/>
  <c r="BK87" i="23" s="1"/>
  <c r="BM87" i="23" s="1"/>
  <c r="Q23" i="23"/>
  <c r="N23" i="23"/>
  <c r="P23" i="23"/>
  <c r="O23" i="23"/>
  <c r="BN79" i="23"/>
  <c r="BO79" i="23" s="1"/>
  <c r="Q25" i="23"/>
  <c r="O25" i="23"/>
  <c r="N25" i="23"/>
  <c r="P25" i="23"/>
  <c r="F78" i="23"/>
  <c r="BD78" i="23" s="1"/>
  <c r="BK86" i="23" s="1"/>
  <c r="BM86" i="23" s="1"/>
  <c r="P5" i="23"/>
  <c r="O5" i="23"/>
  <c r="N5" i="23"/>
  <c r="Q5" i="23"/>
  <c r="Q7" i="23"/>
  <c r="P7" i="23"/>
  <c r="O7" i="23"/>
  <c r="N7" i="23"/>
  <c r="BN89" i="23"/>
  <c r="BO89" i="23" s="1"/>
  <c r="O16" i="23"/>
  <c r="N16" i="23"/>
  <c r="Q16" i="23"/>
  <c r="P16" i="23"/>
  <c r="Q59" i="23"/>
  <c r="N59" i="23"/>
  <c r="P59" i="23"/>
  <c r="F83" i="23"/>
  <c r="BD83" i="23" s="1"/>
  <c r="BK91" i="23" s="1"/>
  <c r="BM91" i="23" s="1"/>
  <c r="O59" i="23"/>
  <c r="P6" i="23"/>
  <c r="O6" i="23"/>
  <c r="Q6" i="23"/>
  <c r="N6" i="23"/>
  <c r="O34" i="23"/>
  <c r="N34" i="23"/>
  <c r="Q34" i="23"/>
  <c r="P34" i="23"/>
  <c r="N51" i="23"/>
  <c r="P51" i="23"/>
  <c r="O51" i="23"/>
  <c r="Q51" i="23"/>
  <c r="Q33" i="23"/>
  <c r="P33" i="23"/>
  <c r="O33" i="23"/>
  <c r="N33" i="23"/>
  <c r="P15" i="23"/>
  <c r="O15" i="23"/>
  <c r="N15" i="23"/>
  <c r="Q15" i="23"/>
  <c r="D77" i="23"/>
  <c r="BB77" i="23" s="1"/>
  <c r="BK77" i="23" s="1"/>
  <c r="BM77" i="23" s="1"/>
  <c r="O22" i="23"/>
  <c r="N22" i="23"/>
  <c r="Q22" i="23"/>
  <c r="P22" i="23"/>
  <c r="F76" i="23"/>
  <c r="BD76" i="23" s="1"/>
  <c r="BK84" i="23" s="1"/>
  <c r="BM84" i="23" s="1"/>
  <c r="Q14" i="23"/>
  <c r="P14" i="23"/>
  <c r="O14" i="23"/>
  <c r="N14" i="23"/>
  <c r="BN83" i="23"/>
  <c r="BO83" i="23" s="1"/>
  <c r="O70" i="23"/>
  <c r="Q70" i="23"/>
  <c r="P70" i="23"/>
  <c r="N70" i="23"/>
  <c r="F82" i="23"/>
  <c r="BD82" i="23" s="1"/>
  <c r="BK90" i="23" s="1"/>
  <c r="BM90" i="23" s="1"/>
  <c r="Q41" i="23"/>
  <c r="P41" i="23"/>
  <c r="O41" i="23"/>
  <c r="N41" i="23"/>
  <c r="BN80" i="23"/>
  <c r="BO80" i="23" s="1"/>
  <c r="BN85" i="23"/>
  <c r="BO85" i="23" s="1"/>
  <c r="BN81" i="23"/>
  <c r="BO81" i="23" s="1"/>
  <c r="O42" i="23"/>
  <c r="N42" i="23"/>
  <c r="Q42" i="23"/>
  <c r="P42" i="23"/>
  <c r="F80" i="23"/>
  <c r="BD80" i="23" s="1"/>
  <c r="BK88" i="23" s="1"/>
  <c r="BM88" i="23" s="1"/>
  <c r="P50" i="23"/>
  <c r="Q50" i="23"/>
  <c r="O50" i="23"/>
  <c r="N50" i="23"/>
  <c r="Q60" i="28" l="1"/>
  <c r="N60" i="28"/>
  <c r="P60" i="28"/>
  <c r="O60" i="28"/>
  <c r="Q58" i="28"/>
  <c r="P58" i="28"/>
  <c r="O58" i="28"/>
  <c r="D81" i="28"/>
  <c r="BB81" i="28" s="1"/>
  <c r="BK81" i="28" s="1"/>
  <c r="BM81" i="28" s="1"/>
  <c r="BN81" i="28" s="1"/>
  <c r="BO81" i="28" s="1"/>
  <c r="N58" i="28"/>
  <c r="P61" i="28"/>
  <c r="O61" i="28"/>
  <c r="N61" i="28"/>
  <c r="Q61" i="28"/>
  <c r="BN82" i="28"/>
  <c r="BO82" i="28" s="1"/>
  <c r="BN88" i="28"/>
  <c r="BO88" i="28" s="1"/>
  <c r="BN90" i="28"/>
  <c r="BO90" i="28" s="1"/>
  <c r="BN78" i="27"/>
  <c r="BO78" i="27" s="1"/>
  <c r="BN76" i="27"/>
  <c r="BO76" i="27" s="1"/>
  <c r="BN84" i="27"/>
  <c r="BO84" i="27" s="1"/>
  <c r="BN86" i="27"/>
  <c r="BO86" i="27" s="1"/>
  <c r="BN82" i="26"/>
  <c r="BO82" i="26" s="1"/>
  <c r="BN91" i="26"/>
  <c r="BO91" i="26" s="1"/>
  <c r="BN89" i="26"/>
  <c r="BO89" i="26" s="1"/>
  <c r="BN76" i="26"/>
  <c r="BO76" i="26" s="1"/>
  <c r="O42" i="26"/>
  <c r="Q42" i="26"/>
  <c r="P42" i="26"/>
  <c r="N42" i="26"/>
  <c r="BN88" i="26"/>
  <c r="BO88" i="26" s="1"/>
  <c r="D80" i="26"/>
  <c r="BB80" i="26" s="1"/>
  <c r="BK80" i="26" s="1"/>
  <c r="BM80" i="26" s="1"/>
  <c r="O40" i="26"/>
  <c r="N40" i="26"/>
  <c r="Q40" i="26"/>
  <c r="P40" i="26"/>
  <c r="BN85" i="26"/>
  <c r="BO85" i="26" s="1"/>
  <c r="BN86" i="26"/>
  <c r="BO86" i="26" s="1"/>
  <c r="BN81" i="26"/>
  <c r="BO81" i="26" s="1"/>
  <c r="Q43" i="26"/>
  <c r="P43" i="26"/>
  <c r="N43" i="26"/>
  <c r="O43" i="26"/>
  <c r="BN79" i="26"/>
  <c r="BO79" i="26" s="1"/>
  <c r="Q41" i="26"/>
  <c r="F82" i="26"/>
  <c r="BD82" i="26" s="1"/>
  <c r="BK90" i="26" s="1"/>
  <c r="BM90" i="26" s="1"/>
  <c r="P41" i="26"/>
  <c r="O41" i="26"/>
  <c r="N41" i="26"/>
  <c r="BN83" i="26"/>
  <c r="BO83" i="26" s="1"/>
  <c r="BN82" i="25"/>
  <c r="BO82" i="25" s="1"/>
  <c r="BN79" i="25"/>
  <c r="BO79" i="25" s="1"/>
  <c r="BN76" i="25"/>
  <c r="BO76" i="25" s="1"/>
  <c r="BN83" i="25"/>
  <c r="BO83" i="25" s="1"/>
  <c r="BN85" i="25"/>
  <c r="BO85" i="25" s="1"/>
  <c r="BN89" i="25"/>
  <c r="BO89" i="25" s="1"/>
  <c r="BN88" i="25"/>
  <c r="BO88" i="25" s="1"/>
  <c r="BN86" i="25"/>
  <c r="BO86" i="25" s="1"/>
  <c r="BN89" i="24"/>
  <c r="BO89" i="24" s="1"/>
  <c r="BN83" i="24"/>
  <c r="BO83" i="24" s="1"/>
  <c r="BN79" i="24"/>
  <c r="BO79" i="24" s="1"/>
  <c r="BN85" i="24"/>
  <c r="BO85" i="24" s="1"/>
  <c r="BN88" i="24"/>
  <c r="BO88" i="24" s="1"/>
  <c r="BN77" i="24"/>
  <c r="BO77" i="24" s="1"/>
  <c r="BN87" i="24"/>
  <c r="BO87" i="24" s="1"/>
  <c r="BN81" i="24"/>
  <c r="BO81" i="24" s="1"/>
  <c r="BN91" i="24"/>
  <c r="BO91" i="24" s="1"/>
  <c r="BN82" i="24"/>
  <c r="BO82" i="24" s="1"/>
  <c r="BN90" i="23"/>
  <c r="BO90" i="23" s="1"/>
  <c r="BN86" i="23"/>
  <c r="BO86" i="23" s="1"/>
  <c r="BN78" i="23"/>
  <c r="BO78" i="23" s="1"/>
  <c r="BN87" i="23"/>
  <c r="BO87" i="23" s="1"/>
  <c r="BN88" i="23"/>
  <c r="BO88" i="23" s="1"/>
  <c r="BN82" i="23"/>
  <c r="BO82" i="23" s="1"/>
  <c r="BN84" i="23"/>
  <c r="BO84" i="23" s="1"/>
  <c r="BN77" i="23"/>
  <c r="BO77" i="23" s="1"/>
  <c r="BN91" i="23"/>
  <c r="BO91" i="23" s="1"/>
  <c r="BN76" i="23"/>
  <c r="BO76" i="23" s="1"/>
  <c r="BO92" i="28" l="1"/>
  <c r="O76" i="28" s="1"/>
  <c r="U14" i="28" s="1"/>
  <c r="V14" i="28" s="1"/>
  <c r="BO92" i="27"/>
  <c r="O76" i="27" s="1"/>
  <c r="U14" i="27" s="1"/>
  <c r="V14" i="27" s="1"/>
  <c r="BN80" i="26"/>
  <c r="BO80" i="26" s="1"/>
  <c r="BN90" i="26"/>
  <c r="BO90" i="26" s="1"/>
  <c r="BO92" i="25"/>
  <c r="O76" i="25" s="1"/>
  <c r="U14" i="25" s="1"/>
  <c r="V14" i="25" s="1"/>
  <c r="BO92" i="24"/>
  <c r="O76" i="24" s="1"/>
  <c r="U14" i="24" s="1"/>
  <c r="V14" i="24" s="1"/>
  <c r="BO92" i="23"/>
  <c r="O76" i="23" s="1"/>
  <c r="U14" i="23" s="1"/>
  <c r="V14" i="23" s="1"/>
  <c r="BO92" i="26" l="1"/>
  <c r="O76" i="26" s="1"/>
  <c r="U14" i="26" s="1"/>
  <c r="V14" i="26" s="1"/>
  <c r="BL119" i="22"/>
  <c r="BL118" i="22"/>
  <c r="BL114" i="22"/>
  <c r="BL113" i="22"/>
  <c r="BL109" i="22"/>
  <c r="BK109" i="22"/>
  <c r="BL108" i="22"/>
  <c r="BL107" i="22"/>
  <c r="BL106" i="22"/>
  <c r="BK106" i="22"/>
  <c r="BH103" i="22"/>
  <c r="BG103" i="22"/>
  <c r="BE103" i="22"/>
  <c r="F103" i="22"/>
  <c r="BD103" i="22" s="1"/>
  <c r="D103" i="22"/>
  <c r="BB103" i="22" s="1"/>
  <c r="BH99" i="22"/>
  <c r="BG99" i="22"/>
  <c r="BE99" i="22"/>
  <c r="BK96" i="22"/>
  <c r="BH95" i="22"/>
  <c r="BG95" i="22"/>
  <c r="BE95" i="22"/>
  <c r="P95" i="22"/>
  <c r="F99" i="22" s="1"/>
  <c r="F95" i="22"/>
  <c r="BD95" i="22" s="1"/>
  <c r="D95" i="22"/>
  <c r="BK107" i="22" s="1"/>
  <c r="BH94" i="22"/>
  <c r="BI94" i="22" s="1"/>
  <c r="BG94" i="22"/>
  <c r="BE94" i="22"/>
  <c r="BB94" i="22"/>
  <c r="K94" i="22"/>
  <c r="F94" i="22"/>
  <c r="BK108" i="22" s="1"/>
  <c r="BM108" i="22" s="1"/>
  <c r="D94" i="22"/>
  <c r="S94" i="22" s="1"/>
  <c r="D99" i="22" s="1"/>
  <c r="BK113" i="22" s="1"/>
  <c r="BM113" i="22" s="1"/>
  <c r="BL91" i="22"/>
  <c r="BL90" i="22"/>
  <c r="BH90" i="22"/>
  <c r="BG90" i="22"/>
  <c r="BE90" i="22"/>
  <c r="F90" i="22"/>
  <c r="BD90" i="22" s="1"/>
  <c r="D90" i="22"/>
  <c r="BK98" i="22" s="1"/>
  <c r="BL89" i="22"/>
  <c r="BH89" i="22"/>
  <c r="BG89" i="22"/>
  <c r="BE89" i="22"/>
  <c r="BB89" i="22"/>
  <c r="F89" i="22"/>
  <c r="BK101" i="22" s="1"/>
  <c r="D89" i="22"/>
  <c r="BK97" i="22" s="1"/>
  <c r="BL88" i="22"/>
  <c r="BH88" i="22"/>
  <c r="BG88" i="22"/>
  <c r="BE88" i="22"/>
  <c r="F88" i="22"/>
  <c r="D88" i="22"/>
  <c r="BB88" i="22" s="1"/>
  <c r="BL87" i="22"/>
  <c r="BI87" i="22"/>
  <c r="K87" i="22" s="1"/>
  <c r="BH87" i="22"/>
  <c r="BG87" i="22"/>
  <c r="BE87" i="22"/>
  <c r="F87" i="22"/>
  <c r="BK99" i="22" s="1"/>
  <c r="D87" i="22"/>
  <c r="BK95" i="22" s="1"/>
  <c r="BL86" i="22"/>
  <c r="BL85" i="22"/>
  <c r="BL84" i="22"/>
  <c r="BL83" i="22"/>
  <c r="BH83" i="22"/>
  <c r="BG83" i="22"/>
  <c r="BE83" i="22"/>
  <c r="BL82" i="22"/>
  <c r="BH82" i="22"/>
  <c r="BG82" i="22"/>
  <c r="BI82" i="22" s="1"/>
  <c r="K82" i="22" s="1"/>
  <c r="BE82" i="22"/>
  <c r="BL81" i="22"/>
  <c r="BH81" i="22"/>
  <c r="BG81" i="22"/>
  <c r="BE81" i="22"/>
  <c r="BL80" i="22"/>
  <c r="BH80" i="22"/>
  <c r="BG80" i="22"/>
  <c r="BE80" i="22"/>
  <c r="BL79" i="22"/>
  <c r="BH79" i="22"/>
  <c r="BG79" i="22"/>
  <c r="BE79" i="22"/>
  <c r="BL78" i="22"/>
  <c r="BH78" i="22"/>
  <c r="BG78" i="22"/>
  <c r="BE78" i="22"/>
  <c r="BL77" i="22"/>
  <c r="BH77" i="22"/>
  <c r="BG77" i="22"/>
  <c r="BE77" i="22"/>
  <c r="BL76" i="22"/>
  <c r="BH76" i="22"/>
  <c r="BG76" i="22"/>
  <c r="BI76" i="22" s="1"/>
  <c r="K76" i="22" s="1"/>
  <c r="BE76" i="22"/>
  <c r="BH72" i="22"/>
  <c r="BG72" i="22"/>
  <c r="BE72" i="22"/>
  <c r="AG72" i="22"/>
  <c r="AF72" i="22"/>
  <c r="AE72" i="22"/>
  <c r="AC72" i="22"/>
  <c r="AB72" i="22"/>
  <c r="AA72" i="22"/>
  <c r="BH71" i="22"/>
  <c r="BG71" i="22"/>
  <c r="BE71" i="22"/>
  <c r="AG71" i="22"/>
  <c r="AF71" i="22"/>
  <c r="AE71" i="22"/>
  <c r="AC71" i="22"/>
  <c r="AB71" i="22"/>
  <c r="AA71" i="22"/>
  <c r="BH70" i="22"/>
  <c r="BG70" i="22"/>
  <c r="BE70" i="22"/>
  <c r="AG70" i="22"/>
  <c r="AF70" i="22"/>
  <c r="AE70" i="22"/>
  <c r="AC70" i="22"/>
  <c r="AB70" i="22"/>
  <c r="AA70" i="22"/>
  <c r="BH69" i="22"/>
  <c r="BG69" i="22"/>
  <c r="BE69" i="22"/>
  <c r="AG69" i="22"/>
  <c r="AF69" i="22"/>
  <c r="AE69" i="22"/>
  <c r="AC69" i="22"/>
  <c r="AB69" i="22"/>
  <c r="AA69" i="22"/>
  <c r="BH68" i="22"/>
  <c r="BG68" i="22"/>
  <c r="BE68" i="22"/>
  <c r="AG68" i="22"/>
  <c r="AF68" i="22"/>
  <c r="AE68" i="22"/>
  <c r="AO70" i="22" s="1"/>
  <c r="AC68" i="22"/>
  <c r="AB68" i="22"/>
  <c r="AP68" i="22" s="1"/>
  <c r="AA68" i="22"/>
  <c r="BH67" i="22"/>
  <c r="BG67" i="22"/>
  <c r="BE67" i="22"/>
  <c r="BI67" i="22" s="1"/>
  <c r="K67" i="22" s="1"/>
  <c r="AG67" i="22"/>
  <c r="AF67" i="22"/>
  <c r="AP69" i="22" s="1"/>
  <c r="AE67" i="22"/>
  <c r="AC67" i="22"/>
  <c r="AB67" i="22"/>
  <c r="AP67" i="22" s="1"/>
  <c r="AA67" i="22"/>
  <c r="BH63" i="22"/>
  <c r="BG63" i="22"/>
  <c r="BE63" i="22"/>
  <c r="AG63" i="22"/>
  <c r="AF63" i="22"/>
  <c r="AE63" i="22"/>
  <c r="AC63" i="22"/>
  <c r="AB63" i="22"/>
  <c r="AA63" i="22"/>
  <c r="BH62" i="22"/>
  <c r="BG62" i="22"/>
  <c r="BE62" i="22"/>
  <c r="AG62" i="22"/>
  <c r="AF62" i="22"/>
  <c r="AE62" i="22"/>
  <c r="AC62" i="22"/>
  <c r="AB62" i="22"/>
  <c r="AA62" i="22"/>
  <c r="BH61" i="22"/>
  <c r="BG61" i="22"/>
  <c r="BE61" i="22"/>
  <c r="AG61" i="22"/>
  <c r="AF61" i="22"/>
  <c r="AE61" i="22"/>
  <c r="AC61" i="22"/>
  <c r="AB61" i="22"/>
  <c r="AA61" i="22"/>
  <c r="BH60" i="22"/>
  <c r="BG60" i="22"/>
  <c r="BE60" i="22"/>
  <c r="AG60" i="22"/>
  <c r="AF60" i="22"/>
  <c r="AE60" i="22"/>
  <c r="AC60" i="22"/>
  <c r="AB60" i="22"/>
  <c r="AA60" i="22"/>
  <c r="BH59" i="22"/>
  <c r="BG59" i="22"/>
  <c r="BE59" i="22"/>
  <c r="AG59" i="22"/>
  <c r="AF59" i="22"/>
  <c r="AE59" i="22"/>
  <c r="AC59" i="22"/>
  <c r="AQ59" i="22" s="1"/>
  <c r="AB59" i="22"/>
  <c r="AA59" i="22"/>
  <c r="AO59" i="22" s="1"/>
  <c r="BH58" i="22"/>
  <c r="BG58" i="22"/>
  <c r="BI58" i="22" s="1"/>
  <c r="K58" i="22" s="1"/>
  <c r="BE58" i="22"/>
  <c r="AG58" i="22"/>
  <c r="AQ60" i="22" s="1"/>
  <c r="AF58" i="22"/>
  <c r="AE58" i="22"/>
  <c r="AO60" i="22" s="1"/>
  <c r="AC58" i="22"/>
  <c r="AB58" i="22"/>
  <c r="AA58" i="22"/>
  <c r="BH54" i="22"/>
  <c r="BG54" i="22"/>
  <c r="BE54" i="22"/>
  <c r="AG54" i="22"/>
  <c r="AF54" i="22"/>
  <c r="AP50" i="22" s="1"/>
  <c r="AE54" i="22"/>
  <c r="AC54" i="22"/>
  <c r="AB54" i="22"/>
  <c r="AA54" i="22"/>
  <c r="BH53" i="22"/>
  <c r="BG53" i="22"/>
  <c r="BE53" i="22"/>
  <c r="AG53" i="22"/>
  <c r="AF53" i="22"/>
  <c r="AE53" i="22"/>
  <c r="AC53" i="22"/>
  <c r="AB53" i="22"/>
  <c r="AA53" i="22"/>
  <c r="BH52" i="22"/>
  <c r="BI52" i="22" s="1"/>
  <c r="K52" i="22" s="1"/>
  <c r="BG52" i="22"/>
  <c r="BE52" i="22"/>
  <c r="AO52" i="22"/>
  <c r="AG52" i="22"/>
  <c r="AF52" i="22"/>
  <c r="AE52" i="22"/>
  <c r="AC52" i="22"/>
  <c r="AB52" i="22"/>
  <c r="AA52" i="22"/>
  <c r="BH51" i="22"/>
  <c r="BG51" i="22"/>
  <c r="BE51" i="22"/>
  <c r="AG51" i="22"/>
  <c r="AQ50" i="22" s="1"/>
  <c r="AF51" i="22"/>
  <c r="AE51" i="22"/>
  <c r="AC51" i="22"/>
  <c r="AB51" i="22"/>
  <c r="AA51" i="22"/>
  <c r="BH50" i="22"/>
  <c r="BG50" i="22"/>
  <c r="BE50" i="22"/>
  <c r="AG50" i="22"/>
  <c r="AF50" i="22"/>
  <c r="AP52" i="22" s="1"/>
  <c r="AE50" i="22"/>
  <c r="AC50" i="22"/>
  <c r="AB50" i="22"/>
  <c r="AA50" i="22"/>
  <c r="AO50" i="22" s="1"/>
  <c r="BH49" i="22"/>
  <c r="BG49" i="22"/>
  <c r="BE49" i="22"/>
  <c r="AG49" i="22"/>
  <c r="AF49" i="22"/>
  <c r="AP51" i="22" s="1"/>
  <c r="AE49" i="22"/>
  <c r="AC49" i="22"/>
  <c r="AQ49" i="22" s="1"/>
  <c r="AB49" i="22"/>
  <c r="AA49" i="22"/>
  <c r="BH45" i="22"/>
  <c r="BG45" i="22"/>
  <c r="BE45" i="22"/>
  <c r="AG45" i="22"/>
  <c r="AF45" i="22"/>
  <c r="AE45" i="22"/>
  <c r="AC45" i="22"/>
  <c r="AB45" i="22"/>
  <c r="AA45" i="22"/>
  <c r="BH44" i="22"/>
  <c r="BG44" i="22"/>
  <c r="BE44" i="22"/>
  <c r="AG44" i="22"/>
  <c r="AF44" i="22"/>
  <c r="AE44" i="22"/>
  <c r="AC44" i="22"/>
  <c r="AB44" i="22"/>
  <c r="AA44" i="22"/>
  <c r="BH43" i="22"/>
  <c r="BG43" i="22"/>
  <c r="BE43" i="22"/>
  <c r="AG43" i="22"/>
  <c r="AF43" i="22"/>
  <c r="AE43" i="22"/>
  <c r="AO42" i="22" s="1"/>
  <c r="AC43" i="22"/>
  <c r="AQ43" i="22" s="1"/>
  <c r="AB43" i="22"/>
  <c r="AA43" i="22"/>
  <c r="BH42" i="22"/>
  <c r="BG42" i="22"/>
  <c r="BE42" i="22"/>
  <c r="AG42" i="22"/>
  <c r="AF42" i="22"/>
  <c r="AP41" i="22" s="1"/>
  <c r="AE42" i="22"/>
  <c r="AC42" i="22"/>
  <c r="AB42" i="22"/>
  <c r="AA42" i="22"/>
  <c r="BH41" i="22"/>
  <c r="BG41" i="22"/>
  <c r="BI41" i="22" s="1"/>
  <c r="K41" i="22" s="1"/>
  <c r="BE41" i="22"/>
  <c r="AG41" i="22"/>
  <c r="AF41" i="22"/>
  <c r="AE41" i="22"/>
  <c r="AO43" i="22" s="1"/>
  <c r="AC41" i="22"/>
  <c r="AQ41" i="22" s="1"/>
  <c r="AB41" i="22"/>
  <c r="AA41" i="22"/>
  <c r="AO41" i="22" s="1"/>
  <c r="BH40" i="22"/>
  <c r="BG40" i="22"/>
  <c r="BE40" i="22"/>
  <c r="AP40" i="22"/>
  <c r="AG40" i="22"/>
  <c r="AF40" i="22"/>
  <c r="AP42" i="22" s="1"/>
  <c r="AE40" i="22"/>
  <c r="AC40" i="22"/>
  <c r="AQ40" i="22" s="1"/>
  <c r="AB40" i="22"/>
  <c r="AA40" i="22"/>
  <c r="AO40" i="22" s="1"/>
  <c r="BH36" i="22"/>
  <c r="BG36" i="22"/>
  <c r="BE36" i="22"/>
  <c r="AG36" i="22"/>
  <c r="AF36" i="22"/>
  <c r="AE36" i="22"/>
  <c r="AC36" i="22"/>
  <c r="AB36" i="22"/>
  <c r="AA36" i="22"/>
  <c r="BH35" i="22"/>
  <c r="BG35" i="22"/>
  <c r="BI35" i="22" s="1"/>
  <c r="BE35" i="22"/>
  <c r="AG35" i="22"/>
  <c r="AF35" i="22"/>
  <c r="AE35" i="22"/>
  <c r="AC35" i="22"/>
  <c r="AB35" i="22"/>
  <c r="AA35" i="22"/>
  <c r="K35" i="22"/>
  <c r="BH34" i="22"/>
  <c r="BG34" i="22"/>
  <c r="BE34" i="22"/>
  <c r="AG34" i="22"/>
  <c r="AF34" i="22"/>
  <c r="AE34" i="22"/>
  <c r="AC34" i="22"/>
  <c r="AQ34" i="22" s="1"/>
  <c r="AB34" i="22"/>
  <c r="AA34" i="22"/>
  <c r="BH33" i="22"/>
  <c r="BG33" i="22"/>
  <c r="BE33" i="22"/>
  <c r="AG33" i="22"/>
  <c r="AF33" i="22"/>
  <c r="AP32" i="22" s="1"/>
  <c r="AE33" i="22"/>
  <c r="AC33" i="22"/>
  <c r="AB33" i="22"/>
  <c r="AA33" i="22"/>
  <c r="BH32" i="22"/>
  <c r="BG32" i="22"/>
  <c r="BE32" i="22"/>
  <c r="AG32" i="22"/>
  <c r="AF32" i="22"/>
  <c r="AE32" i="22"/>
  <c r="AC32" i="22"/>
  <c r="AQ32" i="22" s="1"/>
  <c r="AB32" i="22"/>
  <c r="AA32" i="22"/>
  <c r="AO32" i="22" s="1"/>
  <c r="BH31" i="22"/>
  <c r="BG31" i="22"/>
  <c r="BE31" i="22"/>
  <c r="AP31" i="22"/>
  <c r="AG31" i="22"/>
  <c r="AF31" i="22"/>
  <c r="AP33" i="22" s="1"/>
  <c r="AE31" i="22"/>
  <c r="AC31" i="22"/>
  <c r="AQ31" i="22" s="1"/>
  <c r="AB31" i="22"/>
  <c r="AA31" i="22"/>
  <c r="BH27" i="22"/>
  <c r="BG27" i="22"/>
  <c r="BE27" i="22"/>
  <c r="AG27" i="22"/>
  <c r="AF27" i="22"/>
  <c r="AE27" i="22"/>
  <c r="AC27" i="22"/>
  <c r="AQ24" i="22" s="1"/>
  <c r="AB27" i="22"/>
  <c r="AA27" i="22"/>
  <c r="BH26" i="22"/>
  <c r="BG26" i="22"/>
  <c r="BE26" i="22"/>
  <c r="AG26" i="22"/>
  <c r="AF26" i="22"/>
  <c r="AE26" i="22"/>
  <c r="AC26" i="22"/>
  <c r="AB26" i="22"/>
  <c r="AP25" i="22" s="1"/>
  <c r="AA26" i="22"/>
  <c r="BH25" i="22"/>
  <c r="BG25" i="22"/>
  <c r="BE25" i="22"/>
  <c r="AG25" i="22"/>
  <c r="AF25" i="22"/>
  <c r="AE25" i="22"/>
  <c r="AC25" i="22"/>
  <c r="AB25" i="22"/>
  <c r="AA25" i="22"/>
  <c r="BH24" i="22"/>
  <c r="BG24" i="22"/>
  <c r="BE24" i="22"/>
  <c r="AG24" i="22"/>
  <c r="AF24" i="22"/>
  <c r="AP23" i="22" s="1"/>
  <c r="AE24" i="22"/>
  <c r="AC24" i="22"/>
  <c r="AB24" i="22"/>
  <c r="AA24" i="22"/>
  <c r="BH23" i="22"/>
  <c r="BG23" i="22"/>
  <c r="BE23" i="22"/>
  <c r="AG23" i="22"/>
  <c r="AF23" i="22"/>
  <c r="AE23" i="22"/>
  <c r="AC23" i="22"/>
  <c r="AB23" i="22"/>
  <c r="AA23" i="22"/>
  <c r="AO23" i="22" s="1"/>
  <c r="BH22" i="22"/>
  <c r="BG22" i="22"/>
  <c r="BE22" i="22"/>
  <c r="AG22" i="22"/>
  <c r="AF22" i="22"/>
  <c r="AE22" i="22"/>
  <c r="AC22" i="22"/>
  <c r="AB22" i="22"/>
  <c r="AP22" i="22" s="1"/>
  <c r="AA22" i="22"/>
  <c r="BH18" i="22"/>
  <c r="BG18" i="22"/>
  <c r="BE18" i="22"/>
  <c r="AG18" i="22"/>
  <c r="AF18" i="22"/>
  <c r="AE18" i="22"/>
  <c r="AO14" i="22" s="1"/>
  <c r="AC18" i="22"/>
  <c r="AB18" i="22"/>
  <c r="AA18" i="22"/>
  <c r="BH17" i="22"/>
  <c r="BG17" i="22"/>
  <c r="BE17" i="22"/>
  <c r="AG17" i="22"/>
  <c r="AF17" i="22"/>
  <c r="AE17" i="22"/>
  <c r="AC17" i="22"/>
  <c r="AB17" i="22"/>
  <c r="AA17" i="22"/>
  <c r="BH16" i="22"/>
  <c r="BG16" i="22"/>
  <c r="BE16" i="22"/>
  <c r="AG16" i="22"/>
  <c r="AF16" i="22"/>
  <c r="AE16" i="22"/>
  <c r="AC16" i="22"/>
  <c r="AB16" i="22"/>
  <c r="AA16" i="22"/>
  <c r="BH15" i="22"/>
  <c r="BG15" i="22"/>
  <c r="BE15" i="22"/>
  <c r="AG15" i="22"/>
  <c r="AF15" i="22"/>
  <c r="AE15" i="22"/>
  <c r="AC15" i="22"/>
  <c r="AB15" i="22"/>
  <c r="AA15" i="22"/>
  <c r="BH14" i="22"/>
  <c r="BI14" i="22" s="1"/>
  <c r="K14" i="22" s="1"/>
  <c r="BG14" i="22"/>
  <c r="BE14" i="22"/>
  <c r="AQ14" i="22"/>
  <c r="AG14" i="22"/>
  <c r="AF14" i="22"/>
  <c r="AE14" i="22"/>
  <c r="AC14" i="22"/>
  <c r="AB14" i="22"/>
  <c r="AA14" i="22"/>
  <c r="BH13" i="22"/>
  <c r="BG13" i="22"/>
  <c r="BE13" i="22"/>
  <c r="AG13" i="22"/>
  <c r="AF13" i="22"/>
  <c r="AP15" i="22" s="1"/>
  <c r="AE13" i="22"/>
  <c r="AC13" i="22"/>
  <c r="AB13" i="22"/>
  <c r="AP13" i="22" s="1"/>
  <c r="AA13" i="22"/>
  <c r="AO13" i="22" s="1"/>
  <c r="BH9" i="22"/>
  <c r="BG9" i="22"/>
  <c r="BE9" i="22"/>
  <c r="AG9" i="22"/>
  <c r="AF9" i="22"/>
  <c r="AE9" i="22"/>
  <c r="AC9" i="22"/>
  <c r="AQ6" i="22" s="1"/>
  <c r="AB9" i="22"/>
  <c r="AA9" i="22"/>
  <c r="BH8" i="22"/>
  <c r="BG8" i="22"/>
  <c r="BE8" i="22"/>
  <c r="AG8" i="22"/>
  <c r="AQ4" i="22" s="1"/>
  <c r="AF8" i="22"/>
  <c r="AE8" i="22"/>
  <c r="AC8" i="22"/>
  <c r="AB8" i="22"/>
  <c r="AA8" i="22"/>
  <c r="BH7" i="22"/>
  <c r="BG7" i="22"/>
  <c r="BE7" i="22"/>
  <c r="AG7" i="22"/>
  <c r="AF7" i="22"/>
  <c r="AE7" i="22"/>
  <c r="AC7" i="22"/>
  <c r="AB7" i="22"/>
  <c r="AA7" i="22"/>
  <c r="BH6" i="22"/>
  <c r="BG6" i="22"/>
  <c r="BE6" i="22"/>
  <c r="AG6" i="22"/>
  <c r="AF6" i="22"/>
  <c r="AE6" i="22"/>
  <c r="AC6" i="22"/>
  <c r="AB6" i="22"/>
  <c r="AP4" i="22" s="1"/>
  <c r="AR4" i="22" s="1"/>
  <c r="AA6" i="22"/>
  <c r="BH5" i="22"/>
  <c r="BG5" i="22"/>
  <c r="BE5" i="22"/>
  <c r="AG5" i="22"/>
  <c r="AF5" i="22"/>
  <c r="AP7" i="22" s="1"/>
  <c r="AE5" i="22"/>
  <c r="AC5" i="22"/>
  <c r="AB5" i="22"/>
  <c r="AP5" i="22" s="1"/>
  <c r="AA5" i="22"/>
  <c r="X5" i="22"/>
  <c r="BH4" i="22"/>
  <c r="BG4" i="22"/>
  <c r="BE4" i="22"/>
  <c r="AG4" i="22"/>
  <c r="AF4" i="22"/>
  <c r="AE4" i="22"/>
  <c r="AC4" i="22"/>
  <c r="AB4" i="22"/>
  <c r="AA4" i="22"/>
  <c r="X4" i="22"/>
  <c r="BL119" i="21"/>
  <c r="BL118" i="21"/>
  <c r="BL114" i="21"/>
  <c r="BL113" i="21"/>
  <c r="BL109" i="21"/>
  <c r="BK109" i="21"/>
  <c r="BL108" i="21"/>
  <c r="BL107" i="21"/>
  <c r="BL106" i="21"/>
  <c r="BH103" i="21"/>
  <c r="BG103" i="21"/>
  <c r="BE103" i="21"/>
  <c r="F103" i="21"/>
  <c r="BD103" i="21" s="1"/>
  <c r="D103" i="21"/>
  <c r="BB103" i="21" s="1"/>
  <c r="BH99" i="21"/>
  <c r="BG99" i="21"/>
  <c r="BE99" i="21"/>
  <c r="BH95" i="21"/>
  <c r="BG95" i="21"/>
  <c r="BE95" i="21"/>
  <c r="F95" i="21"/>
  <c r="BD95" i="21" s="1"/>
  <c r="D95" i="21"/>
  <c r="BK107" i="21" s="1"/>
  <c r="BH94" i="21"/>
  <c r="BG94" i="21"/>
  <c r="BE94" i="21"/>
  <c r="F94" i="21"/>
  <c r="D94" i="21"/>
  <c r="S94" i="21" s="1"/>
  <c r="D99" i="21" s="1"/>
  <c r="BK113" i="21" s="1"/>
  <c r="BM113" i="21" s="1"/>
  <c r="BL91" i="21"/>
  <c r="BL90" i="21"/>
  <c r="BH90" i="21"/>
  <c r="BG90" i="21"/>
  <c r="BE90" i="21"/>
  <c r="F90" i="21"/>
  <c r="D90" i="21"/>
  <c r="BK98" i="21" s="1"/>
  <c r="BL89" i="21"/>
  <c r="BH89" i="21"/>
  <c r="BG89" i="21"/>
  <c r="BE89" i="21"/>
  <c r="BI89" i="21" s="1"/>
  <c r="K89" i="21" s="1"/>
  <c r="BB89" i="21"/>
  <c r="F89" i="21"/>
  <c r="BD89" i="21" s="1"/>
  <c r="D89" i="21"/>
  <c r="BK97" i="21" s="1"/>
  <c r="BL88" i="21"/>
  <c r="BH88" i="21"/>
  <c r="BG88" i="21"/>
  <c r="BE88" i="21"/>
  <c r="F88" i="21"/>
  <c r="D88" i="21"/>
  <c r="BB88" i="21" s="1"/>
  <c r="BL87" i="21"/>
  <c r="BH87" i="21"/>
  <c r="BG87" i="21"/>
  <c r="BE87" i="21"/>
  <c r="F87" i="21"/>
  <c r="BK99" i="21" s="1"/>
  <c r="D87" i="21"/>
  <c r="BK95" i="21" s="1"/>
  <c r="BL86" i="21"/>
  <c r="BL85" i="21"/>
  <c r="BL84" i="21"/>
  <c r="BL83" i="21"/>
  <c r="BH83" i="21"/>
  <c r="BG83" i="21"/>
  <c r="BE83" i="21"/>
  <c r="BL82" i="21"/>
  <c r="BH82" i="21"/>
  <c r="BG82" i="21"/>
  <c r="BE82" i="21"/>
  <c r="BL81" i="21"/>
  <c r="BH81" i="21"/>
  <c r="BG81" i="21"/>
  <c r="BE81" i="21"/>
  <c r="BL80" i="21"/>
  <c r="BH80" i="21"/>
  <c r="BG80" i="21"/>
  <c r="BE80" i="21"/>
  <c r="BL79" i="21"/>
  <c r="BH79" i="21"/>
  <c r="BG79" i="21"/>
  <c r="BE79" i="21"/>
  <c r="BL78" i="21"/>
  <c r="BH78" i="21"/>
  <c r="BG78" i="21"/>
  <c r="BE78" i="21"/>
  <c r="BL77" i="21"/>
  <c r="BH77" i="21"/>
  <c r="BG77" i="21"/>
  <c r="BE77" i="21"/>
  <c r="BL76" i="21"/>
  <c r="BH76" i="21"/>
  <c r="BG76" i="21"/>
  <c r="BE76" i="21"/>
  <c r="BH72" i="21"/>
  <c r="BG72" i="21"/>
  <c r="BE72" i="21"/>
  <c r="AG72" i="21"/>
  <c r="AF72" i="21"/>
  <c r="AE72" i="21"/>
  <c r="AO68" i="21" s="1"/>
  <c r="AC72" i="21"/>
  <c r="AB72" i="21"/>
  <c r="AA72" i="21"/>
  <c r="BH71" i="21"/>
  <c r="BG71" i="21"/>
  <c r="BE71" i="21"/>
  <c r="AG71" i="21"/>
  <c r="AF71" i="21"/>
  <c r="AE71" i="21"/>
  <c r="AC71" i="21"/>
  <c r="AB71" i="21"/>
  <c r="AA71" i="21"/>
  <c r="BH70" i="21"/>
  <c r="BG70" i="21"/>
  <c r="BE70" i="21"/>
  <c r="AG70" i="21"/>
  <c r="AF70" i="21"/>
  <c r="AE70" i="21"/>
  <c r="AC70" i="21"/>
  <c r="AB70" i="21"/>
  <c r="AA70" i="21"/>
  <c r="BH69" i="21"/>
  <c r="BG69" i="21"/>
  <c r="BE69" i="21"/>
  <c r="AG69" i="21"/>
  <c r="AF69" i="21"/>
  <c r="AE69" i="21"/>
  <c r="AC69" i="21"/>
  <c r="AB69" i="21"/>
  <c r="AA69" i="21"/>
  <c r="BH68" i="21"/>
  <c r="BG68" i="21"/>
  <c r="BE68" i="21"/>
  <c r="AG68" i="21"/>
  <c r="AF68" i="21"/>
  <c r="AE68" i="21"/>
  <c r="AC68" i="21"/>
  <c r="AB68" i="21"/>
  <c r="AP68" i="21" s="1"/>
  <c r="AA68" i="21"/>
  <c r="BH67" i="21"/>
  <c r="BG67" i="21"/>
  <c r="BE67" i="21"/>
  <c r="AP67" i="21"/>
  <c r="AG67" i="21"/>
  <c r="AF67" i="21"/>
  <c r="AP69" i="21" s="1"/>
  <c r="AE67" i="21"/>
  <c r="AC67" i="21"/>
  <c r="AB67" i="21"/>
  <c r="AA67" i="21"/>
  <c r="AO67" i="21" s="1"/>
  <c r="BH63" i="21"/>
  <c r="BG63" i="21"/>
  <c r="BE63" i="21"/>
  <c r="AG63" i="21"/>
  <c r="AF63" i="21"/>
  <c r="AE63" i="21"/>
  <c r="AC63" i="21"/>
  <c r="AB63" i="21"/>
  <c r="AA63" i="21"/>
  <c r="BH62" i="21"/>
  <c r="BG62" i="21"/>
  <c r="BE62" i="21"/>
  <c r="AG62" i="21"/>
  <c r="AQ58" i="21" s="1"/>
  <c r="AF62" i="21"/>
  <c r="AE62" i="21"/>
  <c r="AC62" i="21"/>
  <c r="AB62" i="21"/>
  <c r="AA62" i="21"/>
  <c r="BH61" i="21"/>
  <c r="BG61" i="21"/>
  <c r="BE61" i="21"/>
  <c r="AG61" i="21"/>
  <c r="AF61" i="21"/>
  <c r="AE61" i="21"/>
  <c r="AC61" i="21"/>
  <c r="AB61" i="21"/>
  <c r="AA61" i="21"/>
  <c r="BH60" i="21"/>
  <c r="BG60" i="21"/>
  <c r="BE60" i="21"/>
  <c r="AG60" i="21"/>
  <c r="AF60" i="21"/>
  <c r="AE60" i="21"/>
  <c r="AC60" i="21"/>
  <c r="AB60" i="21"/>
  <c r="AA60" i="21"/>
  <c r="BH59" i="21"/>
  <c r="BG59" i="21"/>
  <c r="BI59" i="21" s="1"/>
  <c r="K59" i="21" s="1"/>
  <c r="BE59" i="21"/>
  <c r="AG59" i="21"/>
  <c r="AQ61" i="21" s="1"/>
  <c r="AF59" i="21"/>
  <c r="AE59" i="21"/>
  <c r="AC59" i="21"/>
  <c r="AB59" i="21"/>
  <c r="AA59" i="21"/>
  <c r="BH58" i="21"/>
  <c r="BG58" i="21"/>
  <c r="BE58" i="21"/>
  <c r="AG58" i="21"/>
  <c r="AQ60" i="21" s="1"/>
  <c r="AF58" i="21"/>
  <c r="AE58" i="21"/>
  <c r="AC58" i="21"/>
  <c r="AB58" i="21"/>
  <c r="AP58" i="21" s="1"/>
  <c r="AA58" i="21"/>
  <c r="BH54" i="21"/>
  <c r="BG54" i="21"/>
  <c r="BE54" i="21"/>
  <c r="AG54" i="21"/>
  <c r="AF54" i="21"/>
  <c r="AE54" i="21"/>
  <c r="AC54" i="21"/>
  <c r="AB54" i="21"/>
  <c r="AA54" i="21"/>
  <c r="BH53" i="21"/>
  <c r="BG53" i="21"/>
  <c r="BE53" i="21"/>
  <c r="AG53" i="21"/>
  <c r="AF53" i="21"/>
  <c r="AE53" i="21"/>
  <c r="AC53" i="21"/>
  <c r="AB53" i="21"/>
  <c r="AA53" i="21"/>
  <c r="BH52" i="21"/>
  <c r="BG52" i="21"/>
  <c r="BE52" i="21"/>
  <c r="AQ52" i="21"/>
  <c r="AG52" i="21"/>
  <c r="AF52" i="21"/>
  <c r="AE52" i="21"/>
  <c r="AC52" i="21"/>
  <c r="AB52" i="21"/>
  <c r="AA52" i="21"/>
  <c r="AO52" i="21" s="1"/>
  <c r="BH51" i="21"/>
  <c r="BG51" i="21"/>
  <c r="BE51" i="21"/>
  <c r="AG51" i="21"/>
  <c r="AQ50" i="21" s="1"/>
  <c r="AF51" i="21"/>
  <c r="AP50" i="21" s="1"/>
  <c r="AR50" i="21" s="1"/>
  <c r="AE51" i="21"/>
  <c r="AC51" i="21"/>
  <c r="AB51" i="21"/>
  <c r="AA51" i="21"/>
  <c r="BH50" i="21"/>
  <c r="BG50" i="21"/>
  <c r="BE50" i="21"/>
  <c r="AG50" i="21"/>
  <c r="AF50" i="21"/>
  <c r="AE50" i="21"/>
  <c r="AC50" i="21"/>
  <c r="AB50" i="21"/>
  <c r="AA50" i="21"/>
  <c r="AO50" i="21" s="1"/>
  <c r="BH49" i="21"/>
  <c r="BG49" i="21"/>
  <c r="BE49" i="21"/>
  <c r="AQ49" i="21"/>
  <c r="AG49" i="21"/>
  <c r="AQ51" i="21" s="1"/>
  <c r="AF49" i="21"/>
  <c r="AE49" i="21"/>
  <c r="AC49" i="21"/>
  <c r="AB49" i="21"/>
  <c r="AA49" i="21"/>
  <c r="AO49" i="21" s="1"/>
  <c r="BH45" i="21"/>
  <c r="BG45" i="21"/>
  <c r="BE45" i="21"/>
  <c r="BI45" i="21" s="1"/>
  <c r="K45" i="21" s="1"/>
  <c r="AG45" i="21"/>
  <c r="AF45" i="21"/>
  <c r="AE45" i="21"/>
  <c r="AC45" i="21"/>
  <c r="AB45" i="21"/>
  <c r="AA45" i="21"/>
  <c r="BH44" i="21"/>
  <c r="BG44" i="21"/>
  <c r="BE44" i="21"/>
  <c r="BI44" i="21" s="1"/>
  <c r="K44" i="21" s="1"/>
  <c r="AG44" i="21"/>
  <c r="AF44" i="21"/>
  <c r="AE44" i="21"/>
  <c r="AC44" i="21"/>
  <c r="AB44" i="21"/>
  <c r="AA44" i="21"/>
  <c r="BH43" i="21"/>
  <c r="BG43" i="21"/>
  <c r="BI43" i="21" s="1"/>
  <c r="BE43" i="21"/>
  <c r="AG43" i="21"/>
  <c r="AF43" i="21"/>
  <c r="AE43" i="21"/>
  <c r="AC43" i="21"/>
  <c r="AB43" i="21"/>
  <c r="AA43" i="21"/>
  <c r="K43" i="21"/>
  <c r="BH42" i="21"/>
  <c r="BG42" i="21"/>
  <c r="BE42" i="21"/>
  <c r="AG42" i="21"/>
  <c r="AF42" i="21"/>
  <c r="AE42" i="21"/>
  <c r="AC42" i="21"/>
  <c r="AB42" i="21"/>
  <c r="AA42" i="21"/>
  <c r="BH41" i="21"/>
  <c r="BG41" i="21"/>
  <c r="BI41" i="21" s="1"/>
  <c r="K41" i="21" s="1"/>
  <c r="BE41" i="21"/>
  <c r="AG41" i="21"/>
  <c r="AF41" i="21"/>
  <c r="AE41" i="21"/>
  <c r="AO43" i="21" s="1"/>
  <c r="AC41" i="21"/>
  <c r="AB41" i="21"/>
  <c r="AA41" i="21"/>
  <c r="BI40" i="21"/>
  <c r="K40" i="21" s="1"/>
  <c r="BH40" i="21"/>
  <c r="BG40" i="21"/>
  <c r="BE40" i="21"/>
  <c r="AG40" i="21"/>
  <c r="AF40" i="21"/>
  <c r="AP42" i="21" s="1"/>
  <c r="AE40" i="21"/>
  <c r="AO42" i="21" s="1"/>
  <c r="AC40" i="21"/>
  <c r="AB40" i="21"/>
  <c r="AP40" i="21" s="1"/>
  <c r="AA40" i="21"/>
  <c r="BH36" i="21"/>
  <c r="BG36" i="21"/>
  <c r="BE36" i="21"/>
  <c r="AG36" i="21"/>
  <c r="AF36" i="21"/>
  <c r="AE36" i="21"/>
  <c r="AC36" i="21"/>
  <c r="AB36" i="21"/>
  <c r="AA36" i="21"/>
  <c r="BH35" i="21"/>
  <c r="BG35" i="21"/>
  <c r="BE35" i="21"/>
  <c r="AG35" i="21"/>
  <c r="AF35" i="21"/>
  <c r="AP31" i="21" s="1"/>
  <c r="AE35" i="21"/>
  <c r="AC35" i="21"/>
  <c r="AB35" i="21"/>
  <c r="AA35" i="21"/>
  <c r="BH34" i="21"/>
  <c r="BG34" i="21"/>
  <c r="BE34" i="21"/>
  <c r="BI34" i="21" s="1"/>
  <c r="K34" i="21" s="1"/>
  <c r="AG34" i="21"/>
  <c r="AF34" i="21"/>
  <c r="AE34" i="21"/>
  <c r="AC34" i="21"/>
  <c r="AB34" i="21"/>
  <c r="AA34" i="21"/>
  <c r="BH33" i="21"/>
  <c r="BG33" i="21"/>
  <c r="BE33" i="21"/>
  <c r="AG33" i="21"/>
  <c r="AF33" i="21"/>
  <c r="AE33" i="21"/>
  <c r="AC33" i="21"/>
  <c r="AB33" i="21"/>
  <c r="AA33" i="21"/>
  <c r="BH32" i="21"/>
  <c r="BG32" i="21"/>
  <c r="BE32" i="21"/>
  <c r="AG32" i="21"/>
  <c r="AF32" i="21"/>
  <c r="AE32" i="21"/>
  <c r="AC32" i="21"/>
  <c r="AB32" i="21"/>
  <c r="AA32" i="21"/>
  <c r="BH31" i="21"/>
  <c r="BG31" i="21"/>
  <c r="BE31" i="21"/>
  <c r="AG31" i="21"/>
  <c r="AF31" i="21"/>
  <c r="AE31" i="21"/>
  <c r="AC31" i="21"/>
  <c r="AQ31" i="21" s="1"/>
  <c r="AB31" i="21"/>
  <c r="AA31" i="21"/>
  <c r="BH27" i="21"/>
  <c r="BG27" i="21"/>
  <c r="BE27" i="21"/>
  <c r="AG27" i="21"/>
  <c r="AF27" i="21"/>
  <c r="AE27" i="21"/>
  <c r="AC27" i="21"/>
  <c r="AB27" i="21"/>
  <c r="AA27" i="21"/>
  <c r="BH26" i="21"/>
  <c r="BG26" i="21"/>
  <c r="BE26" i="21"/>
  <c r="AG26" i="21"/>
  <c r="AF26" i="21"/>
  <c r="AE26" i="21"/>
  <c r="AC26" i="21"/>
  <c r="AB26" i="21"/>
  <c r="AA26" i="21"/>
  <c r="BH25" i="21"/>
  <c r="BG25" i="21"/>
  <c r="BE25" i="21"/>
  <c r="AG25" i="21"/>
  <c r="AF25" i="21"/>
  <c r="AE25" i="21"/>
  <c r="AC25" i="21"/>
  <c r="AQ25" i="21" s="1"/>
  <c r="AB25" i="21"/>
  <c r="AA25" i="21"/>
  <c r="BH24" i="21"/>
  <c r="BG24" i="21"/>
  <c r="BE24" i="21"/>
  <c r="AG24" i="21"/>
  <c r="AF24" i="21"/>
  <c r="AE24" i="21"/>
  <c r="AC24" i="21"/>
  <c r="AB24" i="21"/>
  <c r="AA24" i="21"/>
  <c r="BH23" i="21"/>
  <c r="BG23" i="21"/>
  <c r="BE23" i="21"/>
  <c r="BI23" i="21" s="1"/>
  <c r="K23" i="21" s="1"/>
  <c r="AP23" i="21"/>
  <c r="AG23" i="21"/>
  <c r="AF23" i="21"/>
  <c r="AP25" i="21" s="1"/>
  <c r="AE23" i="21"/>
  <c r="AC23" i="21"/>
  <c r="AQ23" i="21" s="1"/>
  <c r="AB23" i="21"/>
  <c r="AA23" i="21"/>
  <c r="BH22" i="21"/>
  <c r="BG22" i="21"/>
  <c r="BE22" i="21"/>
  <c r="AG22" i="21"/>
  <c r="AQ24" i="21" s="1"/>
  <c r="AF22" i="21"/>
  <c r="AE22" i="21"/>
  <c r="AC22" i="21"/>
  <c r="AB22" i="21"/>
  <c r="AP22" i="21" s="1"/>
  <c r="AA22" i="21"/>
  <c r="BH18" i="21"/>
  <c r="BG18" i="21"/>
  <c r="BE18" i="21"/>
  <c r="AG18" i="21"/>
  <c r="AF18" i="21"/>
  <c r="AE18" i="21"/>
  <c r="AC18" i="21"/>
  <c r="AB18" i="21"/>
  <c r="AA18" i="21"/>
  <c r="BH17" i="21"/>
  <c r="BG17" i="21"/>
  <c r="BE17" i="21"/>
  <c r="AG17" i="21"/>
  <c r="AF17" i="21"/>
  <c r="AE17" i="21"/>
  <c r="AC17" i="21"/>
  <c r="AB17" i="21"/>
  <c r="AA17" i="21"/>
  <c r="BH16" i="21"/>
  <c r="BG16" i="21"/>
  <c r="BE16" i="21"/>
  <c r="AG16" i="21"/>
  <c r="AF16" i="21"/>
  <c r="AE16" i="21"/>
  <c r="AC16" i="21"/>
  <c r="AQ16" i="21" s="1"/>
  <c r="AB16" i="21"/>
  <c r="AA16" i="21"/>
  <c r="BH15" i="21"/>
  <c r="BG15" i="21"/>
  <c r="BE15" i="21"/>
  <c r="AO15" i="21"/>
  <c r="AG15" i="21"/>
  <c r="AF15" i="21"/>
  <c r="AE15" i="21"/>
  <c r="AC15" i="21"/>
  <c r="AB15" i="21"/>
  <c r="AA15" i="21"/>
  <c r="BH14" i="21"/>
  <c r="BG14" i="21"/>
  <c r="BE14" i="21"/>
  <c r="AQ14" i="21"/>
  <c r="AG14" i="21"/>
  <c r="AF14" i="21"/>
  <c r="AE14" i="21"/>
  <c r="AC14" i="21"/>
  <c r="AB14" i="21"/>
  <c r="AA14" i="21"/>
  <c r="AO14" i="21" s="1"/>
  <c r="BH13" i="21"/>
  <c r="BG13" i="21"/>
  <c r="BE13" i="21"/>
  <c r="AP13" i="21"/>
  <c r="AG13" i="21"/>
  <c r="AQ15" i="21" s="1"/>
  <c r="AF13" i="21"/>
  <c r="AP15" i="21" s="1"/>
  <c r="AR15" i="21" s="1"/>
  <c r="AE13" i="21"/>
  <c r="AC13" i="21"/>
  <c r="AB13" i="21"/>
  <c r="AA13" i="21"/>
  <c r="BH9" i="21"/>
  <c r="BG9" i="21"/>
  <c r="BE9" i="21"/>
  <c r="AG9" i="21"/>
  <c r="AF9" i="21"/>
  <c r="AE9" i="21"/>
  <c r="AC9" i="21"/>
  <c r="AB9" i="21"/>
  <c r="AA9" i="21"/>
  <c r="BH8" i="21"/>
  <c r="BG8" i="21"/>
  <c r="BE8" i="21"/>
  <c r="AG8" i="21"/>
  <c r="AF8" i="21"/>
  <c r="AE8" i="21"/>
  <c r="AC8" i="21"/>
  <c r="AB8" i="21"/>
  <c r="AA8" i="21"/>
  <c r="BH7" i="21"/>
  <c r="BG7" i="21"/>
  <c r="BE7" i="21"/>
  <c r="AG7" i="21"/>
  <c r="AF7" i="21"/>
  <c r="AE7" i="21"/>
  <c r="AC7" i="21"/>
  <c r="AB7" i="21"/>
  <c r="AA7" i="21"/>
  <c r="AO7" i="21" s="1"/>
  <c r="BH6" i="21"/>
  <c r="BI6" i="21" s="1"/>
  <c r="K6" i="21" s="1"/>
  <c r="BG6" i="21"/>
  <c r="BE6" i="21"/>
  <c r="AG6" i="21"/>
  <c r="AQ5" i="21" s="1"/>
  <c r="AF6" i="21"/>
  <c r="AE6" i="21"/>
  <c r="AC6" i="21"/>
  <c r="AB6" i="21"/>
  <c r="AA6" i="21"/>
  <c r="BH5" i="21"/>
  <c r="BG5" i="21"/>
  <c r="BE5" i="21"/>
  <c r="AG5" i="21"/>
  <c r="AF5" i="21"/>
  <c r="AE5" i="21"/>
  <c r="AC5" i="21"/>
  <c r="AB5" i="21"/>
  <c r="AP5" i="21" s="1"/>
  <c r="AA5" i="21"/>
  <c r="X5" i="21"/>
  <c r="BH4" i="21"/>
  <c r="BG4" i="21"/>
  <c r="BE4" i="21"/>
  <c r="AG4" i="21"/>
  <c r="AQ6" i="21" s="1"/>
  <c r="AF4" i="21"/>
  <c r="AP6" i="21" s="1"/>
  <c r="AE4" i="21"/>
  <c r="AC4" i="21"/>
  <c r="AB4" i="21"/>
  <c r="AP4" i="21" s="1"/>
  <c r="AA4" i="21"/>
  <c r="X4" i="21"/>
  <c r="U19" i="21" s="1"/>
  <c r="V19" i="21" s="1"/>
  <c r="BL119" i="20"/>
  <c r="BK119" i="20"/>
  <c r="BL118" i="20"/>
  <c r="BL114" i="20"/>
  <c r="BL113" i="20"/>
  <c r="BL109" i="20"/>
  <c r="BL108" i="20"/>
  <c r="BL107" i="20"/>
  <c r="BL106" i="20"/>
  <c r="BH103" i="20"/>
  <c r="BG103" i="20"/>
  <c r="BE103" i="20"/>
  <c r="F103" i="20"/>
  <c r="BD103" i="20" s="1"/>
  <c r="D103" i="20"/>
  <c r="BK118" i="20" s="1"/>
  <c r="BH99" i="20"/>
  <c r="BG99" i="20"/>
  <c r="BE99" i="20"/>
  <c r="BI99" i="20" s="1"/>
  <c r="K99" i="20" s="1"/>
  <c r="T17" i="20" s="1"/>
  <c r="BH95" i="20"/>
  <c r="BG95" i="20"/>
  <c r="BE95" i="20"/>
  <c r="F95" i="20"/>
  <c r="BD95" i="20" s="1"/>
  <c r="D95" i="20"/>
  <c r="P95" i="20" s="1"/>
  <c r="F99" i="20" s="1"/>
  <c r="BK114" i="20" s="1"/>
  <c r="BM114" i="20" s="1"/>
  <c r="BH94" i="20"/>
  <c r="BG94" i="20"/>
  <c r="BE94" i="20"/>
  <c r="F94" i="20"/>
  <c r="BK108" i="20" s="1"/>
  <c r="BM108" i="20" s="1"/>
  <c r="D94" i="20"/>
  <c r="S94" i="20" s="1"/>
  <c r="D99" i="20" s="1"/>
  <c r="BL91" i="20"/>
  <c r="BL90" i="20"/>
  <c r="BH90" i="20"/>
  <c r="BG90" i="20"/>
  <c r="BE90" i="20"/>
  <c r="F90" i="20"/>
  <c r="BD90" i="20" s="1"/>
  <c r="D90" i="20"/>
  <c r="BK98" i="20" s="1"/>
  <c r="BL89" i="20"/>
  <c r="BH89" i="20"/>
  <c r="BG89" i="20"/>
  <c r="BE89" i="20"/>
  <c r="BI89" i="20" s="1"/>
  <c r="K89" i="20" s="1"/>
  <c r="F89" i="20"/>
  <c r="D89" i="20"/>
  <c r="BB89" i="20" s="1"/>
  <c r="BL88" i="20"/>
  <c r="BH88" i="20"/>
  <c r="BG88" i="20"/>
  <c r="BE88" i="20"/>
  <c r="F88" i="20"/>
  <c r="BK100" i="20" s="1"/>
  <c r="D88" i="20"/>
  <c r="BK96" i="20" s="1"/>
  <c r="BL87" i="20"/>
  <c r="BH87" i="20"/>
  <c r="BG87" i="20"/>
  <c r="BE87" i="20"/>
  <c r="BI87" i="20" s="1"/>
  <c r="K87" i="20" s="1"/>
  <c r="F87" i="20"/>
  <c r="BD87" i="20" s="1"/>
  <c r="D87" i="20"/>
  <c r="BK95" i="20" s="1"/>
  <c r="BL86" i="20"/>
  <c r="BL85" i="20"/>
  <c r="BL84" i="20"/>
  <c r="BL83" i="20"/>
  <c r="BH83" i="20"/>
  <c r="BG83" i="20"/>
  <c r="BE83" i="20"/>
  <c r="BL82" i="20"/>
  <c r="BH82" i="20"/>
  <c r="BG82" i="20"/>
  <c r="BE82" i="20"/>
  <c r="BL81" i="20"/>
  <c r="BH81" i="20"/>
  <c r="BG81" i="20"/>
  <c r="BE81" i="20"/>
  <c r="BL80" i="20"/>
  <c r="BH80" i="20"/>
  <c r="BG80" i="20"/>
  <c r="BE80" i="20"/>
  <c r="BL79" i="20"/>
  <c r="BH79" i="20"/>
  <c r="BG79" i="20"/>
  <c r="BE79" i="20"/>
  <c r="BL78" i="20"/>
  <c r="BH78" i="20"/>
  <c r="BG78" i="20"/>
  <c r="BE78" i="20"/>
  <c r="BL77" i="20"/>
  <c r="BH77" i="20"/>
  <c r="BG77" i="20"/>
  <c r="BE77" i="20"/>
  <c r="BL76" i="20"/>
  <c r="BH76" i="20"/>
  <c r="BG76" i="20"/>
  <c r="BE76" i="20"/>
  <c r="BH72" i="20"/>
  <c r="BG72" i="20"/>
  <c r="BE72" i="20"/>
  <c r="AG72" i="20"/>
  <c r="AF72" i="20"/>
  <c r="AE72" i="20"/>
  <c r="AC72" i="20"/>
  <c r="AB72" i="20"/>
  <c r="AA72" i="20"/>
  <c r="BH71" i="20"/>
  <c r="BG71" i="20"/>
  <c r="BE71" i="20"/>
  <c r="AG71" i="20"/>
  <c r="AF71" i="20"/>
  <c r="AE71" i="20"/>
  <c r="AC71" i="20"/>
  <c r="AB71" i="20"/>
  <c r="AA71" i="20"/>
  <c r="BH70" i="20"/>
  <c r="BG70" i="20"/>
  <c r="BE70" i="20"/>
  <c r="AG70" i="20"/>
  <c r="AF70" i="20"/>
  <c r="AE70" i="20"/>
  <c r="AC70" i="20"/>
  <c r="AB70" i="20"/>
  <c r="AA70" i="20"/>
  <c r="BH69" i="20"/>
  <c r="BG69" i="20"/>
  <c r="BE69" i="20"/>
  <c r="AG69" i="20"/>
  <c r="AF69" i="20"/>
  <c r="AE69" i="20"/>
  <c r="AC69" i="20"/>
  <c r="AB69" i="20"/>
  <c r="AA69" i="20"/>
  <c r="BH68" i="20"/>
  <c r="BG68" i="20"/>
  <c r="BE68" i="20"/>
  <c r="AG68" i="20"/>
  <c r="AF68" i="20"/>
  <c r="AP70" i="20" s="1"/>
  <c r="AE68" i="20"/>
  <c r="AC68" i="20"/>
  <c r="AB68" i="20"/>
  <c r="AP68" i="20" s="1"/>
  <c r="AA68" i="20"/>
  <c r="BH67" i="20"/>
  <c r="BG67" i="20"/>
  <c r="BE67" i="20"/>
  <c r="AG67" i="20"/>
  <c r="AQ69" i="20" s="1"/>
  <c r="AF67" i="20"/>
  <c r="AE67" i="20"/>
  <c r="AC67" i="20"/>
  <c r="AB67" i="20"/>
  <c r="AP67" i="20" s="1"/>
  <c r="AA67" i="20"/>
  <c r="BH63" i="20"/>
  <c r="BG63" i="20"/>
  <c r="BE63" i="20"/>
  <c r="AG63" i="20"/>
  <c r="AF63" i="20"/>
  <c r="AE63" i="20"/>
  <c r="AC63" i="20"/>
  <c r="AB63" i="20"/>
  <c r="AA63" i="20"/>
  <c r="BH62" i="20"/>
  <c r="BG62" i="20"/>
  <c r="BE62" i="20"/>
  <c r="AG62" i="20"/>
  <c r="AF62" i="20"/>
  <c r="AP58" i="20" s="1"/>
  <c r="AE62" i="20"/>
  <c r="AC62" i="20"/>
  <c r="AB62" i="20"/>
  <c r="AA62" i="20"/>
  <c r="BH61" i="20"/>
  <c r="BG61" i="20"/>
  <c r="BE61" i="20"/>
  <c r="AG61" i="20"/>
  <c r="AF61" i="20"/>
  <c r="AE61" i="20"/>
  <c r="AC61" i="20"/>
  <c r="AB61" i="20"/>
  <c r="AA61" i="20"/>
  <c r="BH60" i="20"/>
  <c r="BG60" i="20"/>
  <c r="BE60" i="20"/>
  <c r="BI60" i="20" s="1"/>
  <c r="K60" i="20" s="1"/>
  <c r="AG60" i="20"/>
  <c r="AF60" i="20"/>
  <c r="AE60" i="20"/>
  <c r="AO59" i="20" s="1"/>
  <c r="AC60" i="20"/>
  <c r="AB60" i="20"/>
  <c r="AA60" i="20"/>
  <c r="BH59" i="20"/>
  <c r="BG59" i="20"/>
  <c r="BE59" i="20"/>
  <c r="AG59" i="20"/>
  <c r="AF59" i="20"/>
  <c r="AE59" i="20"/>
  <c r="AO61" i="20" s="1"/>
  <c r="AC59" i="20"/>
  <c r="AB59" i="20"/>
  <c r="AA59" i="20"/>
  <c r="BH58" i="20"/>
  <c r="BG58" i="20"/>
  <c r="BE58" i="20"/>
  <c r="AG58" i="20"/>
  <c r="AF58" i="20"/>
  <c r="AE58" i="20"/>
  <c r="AC58" i="20"/>
  <c r="AQ58" i="20" s="1"/>
  <c r="AB58" i="20"/>
  <c r="AA58" i="20"/>
  <c r="BH54" i="20"/>
  <c r="BG54" i="20"/>
  <c r="BE54" i="20"/>
  <c r="AG54" i="20"/>
  <c r="AF54" i="20"/>
  <c r="AE54" i="20"/>
  <c r="AC54" i="20"/>
  <c r="AB54" i="20"/>
  <c r="AA54" i="20"/>
  <c r="BH53" i="20"/>
  <c r="BG53" i="20"/>
  <c r="BE53" i="20"/>
  <c r="AG53" i="20"/>
  <c r="AF53" i="20"/>
  <c r="AE53" i="20"/>
  <c r="AC53" i="20"/>
  <c r="AB53" i="20"/>
  <c r="AA53" i="20"/>
  <c r="BH52" i="20"/>
  <c r="BG52" i="20"/>
  <c r="BE52" i="20"/>
  <c r="AG52" i="20"/>
  <c r="AF52" i="20"/>
  <c r="AE52" i="20"/>
  <c r="AC52" i="20"/>
  <c r="AB52" i="20"/>
  <c r="AA52" i="20"/>
  <c r="BH51" i="20"/>
  <c r="BG51" i="20"/>
  <c r="BE51" i="20"/>
  <c r="AG51" i="20"/>
  <c r="AF51" i="20"/>
  <c r="AE51" i="20"/>
  <c r="AC51" i="20"/>
  <c r="AB51" i="20"/>
  <c r="AA51" i="20"/>
  <c r="BH50" i="20"/>
  <c r="BG50" i="20"/>
  <c r="BE50" i="20"/>
  <c r="AG50" i="20"/>
  <c r="AF50" i="20"/>
  <c r="AE50" i="20"/>
  <c r="AC50" i="20"/>
  <c r="AB50" i="20"/>
  <c r="AA50" i="20"/>
  <c r="BH49" i="20"/>
  <c r="BG49" i="20"/>
  <c r="BE49" i="20"/>
  <c r="AG49" i="20"/>
  <c r="AF49" i="20"/>
  <c r="AE49" i="20"/>
  <c r="AO51" i="20" s="1"/>
  <c r="AC49" i="20"/>
  <c r="AB49" i="20"/>
  <c r="AA49" i="20"/>
  <c r="BH45" i="20"/>
  <c r="BG45" i="20"/>
  <c r="BE45" i="20"/>
  <c r="AG45" i="20"/>
  <c r="AF45" i="20"/>
  <c r="AE45" i="20"/>
  <c r="AC45" i="20"/>
  <c r="AB45" i="20"/>
  <c r="AA45" i="20"/>
  <c r="AO42" i="20" s="1"/>
  <c r="BH44" i="20"/>
  <c r="BG44" i="20"/>
  <c r="BE44" i="20"/>
  <c r="AG44" i="20"/>
  <c r="AF44" i="20"/>
  <c r="AP40" i="20" s="1"/>
  <c r="AE44" i="20"/>
  <c r="AC44" i="20"/>
  <c r="AB44" i="20"/>
  <c r="AA44" i="20"/>
  <c r="BH43" i="20"/>
  <c r="BG43" i="20"/>
  <c r="BE43" i="20"/>
  <c r="AG43" i="20"/>
  <c r="AF43" i="20"/>
  <c r="AE43" i="20"/>
  <c r="AC43" i="20"/>
  <c r="AB43" i="20"/>
  <c r="AA43" i="20"/>
  <c r="BH42" i="20"/>
  <c r="BG42" i="20"/>
  <c r="BE42" i="20"/>
  <c r="AG42" i="20"/>
  <c r="AF42" i="20"/>
  <c r="AE42" i="20"/>
  <c r="AC42" i="20"/>
  <c r="AB42" i="20"/>
  <c r="AA42" i="20"/>
  <c r="BH41" i="20"/>
  <c r="BG41" i="20"/>
  <c r="BE41" i="20"/>
  <c r="AG41" i="20"/>
  <c r="AF41" i="20"/>
  <c r="AP43" i="20" s="1"/>
  <c r="AE41" i="20"/>
  <c r="AC41" i="20"/>
  <c r="AQ41" i="20" s="1"/>
  <c r="AB41" i="20"/>
  <c r="AA41" i="20"/>
  <c r="AO41" i="20" s="1"/>
  <c r="BH40" i="20"/>
  <c r="BG40" i="20"/>
  <c r="BE40" i="20"/>
  <c r="AG40" i="20"/>
  <c r="AQ42" i="20" s="1"/>
  <c r="AF40" i="20"/>
  <c r="AP42" i="20" s="1"/>
  <c r="AR42" i="20" s="1"/>
  <c r="AE40" i="20"/>
  <c r="AC40" i="20"/>
  <c r="AQ40" i="20" s="1"/>
  <c r="AB40" i="20"/>
  <c r="AA40" i="20"/>
  <c r="BH36" i="20"/>
  <c r="BG36" i="20"/>
  <c r="BE36" i="20"/>
  <c r="AG36" i="20"/>
  <c r="AF36" i="20"/>
  <c r="AE36" i="20"/>
  <c r="AC36" i="20"/>
  <c r="AB36" i="20"/>
  <c r="AA36" i="20"/>
  <c r="BH35" i="20"/>
  <c r="BG35" i="20"/>
  <c r="BE35" i="20"/>
  <c r="AG35" i="20"/>
  <c r="AF35" i="20"/>
  <c r="AE35" i="20"/>
  <c r="AC35" i="20"/>
  <c r="AB35" i="20"/>
  <c r="AA35" i="20"/>
  <c r="BH34" i="20"/>
  <c r="BG34" i="20"/>
  <c r="BE34" i="20"/>
  <c r="AG34" i="20"/>
  <c r="AF34" i="20"/>
  <c r="AE34" i="20"/>
  <c r="AC34" i="20"/>
  <c r="AB34" i="20"/>
  <c r="AA34" i="20"/>
  <c r="BH33" i="20"/>
  <c r="BG33" i="20"/>
  <c r="BE33" i="20"/>
  <c r="AG33" i="20"/>
  <c r="AF33" i="20"/>
  <c r="AE33" i="20"/>
  <c r="AC33" i="20"/>
  <c r="AQ31" i="20" s="1"/>
  <c r="AB33" i="20"/>
  <c r="AA33" i="20"/>
  <c r="BI32" i="20"/>
  <c r="K32" i="20" s="1"/>
  <c r="BH32" i="20"/>
  <c r="BG32" i="20"/>
  <c r="BE32" i="20"/>
  <c r="AO32" i="20"/>
  <c r="AG32" i="20"/>
  <c r="AF32" i="20"/>
  <c r="AE32" i="20"/>
  <c r="AC32" i="20"/>
  <c r="AQ32" i="20" s="1"/>
  <c r="AB32" i="20"/>
  <c r="AA32" i="20"/>
  <c r="BH31" i="20"/>
  <c r="BG31" i="20"/>
  <c r="BE31" i="20"/>
  <c r="AG31" i="20"/>
  <c r="AQ33" i="20" s="1"/>
  <c r="AF31" i="20"/>
  <c r="AP33" i="20" s="1"/>
  <c r="AR33" i="20" s="1"/>
  <c r="AE31" i="20"/>
  <c r="AC31" i="20"/>
  <c r="AB31" i="20"/>
  <c r="AA31" i="20"/>
  <c r="AO31" i="20" s="1"/>
  <c r="BH27" i="20"/>
  <c r="BG27" i="20"/>
  <c r="BE27" i="20"/>
  <c r="AG27" i="20"/>
  <c r="AQ23" i="20" s="1"/>
  <c r="AF27" i="20"/>
  <c r="AE27" i="20"/>
  <c r="AC27" i="20"/>
  <c r="AB27" i="20"/>
  <c r="AP24" i="20" s="1"/>
  <c r="AA27" i="20"/>
  <c r="BH26" i="20"/>
  <c r="BG26" i="20"/>
  <c r="BE26" i="20"/>
  <c r="AG26" i="20"/>
  <c r="AF26" i="20"/>
  <c r="AE26" i="20"/>
  <c r="AO22" i="20" s="1"/>
  <c r="AC26" i="20"/>
  <c r="AB26" i="20"/>
  <c r="AA26" i="20"/>
  <c r="BH25" i="20"/>
  <c r="BG25" i="20"/>
  <c r="BE25" i="20"/>
  <c r="AG25" i="20"/>
  <c r="AF25" i="20"/>
  <c r="AE25" i="20"/>
  <c r="AC25" i="20"/>
  <c r="AB25" i="20"/>
  <c r="AA25" i="20"/>
  <c r="BH24" i="20"/>
  <c r="BG24" i="20"/>
  <c r="BE24" i="20"/>
  <c r="AG24" i="20"/>
  <c r="AF24" i="20"/>
  <c r="AE24" i="20"/>
  <c r="AC24" i="20"/>
  <c r="AB24" i="20"/>
  <c r="AA24" i="20"/>
  <c r="BH23" i="20"/>
  <c r="BG23" i="20"/>
  <c r="BE23" i="20"/>
  <c r="AG23" i="20"/>
  <c r="AQ25" i="20" s="1"/>
  <c r="AF23" i="20"/>
  <c r="AE23" i="20"/>
  <c r="AC23" i="20"/>
  <c r="AB23" i="20"/>
  <c r="AA23" i="20"/>
  <c r="BH22" i="20"/>
  <c r="BG22" i="20"/>
  <c r="BE22" i="20"/>
  <c r="AG22" i="20"/>
  <c r="AF22" i="20"/>
  <c r="AE22" i="20"/>
  <c r="AC22" i="20"/>
  <c r="AQ22" i="20" s="1"/>
  <c r="AB22" i="20"/>
  <c r="AA22" i="20"/>
  <c r="BH18" i="20"/>
  <c r="BG18" i="20"/>
  <c r="BE18" i="20"/>
  <c r="AG18" i="20"/>
  <c r="AF18" i="20"/>
  <c r="AE18" i="20"/>
  <c r="AC18" i="20"/>
  <c r="AB18" i="20"/>
  <c r="AA18" i="20"/>
  <c r="BH17" i="20"/>
  <c r="BG17" i="20"/>
  <c r="BE17" i="20"/>
  <c r="AG17" i="20"/>
  <c r="AF17" i="20"/>
  <c r="AE17" i="20"/>
  <c r="AC17" i="20"/>
  <c r="AB17" i="20"/>
  <c r="AA17" i="20"/>
  <c r="BH16" i="20"/>
  <c r="BG16" i="20"/>
  <c r="BE16" i="20"/>
  <c r="AG16" i="20"/>
  <c r="AF16" i="20"/>
  <c r="AE16" i="20"/>
  <c r="AC16" i="20"/>
  <c r="AB16" i="20"/>
  <c r="AP16" i="20" s="1"/>
  <c r="AA16" i="20"/>
  <c r="BH15" i="20"/>
  <c r="BG15" i="20"/>
  <c r="BE15" i="20"/>
  <c r="AG15" i="20"/>
  <c r="AF15" i="20"/>
  <c r="AE15" i="20"/>
  <c r="AC15" i="20"/>
  <c r="AB15" i="20"/>
  <c r="AA15" i="20"/>
  <c r="BH14" i="20"/>
  <c r="BG14" i="20"/>
  <c r="BE14" i="20"/>
  <c r="AG14" i="20"/>
  <c r="AF14" i="20"/>
  <c r="AE14" i="20"/>
  <c r="AC14" i="20"/>
  <c r="AB14" i="20"/>
  <c r="AA14" i="20"/>
  <c r="AO14" i="20" s="1"/>
  <c r="BH13" i="20"/>
  <c r="BG13" i="20"/>
  <c r="BE13" i="20"/>
  <c r="BI13" i="20" s="1"/>
  <c r="K13" i="20" s="1"/>
  <c r="AG13" i="20"/>
  <c r="AF13" i="20"/>
  <c r="AE13" i="20"/>
  <c r="AC13" i="20"/>
  <c r="AQ13" i="20" s="1"/>
  <c r="AB13" i="20"/>
  <c r="AA13" i="20"/>
  <c r="AO13" i="20" s="1"/>
  <c r="BH9" i="20"/>
  <c r="BG9" i="20"/>
  <c r="BE9" i="20"/>
  <c r="AG9" i="20"/>
  <c r="AF9" i="20"/>
  <c r="AE9" i="20"/>
  <c r="AC9" i="20"/>
  <c r="AB9" i="20"/>
  <c r="AA9" i="20"/>
  <c r="BH8" i="20"/>
  <c r="BG8" i="20"/>
  <c r="BE8" i="20"/>
  <c r="AG8" i="20"/>
  <c r="AF8" i="20"/>
  <c r="AE8" i="20"/>
  <c r="AC8" i="20"/>
  <c r="AB8" i="20"/>
  <c r="AA8" i="20"/>
  <c r="BH7" i="20"/>
  <c r="BG7" i="20"/>
  <c r="BE7" i="20"/>
  <c r="AG7" i="20"/>
  <c r="AQ6" i="20" s="1"/>
  <c r="AF7" i="20"/>
  <c r="AE7" i="20"/>
  <c r="AC7" i="20"/>
  <c r="AB7" i="20"/>
  <c r="AA7" i="20"/>
  <c r="BH6" i="20"/>
  <c r="BG6" i="20"/>
  <c r="BE6" i="20"/>
  <c r="AG6" i="20"/>
  <c r="AF6" i="20"/>
  <c r="AE6" i="20"/>
  <c r="AC6" i="20"/>
  <c r="AB6" i="20"/>
  <c r="AA6" i="20"/>
  <c r="BH5" i="20"/>
  <c r="BG5" i="20"/>
  <c r="BE5" i="20"/>
  <c r="AG5" i="20"/>
  <c r="AQ7" i="20" s="1"/>
  <c r="AF5" i="20"/>
  <c r="AE5" i="20"/>
  <c r="AC5" i="20"/>
  <c r="AB5" i="20"/>
  <c r="AA5" i="20"/>
  <c r="X5" i="20"/>
  <c r="BI4" i="20"/>
  <c r="K4" i="20" s="1"/>
  <c r="BH4" i="20"/>
  <c r="BG4" i="20"/>
  <c r="BE4" i="20"/>
  <c r="AO4" i="20"/>
  <c r="AG4" i="20"/>
  <c r="AF4" i="20"/>
  <c r="AE4" i="20"/>
  <c r="AC4" i="20"/>
  <c r="AB4" i="20"/>
  <c r="AA4" i="20"/>
  <c r="X4" i="20"/>
  <c r="BI83" i="20" l="1"/>
  <c r="K83" i="20" s="1"/>
  <c r="BI82" i="20"/>
  <c r="K82" i="20" s="1"/>
  <c r="BI81" i="20"/>
  <c r="K81" i="20" s="1"/>
  <c r="BI80" i="20"/>
  <c r="K80" i="20" s="1"/>
  <c r="BI78" i="20"/>
  <c r="K78" i="20" s="1"/>
  <c r="BI76" i="20"/>
  <c r="K76" i="20" s="1"/>
  <c r="BI72" i="22"/>
  <c r="K72" i="22" s="1"/>
  <c r="BI71" i="22"/>
  <c r="K71" i="22" s="1"/>
  <c r="BI71" i="21"/>
  <c r="K71" i="21" s="1"/>
  <c r="BI63" i="22"/>
  <c r="K63" i="22" s="1"/>
  <c r="BI62" i="20"/>
  <c r="K62" i="20" s="1"/>
  <c r="BI54" i="20"/>
  <c r="K54" i="20" s="1"/>
  <c r="BI53" i="21"/>
  <c r="K53" i="21" s="1"/>
  <c r="BI53" i="22"/>
  <c r="K53" i="22" s="1"/>
  <c r="BI44" i="20"/>
  <c r="K44" i="20" s="1"/>
  <c r="BI27" i="22"/>
  <c r="K27" i="22" s="1"/>
  <c r="BI27" i="20"/>
  <c r="K27" i="20" s="1"/>
  <c r="BI26" i="22"/>
  <c r="K26" i="22" s="1"/>
  <c r="BI26" i="20"/>
  <c r="K26" i="20" s="1"/>
  <c r="BI26" i="21"/>
  <c r="K26" i="21" s="1"/>
  <c r="BI36" i="22"/>
  <c r="K36" i="22" s="1"/>
  <c r="BI36" i="20"/>
  <c r="K36" i="20" s="1"/>
  <c r="BI8" i="22"/>
  <c r="K8" i="22" s="1"/>
  <c r="BI18" i="21"/>
  <c r="K18" i="21" s="1"/>
  <c r="BI18" i="22"/>
  <c r="K18" i="22" s="1"/>
  <c r="BI69" i="21"/>
  <c r="K69" i="21" s="1"/>
  <c r="BI25" i="20"/>
  <c r="K25" i="20" s="1"/>
  <c r="BI52" i="21"/>
  <c r="K52" i="21" s="1"/>
  <c r="BI52" i="20"/>
  <c r="K52" i="20" s="1"/>
  <c r="BI60" i="21"/>
  <c r="K60" i="21" s="1"/>
  <c r="BI60" i="22"/>
  <c r="K60" i="22" s="1"/>
  <c r="BI43" i="22"/>
  <c r="K43" i="22" s="1"/>
  <c r="BI33" i="20"/>
  <c r="K33" i="20" s="1"/>
  <c r="BI33" i="22"/>
  <c r="K33" i="22" s="1"/>
  <c r="BI7" i="21"/>
  <c r="K7" i="21" s="1"/>
  <c r="BI15" i="22"/>
  <c r="K15" i="22" s="1"/>
  <c r="BI15" i="21"/>
  <c r="K15" i="21" s="1"/>
  <c r="BI16" i="20"/>
  <c r="K16" i="20" s="1"/>
  <c r="BI99" i="22"/>
  <c r="K99" i="22" s="1"/>
  <c r="T17" i="22" s="1"/>
  <c r="BK114" i="22"/>
  <c r="BM114" i="22" s="1"/>
  <c r="BN114" i="22" s="1"/>
  <c r="BO114" i="22" s="1"/>
  <c r="BD99" i="22"/>
  <c r="BK118" i="22"/>
  <c r="BM118" i="22" s="1"/>
  <c r="BI89" i="22"/>
  <c r="K89" i="22" s="1"/>
  <c r="BI90" i="22"/>
  <c r="K90" i="22" s="1"/>
  <c r="BB99" i="22"/>
  <c r="BI78" i="22"/>
  <c r="K78" i="22" s="1"/>
  <c r="BI80" i="22"/>
  <c r="K80" i="22" s="1"/>
  <c r="BI77" i="22"/>
  <c r="K77" i="22" s="1"/>
  <c r="BI81" i="22"/>
  <c r="K81" i="22" s="1"/>
  <c r="BB87" i="22"/>
  <c r="BD89" i="22"/>
  <c r="BD87" i="22"/>
  <c r="AQ69" i="22"/>
  <c r="AO68" i="22"/>
  <c r="AM68" i="22" s="1"/>
  <c r="AO67" i="22"/>
  <c r="AQ68" i="22"/>
  <c r="AR68" i="22" s="1"/>
  <c r="AQ70" i="22"/>
  <c r="AO69" i="22"/>
  <c r="AM67" i="22" s="1"/>
  <c r="BI68" i="22"/>
  <c r="K68" i="22" s="1"/>
  <c r="BI70" i="22"/>
  <c r="K70" i="22" s="1"/>
  <c r="AR69" i="22"/>
  <c r="AQ67" i="22"/>
  <c r="AR67" i="22" s="1"/>
  <c r="AO61" i="22"/>
  <c r="AP58" i="22"/>
  <c r="AR58" i="22" s="1"/>
  <c r="BI59" i="22"/>
  <c r="K59" i="22" s="1"/>
  <c r="AP61" i="22"/>
  <c r="AQ58" i="22"/>
  <c r="AO58" i="22"/>
  <c r="AM61" i="22" s="1"/>
  <c r="AP59" i="22"/>
  <c r="AQ61" i="22"/>
  <c r="BI50" i="22"/>
  <c r="K50" i="22" s="1"/>
  <c r="AO51" i="22"/>
  <c r="AP49" i="22"/>
  <c r="AR49" i="22" s="1"/>
  <c r="AQ51" i="22"/>
  <c r="AR51" i="22" s="1"/>
  <c r="BI51" i="22"/>
  <c r="K51" i="22" s="1"/>
  <c r="AQ52" i="22"/>
  <c r="AR52" i="22" s="1"/>
  <c r="AR50" i="22"/>
  <c r="AO49" i="22"/>
  <c r="AM51" i="22" s="1"/>
  <c r="BI42" i="22"/>
  <c r="K42" i="22" s="1"/>
  <c r="AR40" i="22"/>
  <c r="AP43" i="22"/>
  <c r="AR43" i="22" s="1"/>
  <c r="BI44" i="22"/>
  <c r="K44" i="22" s="1"/>
  <c r="AR31" i="22"/>
  <c r="BI31" i="22"/>
  <c r="K31" i="22" s="1"/>
  <c r="AO34" i="22"/>
  <c r="BI32" i="22"/>
  <c r="K32" i="22" s="1"/>
  <c r="AR32" i="22"/>
  <c r="AO33" i="22"/>
  <c r="AQ23" i="22"/>
  <c r="AR23" i="22" s="1"/>
  <c r="AO25" i="22"/>
  <c r="BI22" i="22"/>
  <c r="K22" i="22" s="1"/>
  <c r="AO24" i="22"/>
  <c r="AP24" i="22"/>
  <c r="AR24" i="22" s="1"/>
  <c r="AQ25" i="22"/>
  <c r="AR25" i="22" s="1"/>
  <c r="AQ15" i="22"/>
  <c r="AR15" i="22" s="1"/>
  <c r="AQ16" i="22"/>
  <c r="BI17" i="22"/>
  <c r="K17" i="22" s="1"/>
  <c r="AO15" i="22"/>
  <c r="BI16" i="22"/>
  <c r="K16" i="22" s="1"/>
  <c r="AO16" i="22"/>
  <c r="AM16" i="22" s="1"/>
  <c r="AP16" i="22"/>
  <c r="AR16" i="22" s="1"/>
  <c r="BI13" i="22"/>
  <c r="K13" i="22" s="1"/>
  <c r="BI6" i="22"/>
  <c r="K6" i="22" s="1"/>
  <c r="AO7" i="22"/>
  <c r="BI9" i="22"/>
  <c r="K9" i="22" s="1"/>
  <c r="AO6" i="22"/>
  <c r="AO4" i="22"/>
  <c r="AP6" i="22"/>
  <c r="AR6" i="22" s="1"/>
  <c r="BI7" i="22"/>
  <c r="K7" i="22" s="1"/>
  <c r="U19" i="22"/>
  <c r="V19" i="22" s="1"/>
  <c r="AQ22" i="22"/>
  <c r="AR22" i="22" s="1"/>
  <c r="AP34" i="22"/>
  <c r="AR34" i="22" s="1"/>
  <c r="AM43" i="22"/>
  <c r="AM41" i="22"/>
  <c r="AR41" i="22"/>
  <c r="BI4" i="22"/>
  <c r="K4" i="22" s="1"/>
  <c r="AO5" i="22"/>
  <c r="AQ13" i="22"/>
  <c r="AR13" i="22" s="1"/>
  <c r="AP14" i="22"/>
  <c r="AR14" i="22" s="1"/>
  <c r="BI24" i="22"/>
  <c r="K24" i="22" s="1"/>
  <c r="AM42" i="22"/>
  <c r="AO31" i="22"/>
  <c r="AQ7" i="22"/>
  <c r="AR7" i="22" s="1"/>
  <c r="BI5" i="22"/>
  <c r="K5" i="22" s="1"/>
  <c r="AQ5" i="22"/>
  <c r="AR5" i="22" s="1"/>
  <c r="AO22" i="22"/>
  <c r="AM25" i="22" s="1"/>
  <c r="BI23" i="22"/>
  <c r="K23" i="22" s="1"/>
  <c r="BI25" i="22"/>
  <c r="K25" i="22" s="1"/>
  <c r="AQ33" i="22"/>
  <c r="AR33" i="22" s="1"/>
  <c r="BI40" i="22"/>
  <c r="K40" i="22" s="1"/>
  <c r="BI54" i="22"/>
  <c r="K54" i="22" s="1"/>
  <c r="AM40" i="22"/>
  <c r="AQ42" i="22"/>
  <c r="AR42" i="22" s="1"/>
  <c r="BI45" i="22"/>
  <c r="K45" i="22" s="1"/>
  <c r="BN113" i="22"/>
  <c r="BO113" i="22" s="1"/>
  <c r="BI34" i="22"/>
  <c r="K34" i="22" s="1"/>
  <c r="AP60" i="22"/>
  <c r="AR60" i="22" s="1"/>
  <c r="BI49" i="22"/>
  <c r="K49" i="22" s="1"/>
  <c r="BI61" i="22"/>
  <c r="K61" i="22" s="1"/>
  <c r="BI88" i="22"/>
  <c r="K88" i="22" s="1"/>
  <c r="T15" i="22" s="1"/>
  <c r="BM107" i="22"/>
  <c r="AR59" i="22"/>
  <c r="BN108" i="22"/>
  <c r="BO108" i="22" s="1"/>
  <c r="BI69" i="22"/>
  <c r="K69" i="22" s="1"/>
  <c r="AP70" i="22"/>
  <c r="BK100" i="22"/>
  <c r="BD88" i="22"/>
  <c r="BD94" i="22"/>
  <c r="BK102" i="22"/>
  <c r="BI103" i="22"/>
  <c r="K103" i="22" s="1"/>
  <c r="T18" i="22" s="1"/>
  <c r="BM106" i="22"/>
  <c r="BI62" i="22"/>
  <c r="K62" i="22" s="1"/>
  <c r="BI79" i="22"/>
  <c r="K79" i="22" s="1"/>
  <c r="BI83" i="22"/>
  <c r="K83" i="22" s="1"/>
  <c r="BI95" i="22"/>
  <c r="K95" i="22" s="1"/>
  <c r="T16" i="22" s="1"/>
  <c r="BM109" i="22"/>
  <c r="BB90" i="22"/>
  <c r="BB95" i="22"/>
  <c r="BK119" i="22"/>
  <c r="BM119" i="22" s="1"/>
  <c r="BI103" i="21"/>
  <c r="K103" i="21" s="1"/>
  <c r="T18" i="21" s="1"/>
  <c r="BI95" i="21"/>
  <c r="K95" i="21" s="1"/>
  <c r="BI90" i="21"/>
  <c r="K90" i="21" s="1"/>
  <c r="BI87" i="21"/>
  <c r="K87" i="21" s="1"/>
  <c r="T15" i="21" s="1"/>
  <c r="BI88" i="21"/>
  <c r="K88" i="21" s="1"/>
  <c r="BB94" i="21"/>
  <c r="BM107" i="21"/>
  <c r="BB87" i="21"/>
  <c r="BK101" i="21"/>
  <c r="BI77" i="21"/>
  <c r="K77" i="21" s="1"/>
  <c r="BI79" i="21"/>
  <c r="K79" i="21" s="1"/>
  <c r="BI80" i="21"/>
  <c r="K80" i="21" s="1"/>
  <c r="BI81" i="21"/>
  <c r="K81" i="21" s="1"/>
  <c r="BI82" i="21"/>
  <c r="K82" i="21" s="1"/>
  <c r="BI83" i="21"/>
  <c r="K83" i="21" s="1"/>
  <c r="AO70" i="21"/>
  <c r="AR69" i="21"/>
  <c r="AQ68" i="21"/>
  <c r="AR68" i="21" s="1"/>
  <c r="AQ69" i="21"/>
  <c r="AQ70" i="21"/>
  <c r="BI70" i="21"/>
  <c r="K70" i="21" s="1"/>
  <c r="AO69" i="21"/>
  <c r="AM68" i="21" s="1"/>
  <c r="BI67" i="21"/>
  <c r="K67" i="21" s="1"/>
  <c r="AQ67" i="21"/>
  <c r="AR67" i="21" s="1"/>
  <c r="BI72" i="21"/>
  <c r="K72" i="21" s="1"/>
  <c r="AR58" i="21"/>
  <c r="AO58" i="21"/>
  <c r="BI58" i="21"/>
  <c r="K58" i="21" s="1"/>
  <c r="AO59" i="21"/>
  <c r="AP61" i="21"/>
  <c r="AP59" i="21"/>
  <c r="AQ59" i="21"/>
  <c r="AR59" i="21" s="1"/>
  <c r="AK60" i="21" s="1"/>
  <c r="BI62" i="21"/>
  <c r="K62" i="21" s="1"/>
  <c r="BI63" i="21"/>
  <c r="K63" i="21" s="1"/>
  <c r="BI51" i="21"/>
  <c r="K51" i="21" s="1"/>
  <c r="AO51" i="21"/>
  <c r="AM51" i="21" s="1"/>
  <c r="BI49" i="21"/>
  <c r="K49" i="21" s="1"/>
  <c r="AP52" i="21"/>
  <c r="AR52" i="21" s="1"/>
  <c r="BI50" i="21"/>
  <c r="K50" i="21" s="1"/>
  <c r="BI54" i="21"/>
  <c r="K54" i="21" s="1"/>
  <c r="AQ41" i="21"/>
  <c r="AO40" i="21"/>
  <c r="AM43" i="21" s="1"/>
  <c r="AQ43" i="21"/>
  <c r="AQ42" i="21"/>
  <c r="AR42" i="21" s="1"/>
  <c r="AQ40" i="21"/>
  <c r="AR40" i="21" s="1"/>
  <c r="AO41" i="21"/>
  <c r="AM40" i="21" s="1"/>
  <c r="BI42" i="21"/>
  <c r="K42" i="21" s="1"/>
  <c r="AP32" i="21"/>
  <c r="AR31" i="21"/>
  <c r="BI36" i="21"/>
  <c r="K36" i="21" s="1"/>
  <c r="AP34" i="21"/>
  <c r="AR34" i="21" s="1"/>
  <c r="AQ33" i="21"/>
  <c r="AO32" i="21"/>
  <c r="AO34" i="21"/>
  <c r="AO33" i="21"/>
  <c r="BI31" i="21"/>
  <c r="K31" i="21" s="1"/>
  <c r="AQ34" i="21"/>
  <c r="BI33" i="21"/>
  <c r="K33" i="21" s="1"/>
  <c r="AP33" i="21"/>
  <c r="AR33" i="21" s="1"/>
  <c r="AQ22" i="21"/>
  <c r="AR22" i="21" s="1"/>
  <c r="BI25" i="21"/>
  <c r="K25" i="21" s="1"/>
  <c r="AR23" i="21"/>
  <c r="AO23" i="21"/>
  <c r="AR25" i="21"/>
  <c r="BI22" i="21"/>
  <c r="K22" i="21" s="1"/>
  <c r="BI24" i="21"/>
  <c r="K24" i="21" s="1"/>
  <c r="AO25" i="21"/>
  <c r="AO24" i="21"/>
  <c r="AM23" i="21" s="1"/>
  <c r="AO16" i="21"/>
  <c r="BI16" i="21"/>
  <c r="K16" i="21" s="1"/>
  <c r="BI17" i="21"/>
  <c r="K17" i="21" s="1"/>
  <c r="AQ13" i="21"/>
  <c r="AP14" i="21"/>
  <c r="AR14" i="21" s="1"/>
  <c r="BI14" i="21"/>
  <c r="K14" i="21" s="1"/>
  <c r="AO4" i="21"/>
  <c r="AM5" i="21" s="1"/>
  <c r="AO5" i="21"/>
  <c r="AP7" i="21"/>
  <c r="AR6" i="21"/>
  <c r="AQ4" i="21"/>
  <c r="AM7" i="21"/>
  <c r="BI8" i="21"/>
  <c r="K8" i="21" s="1"/>
  <c r="AO6" i="21"/>
  <c r="AM6" i="21" s="1"/>
  <c r="AR5" i="21"/>
  <c r="BI4" i="21"/>
  <c r="K4" i="21" s="1"/>
  <c r="AR13" i="21"/>
  <c r="AR4" i="21"/>
  <c r="BI9" i="21"/>
  <c r="K9" i="21" s="1"/>
  <c r="AP16" i="21"/>
  <c r="AR16" i="21" s="1"/>
  <c r="AO22" i="21"/>
  <c r="AP24" i="21"/>
  <c r="AR24" i="21" s="1"/>
  <c r="BI27" i="21"/>
  <c r="K27" i="21" s="1"/>
  <c r="AO31" i="21"/>
  <c r="AQ32" i="21"/>
  <c r="BI32" i="21"/>
  <c r="K32" i="21" s="1"/>
  <c r="AM50" i="21"/>
  <c r="BI5" i="21"/>
  <c r="K5" i="21" s="1"/>
  <c r="AO13" i="21"/>
  <c r="AM15" i="21" s="1"/>
  <c r="BI13" i="21"/>
  <c r="K13" i="21" s="1"/>
  <c r="AQ7" i="21"/>
  <c r="BK108" i="21"/>
  <c r="BM108" i="21" s="1"/>
  <c r="BD94" i="21"/>
  <c r="AP51" i="21"/>
  <c r="AR51" i="21" s="1"/>
  <c r="AR61" i="21"/>
  <c r="BO107" i="21"/>
  <c r="BN107" i="21"/>
  <c r="AP43" i="21"/>
  <c r="AR43" i="21" s="1"/>
  <c r="AP49" i="21"/>
  <c r="AR49" i="21" s="1"/>
  <c r="AK52" i="21" s="1"/>
  <c r="AO60" i="21"/>
  <c r="BI35" i="21"/>
  <c r="K35" i="21" s="1"/>
  <c r="AP41" i="21"/>
  <c r="AR41" i="21" s="1"/>
  <c r="BN113" i="21"/>
  <c r="BO113" i="21" s="1"/>
  <c r="AP60" i="21"/>
  <c r="AR60" i="21" s="1"/>
  <c r="BI76" i="21"/>
  <c r="K76" i="21" s="1"/>
  <c r="BB99" i="21"/>
  <c r="BM109" i="21"/>
  <c r="AO61" i="21"/>
  <c r="BI61" i="21"/>
  <c r="K61" i="21" s="1"/>
  <c r="AP70" i="21"/>
  <c r="BI78" i="21"/>
  <c r="K78" i="21" s="1"/>
  <c r="BK100" i="21"/>
  <c r="BD88" i="21"/>
  <c r="BD90" i="21"/>
  <c r="BK102" i="21"/>
  <c r="BI94" i="21"/>
  <c r="K94" i="21" s="1"/>
  <c r="BI99" i="21"/>
  <c r="K99" i="21" s="1"/>
  <c r="T17" i="21" s="1"/>
  <c r="BI68" i="21"/>
  <c r="K68" i="21" s="1"/>
  <c r="BD87" i="21"/>
  <c r="P95" i="21"/>
  <c r="F99" i="21" s="1"/>
  <c r="BK114" i="21" s="1"/>
  <c r="BM114" i="21" s="1"/>
  <c r="BN114" i="21" s="1"/>
  <c r="BO114" i="21" s="1"/>
  <c r="BK96" i="21"/>
  <c r="BK106" i="21"/>
  <c r="BM106" i="21" s="1"/>
  <c r="BK118" i="21"/>
  <c r="BM118" i="21" s="1"/>
  <c r="BB90" i="21"/>
  <c r="BB95" i="21"/>
  <c r="BK119" i="21"/>
  <c r="BM119" i="21" s="1"/>
  <c r="BI103" i="20"/>
  <c r="K103" i="20" s="1"/>
  <c r="T18" i="20" s="1"/>
  <c r="BI94" i="20"/>
  <c r="K94" i="20" s="1"/>
  <c r="BI88" i="20"/>
  <c r="K88" i="20" s="1"/>
  <c r="T15" i="20" s="1"/>
  <c r="BI90" i="20"/>
  <c r="K90" i="20" s="1"/>
  <c r="BB99" i="20"/>
  <c r="BK113" i="20"/>
  <c r="BM113" i="20" s="1"/>
  <c r="BN113" i="20" s="1"/>
  <c r="BB103" i="20"/>
  <c r="BK107" i="20"/>
  <c r="BM107" i="20" s="1"/>
  <c r="BK97" i="20"/>
  <c r="BK99" i="20"/>
  <c r="BB88" i="20"/>
  <c r="BB90" i="20"/>
  <c r="AO70" i="20"/>
  <c r="AO69" i="20"/>
  <c r="AQ68" i="20"/>
  <c r="AR68" i="20" s="1"/>
  <c r="AO67" i="20"/>
  <c r="AO68" i="20"/>
  <c r="BI68" i="20"/>
  <c r="K68" i="20" s="1"/>
  <c r="BI69" i="20"/>
  <c r="K69" i="20" s="1"/>
  <c r="BI70" i="20"/>
  <c r="K70" i="20" s="1"/>
  <c r="BI67" i="20"/>
  <c r="K67" i="20" s="1"/>
  <c r="AQ70" i="20"/>
  <c r="AR70" i="20" s="1"/>
  <c r="AQ59" i="20"/>
  <c r="AR58" i="20"/>
  <c r="AP60" i="20"/>
  <c r="BI59" i="20"/>
  <c r="K59" i="20" s="1"/>
  <c r="BI58" i="20"/>
  <c r="K58" i="20" s="1"/>
  <c r="AO60" i="20"/>
  <c r="BI61" i="20"/>
  <c r="K61" i="20" s="1"/>
  <c r="BI63" i="20"/>
  <c r="K63" i="20" s="1"/>
  <c r="AP61" i="20"/>
  <c r="AQ50" i="20"/>
  <c r="AO49" i="20"/>
  <c r="AP50" i="20"/>
  <c r="AR50" i="20" s="1"/>
  <c r="AP49" i="20"/>
  <c r="AQ51" i="20"/>
  <c r="AP51" i="20"/>
  <c r="AR51" i="20" s="1"/>
  <c r="AO50" i="20"/>
  <c r="BI53" i="20"/>
  <c r="K53" i="20" s="1"/>
  <c r="BI49" i="20"/>
  <c r="K49" i="20" s="1"/>
  <c r="AQ52" i="20"/>
  <c r="BI51" i="20"/>
  <c r="K51" i="20" s="1"/>
  <c r="AP41" i="20"/>
  <c r="AR41" i="20" s="1"/>
  <c r="AQ43" i="20"/>
  <c r="AR43" i="20" s="1"/>
  <c r="BI43" i="20"/>
  <c r="K43" i="20" s="1"/>
  <c r="BI41" i="20"/>
  <c r="K41" i="20" s="1"/>
  <c r="AO43" i="20"/>
  <c r="AM43" i="20" s="1"/>
  <c r="AP34" i="20"/>
  <c r="AP31" i="20"/>
  <c r="AR31" i="20" s="1"/>
  <c r="AP32" i="20"/>
  <c r="AR32" i="20" s="1"/>
  <c r="AQ34" i="20"/>
  <c r="AR34" i="20" s="1"/>
  <c r="BI34" i="20"/>
  <c r="K34" i="20" s="1"/>
  <c r="AO34" i="20"/>
  <c r="BI31" i="20"/>
  <c r="K31" i="20" s="1"/>
  <c r="AP22" i="20"/>
  <c r="AR22" i="20" s="1"/>
  <c r="AQ24" i="20"/>
  <c r="AR24" i="20"/>
  <c r="AP25" i="20"/>
  <c r="AO25" i="20"/>
  <c r="BI23" i="20"/>
  <c r="K23" i="20" s="1"/>
  <c r="BI24" i="20"/>
  <c r="K24" i="20" s="1"/>
  <c r="BI22" i="20"/>
  <c r="K22" i="20" s="1"/>
  <c r="AO24" i="20"/>
  <c r="AM24" i="20" s="1"/>
  <c r="AP23" i="20"/>
  <c r="AR23" i="20" s="1"/>
  <c r="AP15" i="20"/>
  <c r="BI14" i="20"/>
  <c r="K14" i="20" s="1"/>
  <c r="AP13" i="20"/>
  <c r="AR13" i="20" s="1"/>
  <c r="AQ15" i="20"/>
  <c r="AP14" i="20"/>
  <c r="BI17" i="20"/>
  <c r="K17" i="20" s="1"/>
  <c r="AQ16" i="20"/>
  <c r="AR16" i="20" s="1"/>
  <c r="BI18" i="20"/>
  <c r="K18" i="20" s="1"/>
  <c r="BI5" i="20"/>
  <c r="K5" i="20" s="1"/>
  <c r="AP4" i="20"/>
  <c r="AO6" i="20"/>
  <c r="AP5" i="20"/>
  <c r="AO5" i="20"/>
  <c r="BI9" i="20"/>
  <c r="K9" i="20" s="1"/>
  <c r="AP6" i="20"/>
  <c r="AR6" i="20" s="1"/>
  <c r="BI6" i="20"/>
  <c r="K6" i="20" s="1"/>
  <c r="BI7" i="20"/>
  <c r="K7" i="20" s="1"/>
  <c r="BI8" i="20"/>
  <c r="K8" i="20" s="1"/>
  <c r="AQ4" i="20"/>
  <c r="AR4" i="20" s="1"/>
  <c r="AP7" i="20"/>
  <c r="AR7" i="20" s="1"/>
  <c r="U19" i="20"/>
  <c r="V19" i="20" s="1"/>
  <c r="AQ14" i="20"/>
  <c r="AR14" i="20" s="1"/>
  <c r="AO16" i="20"/>
  <c r="AQ5" i="20"/>
  <c r="AR25" i="20"/>
  <c r="AO15" i="20"/>
  <c r="AO23" i="20"/>
  <c r="AO33" i="20"/>
  <c r="AR40" i="20"/>
  <c r="AQ49" i="20"/>
  <c r="AO52" i="20"/>
  <c r="AM50" i="20" s="1"/>
  <c r="BN108" i="20"/>
  <c r="BO108" i="20" s="1"/>
  <c r="AO7" i="20"/>
  <c r="AM7" i="20" s="1"/>
  <c r="BI15" i="20"/>
  <c r="K15" i="20" s="1"/>
  <c r="BI35" i="20"/>
  <c r="K35" i="20" s="1"/>
  <c r="AP52" i="20"/>
  <c r="AR52" i="20" s="1"/>
  <c r="AO40" i="20"/>
  <c r="BI40" i="20"/>
  <c r="K40" i="20" s="1"/>
  <c r="BI45" i="20"/>
  <c r="K45" i="20" s="1"/>
  <c r="BI42" i="20"/>
  <c r="K42" i="20" s="1"/>
  <c r="BI50" i="20"/>
  <c r="K50" i="20" s="1"/>
  <c r="AO58" i="20"/>
  <c r="AQ60" i="20"/>
  <c r="AR60" i="20" s="1"/>
  <c r="BI77" i="20"/>
  <c r="K77" i="20" s="1"/>
  <c r="BD89" i="20"/>
  <c r="BK101" i="20"/>
  <c r="BI95" i="20"/>
  <c r="K95" i="20" s="1"/>
  <c r="T16" i="20" s="1"/>
  <c r="BN114" i="20"/>
  <c r="BO114" i="20" s="1"/>
  <c r="AP69" i="20"/>
  <c r="AR69" i="20" s="1"/>
  <c r="BI71" i="20"/>
  <c r="K71" i="20" s="1"/>
  <c r="BM118" i="20"/>
  <c r="BM119" i="20"/>
  <c r="AP59" i="20"/>
  <c r="AR59" i="20" s="1"/>
  <c r="AQ61" i="20"/>
  <c r="AQ67" i="20"/>
  <c r="AR67" i="20" s="1"/>
  <c r="BI72" i="20"/>
  <c r="K72" i="20" s="1"/>
  <c r="BI79" i="20"/>
  <c r="K79" i="20" s="1"/>
  <c r="BB95" i="20"/>
  <c r="BB87" i="20"/>
  <c r="BB94" i="20"/>
  <c r="BK109" i="20"/>
  <c r="BM109" i="20" s="1"/>
  <c r="BD94" i="20"/>
  <c r="BD99" i="20"/>
  <c r="BK102" i="20"/>
  <c r="BK106" i="20"/>
  <c r="BM106" i="20" s="1"/>
  <c r="BD88" i="20"/>
  <c r="BN118" i="22" l="1"/>
  <c r="BO118" i="22" s="1"/>
  <c r="BO115" i="22"/>
  <c r="O99" i="22" s="1"/>
  <c r="U17" i="22" s="1"/>
  <c r="V17" i="22" s="1"/>
  <c r="T14" i="22"/>
  <c r="AM70" i="22"/>
  <c r="AM69" i="22"/>
  <c r="AR70" i="22"/>
  <c r="AL70" i="22" s="1"/>
  <c r="AL68" i="22"/>
  <c r="AK70" i="22"/>
  <c r="AM58" i="22"/>
  <c r="AM60" i="22"/>
  <c r="AM59" i="22"/>
  <c r="AR61" i="22"/>
  <c r="AL59" i="22" s="1"/>
  <c r="AK61" i="22"/>
  <c r="AK60" i="22"/>
  <c r="AM52" i="22"/>
  <c r="AK51" i="22"/>
  <c r="AM49" i="22"/>
  <c r="AL49" i="22"/>
  <c r="AK50" i="22"/>
  <c r="AK52" i="22"/>
  <c r="AJ52" i="22" s="1"/>
  <c r="AL52" i="22"/>
  <c r="AL50" i="22"/>
  <c r="AM50" i="22"/>
  <c r="AM33" i="22"/>
  <c r="AK34" i="22"/>
  <c r="AM23" i="22"/>
  <c r="AM13" i="22"/>
  <c r="AM14" i="22"/>
  <c r="AM15" i="22"/>
  <c r="AL6" i="22"/>
  <c r="AL5" i="22"/>
  <c r="AL42" i="22"/>
  <c r="AK43" i="22"/>
  <c r="AK42" i="22"/>
  <c r="AL41" i="22"/>
  <c r="AL40" i="22"/>
  <c r="AK23" i="22"/>
  <c r="AK24" i="22"/>
  <c r="AL7" i="22"/>
  <c r="AK7" i="22"/>
  <c r="AL15" i="22"/>
  <c r="AL14" i="22"/>
  <c r="AK14" i="22"/>
  <c r="AK15" i="22"/>
  <c r="AJ15" i="22" s="1"/>
  <c r="AL16" i="22"/>
  <c r="AL13" i="22"/>
  <c r="AK16" i="22"/>
  <c r="AJ16" i="22" s="1"/>
  <c r="AK13" i="22"/>
  <c r="AJ13" i="22" s="1"/>
  <c r="BN109" i="22"/>
  <c r="BO109" i="22"/>
  <c r="AL60" i="22"/>
  <c r="AL33" i="22"/>
  <c r="AL34" i="22"/>
  <c r="AK32" i="22"/>
  <c r="AL31" i="22"/>
  <c r="AM34" i="22"/>
  <c r="AK31" i="22"/>
  <c r="AM31" i="22"/>
  <c r="AL32" i="22"/>
  <c r="AL4" i="22"/>
  <c r="AK4" i="22"/>
  <c r="AM7" i="22"/>
  <c r="BO119" i="22"/>
  <c r="BN119" i="22"/>
  <c r="AK68" i="22"/>
  <c r="AK49" i="22"/>
  <c r="BN107" i="22"/>
  <c r="BO107" i="22" s="1"/>
  <c r="AL51" i="22"/>
  <c r="AL67" i="22"/>
  <c r="AK40" i="22"/>
  <c r="AJ40" i="22" s="1"/>
  <c r="AL69" i="22"/>
  <c r="AL24" i="22"/>
  <c r="AL22" i="22"/>
  <c r="AL25" i="22"/>
  <c r="AL23" i="22"/>
  <c r="AM22" i="22"/>
  <c r="AK22" i="22"/>
  <c r="AM24" i="22"/>
  <c r="AM4" i="22"/>
  <c r="AL43" i="22"/>
  <c r="AK41" i="22"/>
  <c r="BN106" i="22"/>
  <c r="BO106" i="22"/>
  <c r="AK69" i="22"/>
  <c r="AL61" i="22"/>
  <c r="AJ61" i="22" s="1"/>
  <c r="AK59" i="22"/>
  <c r="AK5" i="22"/>
  <c r="AM5" i="22"/>
  <c r="AK6" i="22"/>
  <c r="AM32" i="22"/>
  <c r="AK33" i="22"/>
  <c r="AL58" i="22"/>
  <c r="T13" i="22"/>
  <c r="V13" i="22" s="1"/>
  <c r="AK25" i="22"/>
  <c r="AM6" i="22"/>
  <c r="T16" i="21"/>
  <c r="BD99" i="21"/>
  <c r="AR70" i="21"/>
  <c r="AL68" i="21"/>
  <c r="AJ68" i="21" s="1"/>
  <c r="AK68" i="21"/>
  <c r="AM67" i="21"/>
  <c r="AM70" i="21"/>
  <c r="AL69" i="21"/>
  <c r="AM69" i="21"/>
  <c r="AK70" i="21"/>
  <c r="AM61" i="21"/>
  <c r="AM52" i="21"/>
  <c r="AK51" i="21"/>
  <c r="AJ51" i="21" s="1"/>
  <c r="AM49" i="21"/>
  <c r="AL51" i="21"/>
  <c r="AM41" i="21"/>
  <c r="AM42" i="21"/>
  <c r="AL41" i="21"/>
  <c r="AL40" i="21"/>
  <c r="AR32" i="21"/>
  <c r="AL34" i="21" s="1"/>
  <c r="AM34" i="21"/>
  <c r="AK25" i="21"/>
  <c r="AM25" i="21"/>
  <c r="AL14" i="21"/>
  <c r="AR7" i="21"/>
  <c r="T13" i="21"/>
  <c r="V13" i="21" s="1"/>
  <c r="AM4" i="21"/>
  <c r="AL4" i="21"/>
  <c r="AL6" i="21"/>
  <c r="AK5" i="21"/>
  <c r="AK7" i="21"/>
  <c r="AK6" i="21"/>
  <c r="AL5" i="21"/>
  <c r="AL7" i="21"/>
  <c r="AK4" i="21"/>
  <c r="BO115" i="21"/>
  <c r="O99" i="21" s="1"/>
  <c r="U17" i="21" s="1"/>
  <c r="BN118" i="21"/>
  <c r="BO118" i="21" s="1"/>
  <c r="BO120" i="21" s="1"/>
  <c r="O103" i="21" s="1"/>
  <c r="U18" i="21" s="1"/>
  <c r="V18" i="21" s="1"/>
  <c r="AK42" i="21"/>
  <c r="AM33" i="21"/>
  <c r="AK67" i="21"/>
  <c r="AL70" i="21"/>
  <c r="AK69" i="21"/>
  <c r="AJ69" i="21" s="1"/>
  <c r="AL61" i="21"/>
  <c r="AK40" i="21"/>
  <c r="AK16" i="21"/>
  <c r="AL15" i="21"/>
  <c r="AK14" i="21"/>
  <c r="AM13" i="21"/>
  <c r="AL13" i="21"/>
  <c r="AK13" i="21"/>
  <c r="AL43" i="21"/>
  <c r="AK43" i="21"/>
  <c r="AM14" i="21"/>
  <c r="V17" i="21"/>
  <c r="AL59" i="21"/>
  <c r="AL58" i="21"/>
  <c r="AK59" i="21"/>
  <c r="AL42" i="21"/>
  <c r="AK41" i="21"/>
  <c r="BN106" i="21"/>
  <c r="BO106" i="21" s="1"/>
  <c r="AM60" i="21"/>
  <c r="AM59" i="21"/>
  <c r="AK58" i="21"/>
  <c r="AK50" i="21"/>
  <c r="AJ50" i="21" s="1"/>
  <c r="AL52" i="21"/>
  <c r="AJ52" i="21" s="1"/>
  <c r="AL50" i="21"/>
  <c r="AL16" i="21"/>
  <c r="AK15" i="21"/>
  <c r="AK34" i="21"/>
  <c r="AL32" i="21"/>
  <c r="AK32" i="21"/>
  <c r="AM31" i="21"/>
  <c r="AL33" i="21"/>
  <c r="AL31" i="21"/>
  <c r="AK31" i="21"/>
  <c r="AM32" i="21"/>
  <c r="BN119" i="21"/>
  <c r="BO119" i="21" s="1"/>
  <c r="BN109" i="21"/>
  <c r="BO109" i="21"/>
  <c r="T14" i="21"/>
  <c r="AL67" i="21"/>
  <c r="AK49" i="21"/>
  <c r="AK61" i="21"/>
  <c r="AJ61" i="21" s="1"/>
  <c r="AM58" i="21"/>
  <c r="AL60" i="21"/>
  <c r="AL49" i="21"/>
  <c r="BN108" i="21"/>
  <c r="BO108" i="21" s="1"/>
  <c r="AL24" i="21"/>
  <c r="AL22" i="21"/>
  <c r="AK24" i="21"/>
  <c r="AK22" i="21"/>
  <c r="AL25" i="21"/>
  <c r="AL23" i="21"/>
  <c r="AK23" i="21"/>
  <c r="AM24" i="21"/>
  <c r="AM22" i="21"/>
  <c r="AK33" i="21"/>
  <c r="AJ33" i="21" s="1"/>
  <c r="AM16" i="21"/>
  <c r="BO113" i="20"/>
  <c r="BO115" i="20" s="1"/>
  <c r="O99" i="20" s="1"/>
  <c r="U17" i="20" s="1"/>
  <c r="V17" i="20" s="1"/>
  <c r="BN107" i="20"/>
  <c r="BO107" i="20"/>
  <c r="AM70" i="20"/>
  <c r="AM68" i="20"/>
  <c r="AM69" i="20"/>
  <c r="AK69" i="20"/>
  <c r="AM67" i="20"/>
  <c r="AM60" i="20"/>
  <c r="AR61" i="20"/>
  <c r="AL59" i="20" s="1"/>
  <c r="AR49" i="20"/>
  <c r="AL49" i="20"/>
  <c r="AL50" i="20"/>
  <c r="AL51" i="20"/>
  <c r="AM51" i="20"/>
  <c r="AK52" i="20"/>
  <c r="AM33" i="20"/>
  <c r="AM22" i="20"/>
  <c r="AL24" i="20"/>
  <c r="AL25" i="20"/>
  <c r="T13" i="20"/>
  <c r="V13" i="20" s="1"/>
  <c r="AM25" i="20"/>
  <c r="AL14" i="20"/>
  <c r="AL16" i="20"/>
  <c r="AR15" i="20"/>
  <c r="AK13" i="20"/>
  <c r="AL15" i="20"/>
  <c r="AK14" i="20"/>
  <c r="AR5" i="20"/>
  <c r="AM4" i="20"/>
  <c r="AM6" i="20"/>
  <c r="AK68" i="20"/>
  <c r="AL67" i="20"/>
  <c r="AK70" i="20"/>
  <c r="AL70" i="20"/>
  <c r="AL68" i="20"/>
  <c r="AK67" i="20"/>
  <c r="AJ67" i="20" s="1"/>
  <c r="AL60" i="20"/>
  <c r="AL5" i="20"/>
  <c r="AK5" i="20"/>
  <c r="AL4" i="20"/>
  <c r="AL6" i="20"/>
  <c r="AK6" i="20"/>
  <c r="AK7" i="20"/>
  <c r="AK4" i="20"/>
  <c r="AJ4" i="20" s="1"/>
  <c r="AL7" i="20"/>
  <c r="BO106" i="20"/>
  <c r="BN106" i="20"/>
  <c r="BN109" i="20"/>
  <c r="BO109" i="20" s="1"/>
  <c r="T14" i="20"/>
  <c r="AL69" i="20"/>
  <c r="AL22" i="20"/>
  <c r="AK32" i="20"/>
  <c r="BN119" i="20"/>
  <c r="BO119" i="20" s="1"/>
  <c r="AK49" i="20"/>
  <c r="AK51" i="20"/>
  <c r="AJ51" i="20" s="1"/>
  <c r="AK15" i="20"/>
  <c r="AL31" i="20"/>
  <c r="AL43" i="20"/>
  <c r="AL41" i="20"/>
  <c r="AK43" i="20"/>
  <c r="AJ43" i="20" s="1"/>
  <c r="AL42" i="20"/>
  <c r="AM40" i="20"/>
  <c r="AK42" i="20"/>
  <c r="AK41" i="20"/>
  <c r="AL40" i="20"/>
  <c r="AK40" i="20"/>
  <c r="AM23" i="20"/>
  <c r="AL23" i="20"/>
  <c r="AK23" i="20"/>
  <c r="AJ23" i="20" s="1"/>
  <c r="AK50" i="20"/>
  <c r="AK22" i="20"/>
  <c r="AM5" i="20"/>
  <c r="AL33" i="20"/>
  <c r="AL32" i="20"/>
  <c r="AK25" i="20"/>
  <c r="AK59" i="20"/>
  <c r="AM58" i="20"/>
  <c r="AM61" i="20"/>
  <c r="AM32" i="20"/>
  <c r="AK33" i="20"/>
  <c r="AL52" i="20"/>
  <c r="AM52" i="20"/>
  <c r="AM16" i="20"/>
  <c r="AK16" i="20"/>
  <c r="AK34" i="20"/>
  <c r="AM34" i="20"/>
  <c r="BN118" i="20"/>
  <c r="BO118" i="20" s="1"/>
  <c r="AM59" i="20"/>
  <c r="AL13" i="20"/>
  <c r="AM13" i="20"/>
  <c r="AM14" i="20"/>
  <c r="AM15" i="20"/>
  <c r="AM49" i="20"/>
  <c r="AM41" i="20"/>
  <c r="AK24" i="20"/>
  <c r="AM42" i="20"/>
  <c r="AK31" i="20"/>
  <c r="AM31" i="20"/>
  <c r="AL34" i="20"/>
  <c r="BO120" i="22" l="1"/>
  <c r="O103" i="22" s="1"/>
  <c r="U18" i="22" s="1"/>
  <c r="V18" i="22" s="1"/>
  <c r="AJ68" i="22"/>
  <c r="AK67" i="22"/>
  <c r="AJ67" i="22"/>
  <c r="AJ70" i="22"/>
  <c r="AJ60" i="22"/>
  <c r="AK58" i="22"/>
  <c r="AJ58" i="22" s="1"/>
  <c r="AJ59" i="22"/>
  <c r="AJ51" i="22"/>
  <c r="AI51" i="22" s="1"/>
  <c r="AJ49" i="22"/>
  <c r="AI49" i="22" s="1"/>
  <c r="AJ50" i="22"/>
  <c r="AJ42" i="22"/>
  <c r="AJ34" i="22"/>
  <c r="AJ33" i="22"/>
  <c r="AJ32" i="22"/>
  <c r="AJ14" i="22"/>
  <c r="AI13" i="22"/>
  <c r="AJ5" i="22"/>
  <c r="BO110" i="22"/>
  <c r="O94" i="22" s="1"/>
  <c r="U16" i="22" s="1"/>
  <c r="V16" i="22" s="1"/>
  <c r="AI15" i="22"/>
  <c r="AJ23" i="22"/>
  <c r="AJ31" i="22"/>
  <c r="AI16" i="22"/>
  <c r="AI14" i="22"/>
  <c r="AJ25" i="22"/>
  <c r="AJ6" i="22"/>
  <c r="AJ41" i="22"/>
  <c r="AJ22" i="22"/>
  <c r="AJ43" i="22"/>
  <c r="AJ7" i="22"/>
  <c r="AJ4" i="22"/>
  <c r="AI4" i="22" s="1"/>
  <c r="AJ69" i="22"/>
  <c r="AI68" i="22"/>
  <c r="AJ24" i="22"/>
  <c r="AI24" i="22" s="1"/>
  <c r="BO110" i="21"/>
  <c r="O94" i="21" s="1"/>
  <c r="U16" i="21" s="1"/>
  <c r="V16" i="21" s="1"/>
  <c r="AJ70" i="21"/>
  <c r="AJ60" i="21"/>
  <c r="AJ43" i="21"/>
  <c r="AJ40" i="21"/>
  <c r="AJ41" i="21"/>
  <c r="AJ25" i="21"/>
  <c r="AJ22" i="21"/>
  <c r="AI25" i="21" s="1"/>
  <c r="AJ14" i="21"/>
  <c r="AJ13" i="21"/>
  <c r="AJ4" i="21"/>
  <c r="AJ59" i="21"/>
  <c r="AJ49" i="21"/>
  <c r="AI52" i="21" s="1"/>
  <c r="AJ31" i="21"/>
  <c r="AJ32" i="21"/>
  <c r="AJ15" i="21"/>
  <c r="AJ16" i="21"/>
  <c r="AJ42" i="21"/>
  <c r="AI42" i="21" s="1"/>
  <c r="AJ6" i="21"/>
  <c r="AJ67" i="21"/>
  <c r="AJ7" i="21"/>
  <c r="AJ23" i="21"/>
  <c r="AJ24" i="21"/>
  <c r="AJ34" i="21"/>
  <c r="AI34" i="21" s="1"/>
  <c r="AJ58" i="21"/>
  <c r="AJ5" i="21"/>
  <c r="BO120" i="20"/>
  <c r="O103" i="20" s="1"/>
  <c r="U18" i="20" s="1"/>
  <c r="V18" i="20" s="1"/>
  <c r="AJ69" i="20"/>
  <c r="AJ68" i="20"/>
  <c r="AI67" i="20" s="1"/>
  <c r="AK58" i="20"/>
  <c r="AK61" i="20"/>
  <c r="AK60" i="20"/>
  <c r="AJ60" i="20" s="1"/>
  <c r="AL58" i="20"/>
  <c r="AJ58" i="20" s="1"/>
  <c r="AL61" i="20"/>
  <c r="AJ59" i="20"/>
  <c r="AJ50" i="20"/>
  <c r="AJ52" i="20"/>
  <c r="AJ32" i="20"/>
  <c r="AJ24" i="20"/>
  <c r="AI24" i="20" s="1"/>
  <c r="AJ25" i="20"/>
  <c r="AJ22" i="20"/>
  <c r="AJ14" i="20"/>
  <c r="AJ13" i="20"/>
  <c r="AI15" i="20" s="1"/>
  <c r="AJ16" i="20"/>
  <c r="AJ15" i="20"/>
  <c r="AI13" i="20"/>
  <c r="AJ34" i="20"/>
  <c r="AJ41" i="20"/>
  <c r="AJ31" i="20"/>
  <c r="AJ33" i="20"/>
  <c r="AI33" i="20" s="1"/>
  <c r="AJ42" i="20"/>
  <c r="AI42" i="20" s="1"/>
  <c r="AJ49" i="20"/>
  <c r="AI49" i="20" s="1"/>
  <c r="AJ7" i="20"/>
  <c r="AI7" i="20" s="1"/>
  <c r="AJ5" i="20"/>
  <c r="AJ70" i="20"/>
  <c r="AI16" i="20"/>
  <c r="AJ40" i="20"/>
  <c r="BO110" i="20"/>
  <c r="O94" i="20" s="1"/>
  <c r="U16" i="20" s="1"/>
  <c r="V16" i="20" s="1"/>
  <c r="AJ6" i="20"/>
  <c r="AI69" i="22" l="1"/>
  <c r="AI70" i="22"/>
  <c r="AI58" i="22"/>
  <c r="AI52" i="22"/>
  <c r="AI50" i="22"/>
  <c r="AU51" i="22" s="1"/>
  <c r="AI41" i="22"/>
  <c r="AI34" i="22"/>
  <c r="AI32" i="22"/>
  <c r="AI33" i="22"/>
  <c r="AI31" i="22"/>
  <c r="AU13" i="22"/>
  <c r="AW13" i="22" s="1"/>
  <c r="AU15" i="22"/>
  <c r="AY15" i="22" s="1"/>
  <c r="AY13" i="22"/>
  <c r="AV13" i="22"/>
  <c r="AI40" i="22"/>
  <c r="AI7" i="22"/>
  <c r="AI43" i="22"/>
  <c r="AI59" i="22"/>
  <c r="AU16" i="22"/>
  <c r="AU49" i="22"/>
  <c r="AU52" i="22"/>
  <c r="AI25" i="22"/>
  <c r="AI23" i="22"/>
  <c r="AI5" i="22"/>
  <c r="AU5" i="22" s="1"/>
  <c r="AU14" i="22"/>
  <c r="AI67" i="22"/>
  <c r="AI22" i="22"/>
  <c r="AI42" i="22"/>
  <c r="AI60" i="22"/>
  <c r="AU4" i="22"/>
  <c r="AI6" i="22"/>
  <c r="AI61" i="22"/>
  <c r="AI67" i="21"/>
  <c r="AI69" i="21"/>
  <c r="AI68" i="21"/>
  <c r="AI58" i="21"/>
  <c r="AI40" i="21"/>
  <c r="AI41" i="21"/>
  <c r="AU42" i="21" s="1"/>
  <c r="AI43" i="21"/>
  <c r="AI22" i="21"/>
  <c r="AU25" i="21" s="1"/>
  <c r="AI24" i="21"/>
  <c r="AI14" i="21"/>
  <c r="AI15" i="21"/>
  <c r="AI5" i="21"/>
  <c r="AI32" i="21"/>
  <c r="AI33" i="21"/>
  <c r="AI4" i="21"/>
  <c r="AI31" i="21"/>
  <c r="AI13" i="21"/>
  <c r="AI70" i="21"/>
  <c r="AI7" i="21"/>
  <c r="AI6" i="21"/>
  <c r="AI23" i="21"/>
  <c r="AI50" i="21"/>
  <c r="AI16" i="21"/>
  <c r="AI59" i="21"/>
  <c r="AU59" i="21" s="1"/>
  <c r="AU41" i="21"/>
  <c r="AI49" i="21"/>
  <c r="AI51" i="21"/>
  <c r="AI61" i="21"/>
  <c r="AI60" i="21"/>
  <c r="AU60" i="21" s="1"/>
  <c r="AI70" i="20"/>
  <c r="AJ61" i="20"/>
  <c r="AI61" i="20" s="1"/>
  <c r="AI59" i="20"/>
  <c r="AI60" i="20"/>
  <c r="AI50" i="20"/>
  <c r="AI32" i="20"/>
  <c r="AI25" i="20"/>
  <c r="AI22" i="20"/>
  <c r="AI23" i="20"/>
  <c r="AU24" i="20" s="1"/>
  <c r="AI14" i="20"/>
  <c r="AU16" i="20" s="1"/>
  <c r="AI41" i="20"/>
  <c r="AI34" i="20"/>
  <c r="AI6" i="20"/>
  <c r="AI5" i="20"/>
  <c r="AU25" i="20"/>
  <c r="AI31" i="20"/>
  <c r="AI58" i="20"/>
  <c r="AI52" i="20"/>
  <c r="AU67" i="20"/>
  <c r="AI4" i="20"/>
  <c r="AI68" i="20"/>
  <c r="AU69" i="20" s="1"/>
  <c r="AU15" i="20"/>
  <c r="AU13" i="20"/>
  <c r="AI40" i="20"/>
  <c r="AI43" i="20"/>
  <c r="AU50" i="20"/>
  <c r="AI51" i="20"/>
  <c r="AI69" i="20"/>
  <c r="AU60" i="22" l="1"/>
  <c r="AU58" i="22"/>
  <c r="M58" i="22" s="1"/>
  <c r="AU61" i="22"/>
  <c r="AY61" i="22" s="1"/>
  <c r="AU50" i="22"/>
  <c r="AU33" i="22"/>
  <c r="AV33" i="22" s="1"/>
  <c r="AU32" i="22"/>
  <c r="AU34" i="22"/>
  <c r="AV34" i="22" s="1"/>
  <c r="AU31" i="22"/>
  <c r="AV31" i="22" s="1"/>
  <c r="M13" i="22"/>
  <c r="AX13" i="22"/>
  <c r="P13" i="22" s="1"/>
  <c r="M15" i="22"/>
  <c r="AX15" i="22"/>
  <c r="AW15" i="22"/>
  <c r="AV15" i="22"/>
  <c r="AU7" i="22"/>
  <c r="AX7" i="22" s="1"/>
  <c r="AX61" i="22"/>
  <c r="M61" i="22"/>
  <c r="AV61" i="22"/>
  <c r="AW5" i="22"/>
  <c r="AY5" i="22"/>
  <c r="AV5" i="22"/>
  <c r="AX5" i="22"/>
  <c r="M5" i="22"/>
  <c r="M7" i="22"/>
  <c r="AW7" i="22"/>
  <c r="AU69" i="22"/>
  <c r="AU67" i="22"/>
  <c r="AU68" i="22"/>
  <c r="AU70" i="22"/>
  <c r="AU6" i="22"/>
  <c r="M34" i="22"/>
  <c r="AV14" i="22"/>
  <c r="M14" i="22"/>
  <c r="AX14" i="22"/>
  <c r="AY14" i="22"/>
  <c r="AW14" i="22"/>
  <c r="AX52" i="22"/>
  <c r="AW52" i="22"/>
  <c r="M52" i="22"/>
  <c r="AV52" i="22"/>
  <c r="AY52" i="22"/>
  <c r="AX16" i="22"/>
  <c r="AV16" i="22"/>
  <c r="M16" i="22"/>
  <c r="AW16" i="22"/>
  <c r="AY16" i="22"/>
  <c r="AU59" i="22"/>
  <c r="AU40" i="22"/>
  <c r="AU42" i="22"/>
  <c r="AU41" i="22"/>
  <c r="AU43" i="22"/>
  <c r="D78" i="22"/>
  <c r="BB78" i="22" s="1"/>
  <c r="BK78" i="22" s="1"/>
  <c r="BM78" i="22" s="1"/>
  <c r="Q13" i="22"/>
  <c r="O13" i="22"/>
  <c r="N13" i="22"/>
  <c r="AV51" i="22"/>
  <c r="AY51" i="22"/>
  <c r="M51" i="22"/>
  <c r="AW51" i="22"/>
  <c r="AX51" i="22"/>
  <c r="AV60" i="22"/>
  <c r="AY60" i="22"/>
  <c r="M60" i="22"/>
  <c r="AW60" i="22"/>
  <c r="AX60" i="22"/>
  <c r="AW4" i="22"/>
  <c r="AY4" i="22"/>
  <c r="AX4" i="22"/>
  <c r="M4" i="22"/>
  <c r="AV4" i="22"/>
  <c r="AX58" i="22"/>
  <c r="AW58" i="22"/>
  <c r="AV58" i="22"/>
  <c r="AY58" i="22"/>
  <c r="AY32" i="22"/>
  <c r="AV32" i="22"/>
  <c r="AX32" i="22"/>
  <c r="M32" i="22"/>
  <c r="AW32" i="22"/>
  <c r="Q15" i="22"/>
  <c r="O15" i="22"/>
  <c r="AW31" i="22"/>
  <c r="AX50" i="22"/>
  <c r="AW50" i="22"/>
  <c r="M50" i="22"/>
  <c r="AV50" i="22"/>
  <c r="AY50" i="22"/>
  <c r="AW33" i="22"/>
  <c r="AX33" i="22"/>
  <c r="AY33" i="22"/>
  <c r="M33" i="22"/>
  <c r="AU25" i="22"/>
  <c r="AU23" i="22"/>
  <c r="AU24" i="22"/>
  <c r="AU22" i="22"/>
  <c r="AV49" i="22"/>
  <c r="AY49" i="22"/>
  <c r="AX49" i="22"/>
  <c r="AW49" i="22"/>
  <c r="M49" i="22"/>
  <c r="AU69" i="21"/>
  <c r="AU68" i="21"/>
  <c r="AY68" i="21" s="1"/>
  <c r="AU70" i="21"/>
  <c r="M70" i="21" s="1"/>
  <c r="AU67" i="21"/>
  <c r="AX67" i="21" s="1"/>
  <c r="AU58" i="21"/>
  <c r="AU40" i="21"/>
  <c r="AU43" i="21"/>
  <c r="AU22" i="21"/>
  <c r="AW22" i="21" s="1"/>
  <c r="AU23" i="21"/>
  <c r="AX23" i="21" s="1"/>
  <c r="AW23" i="21"/>
  <c r="AX59" i="21"/>
  <c r="AW59" i="21"/>
  <c r="AV59" i="21"/>
  <c r="AY59" i="21"/>
  <c r="M59" i="21"/>
  <c r="AW60" i="21"/>
  <c r="AV60" i="21"/>
  <c r="AY60" i="21"/>
  <c r="M60" i="21"/>
  <c r="AX60" i="21"/>
  <c r="AU50" i="21"/>
  <c r="AU49" i="21"/>
  <c r="AU52" i="21"/>
  <c r="AU51" i="21"/>
  <c r="M22" i="21"/>
  <c r="AW70" i="21"/>
  <c r="AV70" i="21"/>
  <c r="AY70" i="21"/>
  <c r="AX70" i="21"/>
  <c r="AU33" i="21"/>
  <c r="AU31" i="21"/>
  <c r="AU32" i="21"/>
  <c r="AU34" i="21"/>
  <c r="AX40" i="21"/>
  <c r="AW40" i="21"/>
  <c r="AV40" i="21"/>
  <c r="M40" i="21"/>
  <c r="AY40" i="21"/>
  <c r="AU24" i="21"/>
  <c r="M67" i="21"/>
  <c r="AV67" i="21"/>
  <c r="AU5" i="21"/>
  <c r="AU4" i="21"/>
  <c r="AU7" i="21"/>
  <c r="AU6" i="21"/>
  <c r="AY25" i="21"/>
  <c r="M25" i="21"/>
  <c r="AX25" i="21"/>
  <c r="AW25" i="21"/>
  <c r="AV25" i="21"/>
  <c r="AU61" i="21"/>
  <c r="AX42" i="21"/>
  <c r="AY42" i="21"/>
  <c r="AW42" i="21"/>
  <c r="AV42" i="21"/>
  <c r="M42" i="21"/>
  <c r="AV43" i="21"/>
  <c r="AW43" i="21"/>
  <c r="AY43" i="21"/>
  <c r="M43" i="21"/>
  <c r="AX43" i="21"/>
  <c r="AV58" i="21"/>
  <c r="AX58" i="21"/>
  <c r="M58" i="21"/>
  <c r="AY58" i="21"/>
  <c r="AW58" i="21"/>
  <c r="AY69" i="21"/>
  <c r="M69" i="21"/>
  <c r="AX69" i="21"/>
  <c r="AW69" i="21"/>
  <c r="AV69" i="21"/>
  <c r="AV41" i="21"/>
  <c r="AY41" i="21"/>
  <c r="M41" i="21"/>
  <c r="AX41" i="21"/>
  <c r="AW41" i="21"/>
  <c r="AW68" i="21"/>
  <c r="M68" i="21"/>
  <c r="AU13" i="21"/>
  <c r="AU16" i="21"/>
  <c r="AU15" i="21"/>
  <c r="AU14" i="21"/>
  <c r="AU68" i="20"/>
  <c r="AX68" i="20" s="1"/>
  <c r="AU70" i="20"/>
  <c r="AX70" i="20" s="1"/>
  <c r="AU51" i="20"/>
  <c r="AX51" i="20" s="1"/>
  <c r="AU49" i="20"/>
  <c r="AW49" i="20" s="1"/>
  <c r="AU22" i="20"/>
  <c r="AU23" i="20"/>
  <c r="AU14" i="20"/>
  <c r="M14" i="20" s="1"/>
  <c r="M51" i="20"/>
  <c r="AU52" i="20"/>
  <c r="AU7" i="20"/>
  <c r="AU6" i="20"/>
  <c r="AU4" i="20"/>
  <c r="AU5" i="20"/>
  <c r="AW24" i="20"/>
  <c r="AV24" i="20"/>
  <c r="AX24" i="20"/>
  <c r="AY24" i="20"/>
  <c r="M24" i="20"/>
  <c r="AX16" i="20"/>
  <c r="AW16" i="20"/>
  <c r="M16" i="20"/>
  <c r="AV16" i="20"/>
  <c r="AY16" i="20"/>
  <c r="AY49" i="20"/>
  <c r="AU42" i="20"/>
  <c r="AU40" i="20"/>
  <c r="AU41" i="20"/>
  <c r="AU43" i="20"/>
  <c r="AY15" i="20"/>
  <c r="AX15" i="20"/>
  <c r="AW15" i="20"/>
  <c r="M15" i="20"/>
  <c r="AV15" i="20"/>
  <c r="AU61" i="20"/>
  <c r="AU59" i="20"/>
  <c r="AU58" i="20"/>
  <c r="AU60" i="20"/>
  <c r="AY23" i="20"/>
  <c r="M23" i="20"/>
  <c r="AX23" i="20"/>
  <c r="AW23" i="20"/>
  <c r="AV23" i="20"/>
  <c r="AV14" i="20"/>
  <c r="AX14" i="20"/>
  <c r="AW14" i="20"/>
  <c r="AY69" i="20"/>
  <c r="M69" i="20"/>
  <c r="AW69" i="20"/>
  <c r="AV69" i="20"/>
  <c r="AX69" i="20"/>
  <c r="AY68" i="20"/>
  <c r="M68" i="20"/>
  <c r="AW22" i="20"/>
  <c r="AV22" i="20"/>
  <c r="AY22" i="20"/>
  <c r="M22" i="20"/>
  <c r="AX22" i="20"/>
  <c r="AY50" i="20"/>
  <c r="M50" i="20"/>
  <c r="AX50" i="20"/>
  <c r="AW50" i="20"/>
  <c r="AV50" i="20"/>
  <c r="AW13" i="20"/>
  <c r="M13" i="20"/>
  <c r="AY13" i="20"/>
  <c r="AX13" i="20"/>
  <c r="AV13" i="20"/>
  <c r="AY67" i="20"/>
  <c r="M67" i="20"/>
  <c r="AW67" i="20"/>
  <c r="AV67" i="20"/>
  <c r="AX67" i="20"/>
  <c r="AU33" i="20"/>
  <c r="AU31" i="20"/>
  <c r="AU34" i="20"/>
  <c r="AU32" i="20"/>
  <c r="AY25" i="20"/>
  <c r="M25" i="20"/>
  <c r="AX25" i="20"/>
  <c r="AW25" i="20"/>
  <c r="AV25" i="20"/>
  <c r="AW61" i="22" l="1"/>
  <c r="O61" i="22" s="1"/>
  <c r="M31" i="22"/>
  <c r="Q31" i="22" s="1"/>
  <c r="AX31" i="22"/>
  <c r="AY31" i="22"/>
  <c r="AW34" i="22"/>
  <c r="O34" i="22" s="1"/>
  <c r="AX34" i="22"/>
  <c r="AY34" i="22"/>
  <c r="P15" i="22"/>
  <c r="N15" i="22"/>
  <c r="AV7" i="22"/>
  <c r="N7" i="22" s="1"/>
  <c r="AY7" i="22"/>
  <c r="AY69" i="22"/>
  <c r="M69" i="22"/>
  <c r="AX69" i="22"/>
  <c r="AV69" i="22"/>
  <c r="AW69" i="22"/>
  <c r="Q7" i="22"/>
  <c r="O7" i="22"/>
  <c r="P7" i="22"/>
  <c r="F80" i="22"/>
  <c r="BD80" i="22" s="1"/>
  <c r="BK88" i="22" s="1"/>
  <c r="BM88" i="22" s="1"/>
  <c r="P50" i="22"/>
  <c r="O50" i="22"/>
  <c r="Q50" i="22"/>
  <c r="N50" i="22"/>
  <c r="AX42" i="22"/>
  <c r="AY42" i="22"/>
  <c r="M42" i="22"/>
  <c r="AW42" i="22"/>
  <c r="AV42" i="22"/>
  <c r="F76" i="22"/>
  <c r="BD76" i="22" s="1"/>
  <c r="BK84" i="22" s="1"/>
  <c r="BM84" i="22" s="1"/>
  <c r="Q14" i="22"/>
  <c r="O14" i="22"/>
  <c r="P14" i="22"/>
  <c r="N14" i="22"/>
  <c r="AW70" i="22"/>
  <c r="AV70" i="22"/>
  <c r="AY70" i="22"/>
  <c r="M70" i="22"/>
  <c r="AX70" i="22"/>
  <c r="D76" i="22"/>
  <c r="BB76" i="22" s="1"/>
  <c r="BK76" i="22" s="1"/>
  <c r="BM76" i="22" s="1"/>
  <c r="P4" i="22"/>
  <c r="N4" i="22"/>
  <c r="Q4" i="22"/>
  <c r="O4" i="22"/>
  <c r="O33" i="22"/>
  <c r="N33" i="22"/>
  <c r="Q33" i="22"/>
  <c r="P33" i="22"/>
  <c r="BN78" i="22"/>
  <c r="BO78" i="22" s="1"/>
  <c r="AY40" i="22"/>
  <c r="M40" i="22"/>
  <c r="AX40" i="22"/>
  <c r="AV40" i="22"/>
  <c r="AW40" i="22"/>
  <c r="O16" i="22"/>
  <c r="Q16" i="22"/>
  <c r="P16" i="22"/>
  <c r="N16" i="22"/>
  <c r="Q34" i="22"/>
  <c r="N34" i="22"/>
  <c r="P34" i="22"/>
  <c r="AW68" i="22"/>
  <c r="AV68" i="22"/>
  <c r="AY68" i="22"/>
  <c r="M68" i="22"/>
  <c r="AX68" i="22"/>
  <c r="F78" i="22"/>
  <c r="BD78" i="22" s="1"/>
  <c r="BK86" i="22" s="1"/>
  <c r="BM86" i="22" s="1"/>
  <c r="P5" i="22"/>
  <c r="N5" i="22"/>
  <c r="O5" i="22"/>
  <c r="Q5" i="22"/>
  <c r="AY23" i="22"/>
  <c r="M23" i="22"/>
  <c r="AW23" i="22"/>
  <c r="AX23" i="22"/>
  <c r="AV23" i="22"/>
  <c r="D81" i="22"/>
  <c r="BB81" i="22" s="1"/>
  <c r="BK81" i="22" s="1"/>
  <c r="BM81" i="22" s="1"/>
  <c r="P58" i="22"/>
  <c r="O58" i="22"/>
  <c r="Q58" i="22"/>
  <c r="N58" i="22"/>
  <c r="AW41" i="22"/>
  <c r="AX41" i="22"/>
  <c r="AY41" i="22"/>
  <c r="M41" i="22"/>
  <c r="AV41" i="22"/>
  <c r="AX6" i="22"/>
  <c r="AV6" i="22"/>
  <c r="M6" i="22"/>
  <c r="AW6" i="22"/>
  <c r="AY6" i="22"/>
  <c r="P61" i="22"/>
  <c r="Q61" i="22"/>
  <c r="N61" i="22"/>
  <c r="D82" i="22"/>
  <c r="BB82" i="22" s="1"/>
  <c r="BK82" i="22" s="1"/>
  <c r="BM82" i="22" s="1"/>
  <c r="N49" i="22"/>
  <c r="P49" i="22"/>
  <c r="Q49" i="22"/>
  <c r="O49" i="22"/>
  <c r="AY25" i="22"/>
  <c r="M25" i="22"/>
  <c r="AW25" i="22"/>
  <c r="AV25" i="22"/>
  <c r="AX25" i="22"/>
  <c r="AW22" i="22"/>
  <c r="AY22" i="22"/>
  <c r="M22" i="22"/>
  <c r="AX22" i="22"/>
  <c r="AV22" i="22"/>
  <c r="F77" i="22"/>
  <c r="BD77" i="22" s="1"/>
  <c r="BK85" i="22" s="1"/>
  <c r="BM85" i="22" s="1"/>
  <c r="O32" i="22"/>
  <c r="Q32" i="22"/>
  <c r="P32" i="22"/>
  <c r="N32" i="22"/>
  <c r="N60" i="22"/>
  <c r="O60" i="22"/>
  <c r="P60" i="22"/>
  <c r="Q60" i="22"/>
  <c r="AW24" i="22"/>
  <c r="AY24" i="22"/>
  <c r="M24" i="22"/>
  <c r="AX24" i="22"/>
  <c r="AV24" i="22"/>
  <c r="D79" i="22"/>
  <c r="BB79" i="22" s="1"/>
  <c r="BK79" i="22" s="1"/>
  <c r="BM79" i="22" s="1"/>
  <c r="O31" i="22"/>
  <c r="N31" i="22"/>
  <c r="P31" i="22"/>
  <c r="N51" i="22"/>
  <c r="Q51" i="22"/>
  <c r="P51" i="22"/>
  <c r="O51" i="22"/>
  <c r="AV43" i="22"/>
  <c r="AW43" i="22"/>
  <c r="AY43" i="22"/>
  <c r="AX43" i="22"/>
  <c r="M43" i="22"/>
  <c r="AX59" i="22"/>
  <c r="AW59" i="22"/>
  <c r="AV59" i="22"/>
  <c r="M59" i="22"/>
  <c r="AY59" i="22"/>
  <c r="P52" i="22"/>
  <c r="O52" i="22"/>
  <c r="Q52" i="22"/>
  <c r="N52" i="22"/>
  <c r="AY67" i="22"/>
  <c r="AX67" i="22"/>
  <c r="AV67" i="22"/>
  <c r="M67" i="22"/>
  <c r="AW67" i="22"/>
  <c r="AX68" i="21"/>
  <c r="AW67" i="21"/>
  <c r="O67" i="21" s="1"/>
  <c r="AV68" i="21"/>
  <c r="AY67" i="21"/>
  <c r="Q67" i="21" s="1"/>
  <c r="M23" i="21"/>
  <c r="AV23" i="21"/>
  <c r="AY23" i="21"/>
  <c r="AY22" i="21"/>
  <c r="Q22" i="21" s="1"/>
  <c r="AV22" i="21"/>
  <c r="N22" i="21" s="1"/>
  <c r="AX22" i="21"/>
  <c r="P22" i="21" s="1"/>
  <c r="AX14" i="21"/>
  <c r="AY14" i="21"/>
  <c r="AW14" i="21"/>
  <c r="M14" i="21"/>
  <c r="AV14" i="21"/>
  <c r="AV6" i="21"/>
  <c r="AY6" i="21"/>
  <c r="M6" i="21"/>
  <c r="AX6" i="21"/>
  <c r="AW6" i="21"/>
  <c r="AW32" i="21"/>
  <c r="AV32" i="21"/>
  <c r="AY32" i="21"/>
  <c r="M32" i="21"/>
  <c r="AX32" i="21"/>
  <c r="O70" i="21"/>
  <c r="N70" i="21"/>
  <c r="Q70" i="21"/>
  <c r="P70" i="21"/>
  <c r="AX50" i="21"/>
  <c r="AV50" i="21"/>
  <c r="M50" i="21"/>
  <c r="AY50" i="21"/>
  <c r="AW50" i="21"/>
  <c r="AW15" i="21"/>
  <c r="AX15" i="21"/>
  <c r="AV15" i="21"/>
  <c r="M15" i="21"/>
  <c r="AY15" i="21"/>
  <c r="O68" i="21"/>
  <c r="N68" i="21"/>
  <c r="Q68" i="21"/>
  <c r="P68" i="21"/>
  <c r="F81" i="21"/>
  <c r="BD81" i="21" s="1"/>
  <c r="BK89" i="21" s="1"/>
  <c r="BM89" i="21" s="1"/>
  <c r="Q69" i="21"/>
  <c r="P69" i="21"/>
  <c r="O69" i="21"/>
  <c r="N69" i="21"/>
  <c r="D81" i="21"/>
  <c r="BB81" i="21" s="1"/>
  <c r="BK81" i="21" s="1"/>
  <c r="BM81" i="21" s="1"/>
  <c r="N58" i="21"/>
  <c r="P58" i="21"/>
  <c r="O58" i="21"/>
  <c r="Q58" i="21"/>
  <c r="N43" i="21"/>
  <c r="P43" i="21"/>
  <c r="O43" i="21"/>
  <c r="Q43" i="21"/>
  <c r="P42" i="21"/>
  <c r="Q42" i="21"/>
  <c r="O42" i="21"/>
  <c r="N42" i="21"/>
  <c r="AW7" i="21"/>
  <c r="AY7" i="21"/>
  <c r="M7" i="21"/>
  <c r="AX7" i="21"/>
  <c r="AV7" i="21"/>
  <c r="AW24" i="21"/>
  <c r="AV24" i="21"/>
  <c r="AY24" i="21"/>
  <c r="M24" i="21"/>
  <c r="AX24" i="21"/>
  <c r="AY31" i="21"/>
  <c r="M31" i="21"/>
  <c r="AX31" i="21"/>
  <c r="AW31" i="21"/>
  <c r="AV31" i="21"/>
  <c r="D77" i="21"/>
  <c r="BB77" i="21" s="1"/>
  <c r="BK77" i="21" s="1"/>
  <c r="BM77" i="21" s="1"/>
  <c r="O22" i="21"/>
  <c r="AV51" i="21"/>
  <c r="AY51" i="21"/>
  <c r="M51" i="21"/>
  <c r="AX51" i="21"/>
  <c r="AW51" i="21"/>
  <c r="AX16" i="21"/>
  <c r="AV16" i="21"/>
  <c r="M16" i="21"/>
  <c r="AY16" i="21"/>
  <c r="AW16" i="21"/>
  <c r="AY61" i="21"/>
  <c r="M61" i="21"/>
  <c r="AX61" i="21"/>
  <c r="AW61" i="21"/>
  <c r="AV61" i="21"/>
  <c r="Q25" i="21"/>
  <c r="P25" i="21"/>
  <c r="O25" i="21"/>
  <c r="N25" i="21"/>
  <c r="AY4" i="21"/>
  <c r="AX4" i="21"/>
  <c r="M4" i="21"/>
  <c r="AW4" i="21"/>
  <c r="AV4" i="21"/>
  <c r="AV33" i="21"/>
  <c r="M33" i="21"/>
  <c r="AY33" i="21"/>
  <c r="AX33" i="21"/>
  <c r="AW33" i="21"/>
  <c r="AX52" i="21"/>
  <c r="AW52" i="21"/>
  <c r="AV52" i="21"/>
  <c r="M52" i="21"/>
  <c r="AY52" i="21"/>
  <c r="N60" i="21"/>
  <c r="Q60" i="21"/>
  <c r="P60" i="21"/>
  <c r="O60" i="21"/>
  <c r="P59" i="21"/>
  <c r="F83" i="21"/>
  <c r="BD83" i="21" s="1"/>
  <c r="BK91" i="21" s="1"/>
  <c r="BM91" i="21" s="1"/>
  <c r="N59" i="21"/>
  <c r="O59" i="21"/>
  <c r="Q59" i="21"/>
  <c r="F79" i="21"/>
  <c r="BD79" i="21" s="1"/>
  <c r="BK87" i="21" s="1"/>
  <c r="BM87" i="21" s="1"/>
  <c r="Q23" i="21"/>
  <c r="P23" i="21"/>
  <c r="O23" i="21"/>
  <c r="N23" i="21"/>
  <c r="AY13" i="21"/>
  <c r="AV13" i="21"/>
  <c r="AX13" i="21"/>
  <c r="M13" i="21"/>
  <c r="AW13" i="21"/>
  <c r="F82" i="21"/>
  <c r="BD82" i="21" s="1"/>
  <c r="BK90" i="21" s="1"/>
  <c r="BM90" i="21" s="1"/>
  <c r="N41" i="21"/>
  <c r="O41" i="21"/>
  <c r="Q41" i="21"/>
  <c r="P41" i="21"/>
  <c r="AY5" i="21"/>
  <c r="AV5" i="21"/>
  <c r="AX5" i="21"/>
  <c r="M5" i="21"/>
  <c r="AW5" i="21"/>
  <c r="D83" i="21"/>
  <c r="BB83" i="21" s="1"/>
  <c r="BK83" i="21" s="1"/>
  <c r="BM83" i="21" s="1"/>
  <c r="P67" i="21"/>
  <c r="N67" i="21"/>
  <c r="D80" i="21"/>
  <c r="BB80" i="21" s="1"/>
  <c r="BK80" i="21" s="1"/>
  <c r="BM80" i="21" s="1"/>
  <c r="P40" i="21"/>
  <c r="O40" i="21"/>
  <c r="N40" i="21"/>
  <c r="Q40" i="21"/>
  <c r="AX34" i="21"/>
  <c r="AY34" i="21"/>
  <c r="AW34" i="21"/>
  <c r="AV34" i="21"/>
  <c r="M34" i="21"/>
  <c r="AV49" i="21"/>
  <c r="AW49" i="21"/>
  <c r="AY49" i="21"/>
  <c r="M49" i="21"/>
  <c r="AX49" i="21"/>
  <c r="AV68" i="20"/>
  <c r="AW68" i="20"/>
  <c r="O68" i="20" s="1"/>
  <c r="M70" i="20"/>
  <c r="AY70" i="20"/>
  <c r="Q70" i="20" s="1"/>
  <c r="AV70" i="20"/>
  <c r="AW70" i="20"/>
  <c r="O70" i="20" s="1"/>
  <c r="M49" i="20"/>
  <c r="Q49" i="20" s="1"/>
  <c r="AX49" i="20"/>
  <c r="P49" i="20" s="1"/>
  <c r="AY51" i="20"/>
  <c r="AV49" i="20"/>
  <c r="AV51" i="20"/>
  <c r="AW51" i="20"/>
  <c r="AY14" i="20"/>
  <c r="AY33" i="20"/>
  <c r="M33" i="20"/>
  <c r="AX33" i="20"/>
  <c r="AW33" i="20"/>
  <c r="AV33" i="20"/>
  <c r="D83" i="20"/>
  <c r="BB83" i="20" s="1"/>
  <c r="BK83" i="20" s="1"/>
  <c r="BM83" i="20" s="1"/>
  <c r="Q67" i="20"/>
  <c r="O67" i="20"/>
  <c r="N67" i="20"/>
  <c r="P67" i="20"/>
  <c r="AY61" i="20"/>
  <c r="AW61" i="20"/>
  <c r="AV61" i="20"/>
  <c r="M61" i="20"/>
  <c r="AX61" i="20"/>
  <c r="AY40" i="20"/>
  <c r="M40" i="20"/>
  <c r="AV40" i="20"/>
  <c r="AX40" i="20"/>
  <c r="AW40" i="20"/>
  <c r="D82" i="20"/>
  <c r="BB82" i="20" s="1"/>
  <c r="BK82" i="20" s="1"/>
  <c r="BM82" i="20" s="1"/>
  <c r="O49" i="20"/>
  <c r="N49" i="20"/>
  <c r="O24" i="20"/>
  <c r="N24" i="20"/>
  <c r="P24" i="20"/>
  <c r="Q24" i="20"/>
  <c r="AY7" i="20"/>
  <c r="AX7" i="20"/>
  <c r="AW7" i="20"/>
  <c r="M7" i="20"/>
  <c r="AV7" i="20"/>
  <c r="O51" i="20"/>
  <c r="Q51" i="20"/>
  <c r="N51" i="20"/>
  <c r="P51" i="20"/>
  <c r="AW32" i="20"/>
  <c r="AV32" i="20"/>
  <c r="AX32" i="20"/>
  <c r="AY32" i="20"/>
  <c r="M32" i="20"/>
  <c r="D78" i="20"/>
  <c r="BB78" i="20" s="1"/>
  <c r="BK78" i="20" s="1"/>
  <c r="BM78" i="20" s="1"/>
  <c r="Q13" i="20"/>
  <c r="O13" i="20"/>
  <c r="N13" i="20"/>
  <c r="P13" i="20"/>
  <c r="D77" i="20"/>
  <c r="BB77" i="20" s="1"/>
  <c r="BK77" i="20" s="1"/>
  <c r="BM77" i="20" s="1"/>
  <c r="O22" i="20"/>
  <c r="N22" i="20"/>
  <c r="Q22" i="20"/>
  <c r="P22" i="20"/>
  <c r="Q69" i="20"/>
  <c r="O69" i="20"/>
  <c r="N69" i="20"/>
  <c r="P69" i="20"/>
  <c r="AX60" i="20"/>
  <c r="AY60" i="20"/>
  <c r="AV60" i="20"/>
  <c r="AW60" i="20"/>
  <c r="M60" i="20"/>
  <c r="AY42" i="20"/>
  <c r="M42" i="20"/>
  <c r="AX42" i="20"/>
  <c r="AV42" i="20"/>
  <c r="AW42" i="20"/>
  <c r="O16" i="20"/>
  <c r="Q16" i="20"/>
  <c r="P16" i="20"/>
  <c r="N16" i="20"/>
  <c r="AX5" i="20"/>
  <c r="M5" i="20"/>
  <c r="AV5" i="20"/>
  <c r="AW5" i="20"/>
  <c r="AY5" i="20"/>
  <c r="AY52" i="20"/>
  <c r="M52" i="20"/>
  <c r="AX52" i="20"/>
  <c r="AW52" i="20"/>
  <c r="AV52" i="20"/>
  <c r="P70" i="20"/>
  <c r="N70" i="20"/>
  <c r="AY34" i="20"/>
  <c r="AW34" i="20"/>
  <c r="AV34" i="20"/>
  <c r="AX34" i="20"/>
  <c r="M34" i="20"/>
  <c r="Q50" i="20"/>
  <c r="P50" i="20"/>
  <c r="N50" i="20"/>
  <c r="O50" i="20"/>
  <c r="F80" i="20"/>
  <c r="BD80" i="20" s="1"/>
  <c r="BK88" i="20" s="1"/>
  <c r="BM88" i="20" s="1"/>
  <c r="F76" i="20"/>
  <c r="BD76" i="20" s="1"/>
  <c r="BK84" i="20" s="1"/>
  <c r="BM84" i="20" s="1"/>
  <c r="Q14" i="20"/>
  <c r="P14" i="20"/>
  <c r="O14" i="20"/>
  <c r="N14" i="20"/>
  <c r="AY58" i="20"/>
  <c r="M58" i="20"/>
  <c r="AW58" i="20"/>
  <c r="AX58" i="20"/>
  <c r="AV58" i="20"/>
  <c r="P15" i="20"/>
  <c r="O15" i="20"/>
  <c r="N15" i="20"/>
  <c r="Q15" i="20"/>
  <c r="AW43" i="20"/>
  <c r="AY43" i="20"/>
  <c r="M43" i="20"/>
  <c r="AX43" i="20"/>
  <c r="AV43" i="20"/>
  <c r="AX4" i="20"/>
  <c r="M4" i="20"/>
  <c r="AW4" i="20"/>
  <c r="AV4" i="20"/>
  <c r="AY4" i="20"/>
  <c r="Q25" i="20"/>
  <c r="P25" i="20"/>
  <c r="O25" i="20"/>
  <c r="N25" i="20"/>
  <c r="AY31" i="20"/>
  <c r="M31" i="20"/>
  <c r="AX31" i="20"/>
  <c r="AW31" i="20"/>
  <c r="AV31" i="20"/>
  <c r="Q68" i="20"/>
  <c r="F81" i="20"/>
  <c r="BD81" i="20" s="1"/>
  <c r="BK89" i="20" s="1"/>
  <c r="BM89" i="20" s="1"/>
  <c r="P68" i="20"/>
  <c r="N68" i="20"/>
  <c r="F79" i="20"/>
  <c r="BD79" i="20" s="1"/>
  <c r="BK87" i="20" s="1"/>
  <c r="BM87" i="20" s="1"/>
  <c r="Q23" i="20"/>
  <c r="P23" i="20"/>
  <c r="O23" i="20"/>
  <c r="N23" i="20"/>
  <c r="AV59" i="20"/>
  <c r="AX59" i="20"/>
  <c r="M59" i="20"/>
  <c r="AY59" i="20"/>
  <c r="AW59" i="20"/>
  <c r="AW41" i="20"/>
  <c r="AY41" i="20"/>
  <c r="M41" i="20"/>
  <c r="AX41" i="20"/>
  <c r="AV41" i="20"/>
  <c r="AY6" i="20"/>
  <c r="M6" i="20"/>
  <c r="AX6" i="20"/>
  <c r="AW6" i="20"/>
  <c r="AV6" i="20"/>
  <c r="D83" i="22" l="1"/>
  <c r="BB83" i="22" s="1"/>
  <c r="BK83" i="22" s="1"/>
  <c r="BM83" i="22" s="1"/>
  <c r="P67" i="22"/>
  <c r="O67" i="22"/>
  <c r="N67" i="22"/>
  <c r="Q67" i="22"/>
  <c r="D77" i="22"/>
  <c r="BB77" i="22" s="1"/>
  <c r="BK77" i="22" s="1"/>
  <c r="BM77" i="22" s="1"/>
  <c r="O22" i="22"/>
  <c r="Q22" i="22"/>
  <c r="N22" i="22"/>
  <c r="P22" i="22"/>
  <c r="BN82" i="22"/>
  <c r="BO82" i="22" s="1"/>
  <c r="O70" i="22"/>
  <c r="N70" i="22"/>
  <c r="P70" i="22"/>
  <c r="Q70" i="22"/>
  <c r="BN84" i="22"/>
  <c r="BO84" i="22" s="1"/>
  <c r="N59" i="22"/>
  <c r="Q59" i="22"/>
  <c r="F83" i="22"/>
  <c r="BD83" i="22" s="1"/>
  <c r="BK91" i="22" s="1"/>
  <c r="BM91" i="22" s="1"/>
  <c r="P59" i="22"/>
  <c r="O59" i="22"/>
  <c r="O24" i="22"/>
  <c r="Q24" i="22"/>
  <c r="N24" i="22"/>
  <c r="P24" i="22"/>
  <c r="Q40" i="22"/>
  <c r="P40" i="22"/>
  <c r="D80" i="22"/>
  <c r="BB80" i="22" s="1"/>
  <c r="BK80" i="22" s="1"/>
  <c r="BM80" i="22" s="1"/>
  <c r="N40" i="22"/>
  <c r="O40" i="22"/>
  <c r="BN76" i="22"/>
  <c r="BO76" i="22" s="1"/>
  <c r="BN88" i="22"/>
  <c r="BO88" i="22" s="1"/>
  <c r="Q69" i="22"/>
  <c r="P69" i="22"/>
  <c r="N69" i="22"/>
  <c r="O69" i="22"/>
  <c r="BN85" i="22"/>
  <c r="BO85" i="22" s="1"/>
  <c r="BN86" i="22"/>
  <c r="BO86" i="22" s="1"/>
  <c r="N43" i="22"/>
  <c r="P43" i="22"/>
  <c r="O43" i="22"/>
  <c r="Q43" i="22"/>
  <c r="Q25" i="22"/>
  <c r="O25" i="22"/>
  <c r="P25" i="22"/>
  <c r="N25" i="22"/>
  <c r="BN79" i="22"/>
  <c r="BO79" i="22" s="1"/>
  <c r="P6" i="22"/>
  <c r="N6" i="22"/>
  <c r="Q6" i="22"/>
  <c r="O6" i="22"/>
  <c r="F82" i="22"/>
  <c r="BD82" i="22" s="1"/>
  <c r="BK90" i="22" s="1"/>
  <c r="BM90" i="22" s="1"/>
  <c r="O41" i="22"/>
  <c r="Q41" i="22"/>
  <c r="N41" i="22"/>
  <c r="P41" i="22"/>
  <c r="BN81" i="22"/>
  <c r="BO81" i="22" s="1"/>
  <c r="Q23" i="22"/>
  <c r="O23" i="22"/>
  <c r="F79" i="22"/>
  <c r="BD79" i="22" s="1"/>
  <c r="BK87" i="22" s="1"/>
  <c r="BM87" i="22" s="1"/>
  <c r="N23" i="22"/>
  <c r="P23" i="22"/>
  <c r="O68" i="22"/>
  <c r="N68" i="22"/>
  <c r="F81" i="22"/>
  <c r="BD81" i="22" s="1"/>
  <c r="BK89" i="22" s="1"/>
  <c r="BM89" i="22" s="1"/>
  <c r="P68" i="22"/>
  <c r="Q68" i="22"/>
  <c r="Q42" i="22"/>
  <c r="O42" i="22"/>
  <c r="P42" i="22"/>
  <c r="N42" i="22"/>
  <c r="P52" i="21"/>
  <c r="O52" i="21"/>
  <c r="N52" i="21"/>
  <c r="Q52" i="21"/>
  <c r="N6" i="21"/>
  <c r="Q6" i="21"/>
  <c r="P6" i="21"/>
  <c r="O6" i="21"/>
  <c r="D78" i="21"/>
  <c r="BB78" i="21" s="1"/>
  <c r="BK78" i="21" s="1"/>
  <c r="BM78" i="21" s="1"/>
  <c r="O13" i="21"/>
  <c r="P13" i="21"/>
  <c r="N13" i="21"/>
  <c r="Q13" i="21"/>
  <c r="BN91" i="21"/>
  <c r="BO91" i="21" s="1"/>
  <c r="Q61" i="21"/>
  <c r="P61" i="21"/>
  <c r="O61" i="21"/>
  <c r="N61" i="21"/>
  <c r="Q16" i="21"/>
  <c r="O16" i="21"/>
  <c r="N16" i="21"/>
  <c r="P16" i="21"/>
  <c r="BN77" i="21"/>
  <c r="BO77" i="21" s="1"/>
  <c r="D79" i="21"/>
  <c r="BB79" i="21" s="1"/>
  <c r="BK79" i="21" s="1"/>
  <c r="BM79" i="21" s="1"/>
  <c r="Q31" i="21"/>
  <c r="P31" i="21"/>
  <c r="O31" i="21"/>
  <c r="N31" i="21"/>
  <c r="BN81" i="21"/>
  <c r="BO81" i="21" s="1"/>
  <c r="BN80" i="21"/>
  <c r="BO80" i="21" s="1"/>
  <c r="N51" i="21"/>
  <c r="Q51" i="21"/>
  <c r="P51" i="21"/>
  <c r="O51" i="21"/>
  <c r="O7" i="21"/>
  <c r="N7" i="21"/>
  <c r="Q7" i="21"/>
  <c r="P7" i="21"/>
  <c r="BN89" i="21"/>
  <c r="BO89" i="21" s="1"/>
  <c r="F80" i="21"/>
  <c r="BD80" i="21" s="1"/>
  <c r="BK88" i="21" s="1"/>
  <c r="BM88" i="21" s="1"/>
  <c r="P50" i="21"/>
  <c r="N50" i="21"/>
  <c r="Q50" i="21"/>
  <c r="O50" i="21"/>
  <c r="F77" i="21"/>
  <c r="BD77" i="21" s="1"/>
  <c r="BK85" i="21" s="1"/>
  <c r="BM85" i="21" s="1"/>
  <c r="O32" i="21"/>
  <c r="N32" i="21"/>
  <c r="Q32" i="21"/>
  <c r="P32" i="21"/>
  <c r="O24" i="21"/>
  <c r="N24" i="21"/>
  <c r="Q24" i="21"/>
  <c r="P24" i="21"/>
  <c r="N15" i="21"/>
  <c r="P15" i="21"/>
  <c r="O15" i="21"/>
  <c r="Q15" i="21"/>
  <c r="F76" i="21"/>
  <c r="BD76" i="21" s="1"/>
  <c r="BK84" i="21" s="1"/>
  <c r="BM84" i="21" s="1"/>
  <c r="O14" i="21"/>
  <c r="N14" i="21"/>
  <c r="Q14" i="21"/>
  <c r="P14" i="21"/>
  <c r="BN83" i="21"/>
  <c r="BO83" i="21" s="1"/>
  <c r="BN87" i="21"/>
  <c r="BO87" i="21" s="1"/>
  <c r="D82" i="21"/>
  <c r="BB82" i="21" s="1"/>
  <c r="BK82" i="21" s="1"/>
  <c r="BM82" i="21" s="1"/>
  <c r="N49" i="21"/>
  <c r="P49" i="21"/>
  <c r="O49" i="21"/>
  <c r="Q49" i="21"/>
  <c r="P34" i="21"/>
  <c r="Q34" i="21"/>
  <c r="O34" i="21"/>
  <c r="N34" i="21"/>
  <c r="F78" i="21"/>
  <c r="BD78" i="21" s="1"/>
  <c r="BK86" i="21" s="1"/>
  <c r="BM86" i="21" s="1"/>
  <c r="N5" i="21"/>
  <c r="P5" i="21"/>
  <c r="O5" i="21"/>
  <c r="Q5" i="21"/>
  <c r="BN90" i="21"/>
  <c r="BO90" i="21" s="1"/>
  <c r="Q33" i="21"/>
  <c r="P33" i="21"/>
  <c r="O33" i="21"/>
  <c r="N33" i="21"/>
  <c r="D76" i="21"/>
  <c r="BB76" i="21" s="1"/>
  <c r="BK76" i="21" s="1"/>
  <c r="BM76" i="21" s="1"/>
  <c r="N4" i="21"/>
  <c r="Q4" i="21"/>
  <c r="O4" i="21"/>
  <c r="P4" i="21"/>
  <c r="BN84" i="20"/>
  <c r="BO84" i="20" s="1"/>
  <c r="Q42" i="20"/>
  <c r="P42" i="20"/>
  <c r="O42" i="20"/>
  <c r="N42" i="20"/>
  <c r="BN78" i="20"/>
  <c r="BO78" i="20" s="1"/>
  <c r="BN88" i="20"/>
  <c r="BO88" i="20" s="1"/>
  <c r="Q6" i="20"/>
  <c r="P6" i="20"/>
  <c r="O6" i="20"/>
  <c r="N6" i="20"/>
  <c r="O41" i="20"/>
  <c r="F82" i="20"/>
  <c r="BD82" i="20" s="1"/>
  <c r="BK90" i="20" s="1"/>
  <c r="BM90" i="20" s="1"/>
  <c r="N41" i="20"/>
  <c r="Q41" i="20"/>
  <c r="P41" i="20"/>
  <c r="BN87" i="20"/>
  <c r="BO87" i="20" s="1"/>
  <c r="D81" i="20"/>
  <c r="BB81" i="20" s="1"/>
  <c r="BK81" i="20" s="1"/>
  <c r="BM81" i="20" s="1"/>
  <c r="Q58" i="20"/>
  <c r="O58" i="20"/>
  <c r="P58" i="20"/>
  <c r="N58" i="20"/>
  <c r="O34" i="20"/>
  <c r="N34" i="20"/>
  <c r="P34" i="20"/>
  <c r="Q34" i="20"/>
  <c r="Q52" i="20"/>
  <c r="P52" i="20"/>
  <c r="O52" i="20"/>
  <c r="N52" i="20"/>
  <c r="P60" i="20"/>
  <c r="Q60" i="20"/>
  <c r="N60" i="20"/>
  <c r="O60" i="20"/>
  <c r="N61" i="20"/>
  <c r="P61" i="20"/>
  <c r="Q61" i="20"/>
  <c r="O61" i="20"/>
  <c r="BN83" i="20"/>
  <c r="BO83" i="20" s="1"/>
  <c r="Q33" i="20"/>
  <c r="P33" i="20"/>
  <c r="O33" i="20"/>
  <c r="N33" i="20"/>
  <c r="D76" i="20"/>
  <c r="BB76" i="20" s="1"/>
  <c r="BK76" i="20" s="1"/>
  <c r="BM76" i="20" s="1"/>
  <c r="Q4" i="20"/>
  <c r="O4" i="20"/>
  <c r="P4" i="20"/>
  <c r="N4" i="20"/>
  <c r="O43" i="20"/>
  <c r="Q43" i="20"/>
  <c r="N43" i="20"/>
  <c r="P43" i="20"/>
  <c r="BN89" i="20"/>
  <c r="BO89" i="20" s="1"/>
  <c r="F77" i="20"/>
  <c r="BD77" i="20" s="1"/>
  <c r="BK85" i="20" s="1"/>
  <c r="BM85" i="20" s="1"/>
  <c r="O32" i="20"/>
  <c r="N32" i="20"/>
  <c r="P32" i="20"/>
  <c r="Q32" i="20"/>
  <c r="F83" i="20"/>
  <c r="BD83" i="20" s="1"/>
  <c r="BK91" i="20" s="1"/>
  <c r="BM91" i="20" s="1"/>
  <c r="O59" i="20"/>
  <c r="Q59" i="20"/>
  <c r="P59" i="20"/>
  <c r="N59" i="20"/>
  <c r="D79" i="20"/>
  <c r="BB79" i="20" s="1"/>
  <c r="BK79" i="20" s="1"/>
  <c r="BM79" i="20" s="1"/>
  <c r="Q31" i="20"/>
  <c r="P31" i="20"/>
  <c r="O31" i="20"/>
  <c r="N31" i="20"/>
  <c r="F78" i="20"/>
  <c r="BD78" i="20" s="1"/>
  <c r="BK86" i="20" s="1"/>
  <c r="BM86" i="20" s="1"/>
  <c r="Q5" i="20"/>
  <c r="P5" i="20"/>
  <c r="O5" i="20"/>
  <c r="N5" i="20"/>
  <c r="BN77" i="20"/>
  <c r="BO77" i="20" s="1"/>
  <c r="N7" i="20"/>
  <c r="Q7" i="20"/>
  <c r="P7" i="20"/>
  <c r="O7" i="20"/>
  <c r="BN82" i="20"/>
  <c r="BO82" i="20" s="1"/>
  <c r="D80" i="20"/>
  <c r="BB80" i="20" s="1"/>
  <c r="BK80" i="20" s="1"/>
  <c r="BM80" i="20" s="1"/>
  <c r="Q40" i="20"/>
  <c r="N40" i="20"/>
  <c r="P40" i="20"/>
  <c r="O40" i="20"/>
  <c r="BN87" i="22" l="1"/>
  <c r="BO87" i="22" s="1"/>
  <c r="BN90" i="22"/>
  <c r="BO90" i="22" s="1"/>
  <c r="BN80" i="22"/>
  <c r="BO80" i="22" s="1"/>
  <c r="BN77" i="22"/>
  <c r="BO77" i="22" s="1"/>
  <c r="BN89" i="22"/>
  <c r="BO89" i="22" s="1"/>
  <c r="BN91" i="22"/>
  <c r="BO91" i="22" s="1"/>
  <c r="BN83" i="22"/>
  <c r="BO83" i="22" s="1"/>
  <c r="BN76" i="21"/>
  <c r="BO76" i="21" s="1"/>
  <c r="BN82" i="21"/>
  <c r="BO82" i="21" s="1"/>
  <c r="BN84" i="21"/>
  <c r="BO84" i="21" s="1"/>
  <c r="BN85" i="21"/>
  <c r="BO85" i="21" s="1"/>
  <c r="BN79" i="21"/>
  <c r="BO79" i="21" s="1"/>
  <c r="BN86" i="21"/>
  <c r="BO86" i="21" s="1"/>
  <c r="BN88" i="21"/>
  <c r="BO88" i="21"/>
  <c r="BN78" i="21"/>
  <c r="BO78" i="21" s="1"/>
  <c r="BN86" i="20"/>
  <c r="BO86" i="20" s="1"/>
  <c r="BN90" i="20"/>
  <c r="BO90" i="20" s="1"/>
  <c r="BN79" i="20"/>
  <c r="BO79" i="20" s="1"/>
  <c r="BN81" i="20"/>
  <c r="BO81" i="20" s="1"/>
  <c r="BN80" i="20"/>
  <c r="BO80" i="20" s="1"/>
  <c r="BN85" i="20"/>
  <c r="BO85" i="20"/>
  <c r="BN91" i="20"/>
  <c r="BO91" i="20" s="1"/>
  <c r="BN76" i="20"/>
  <c r="BO76" i="20" s="1"/>
  <c r="BO92" i="22" l="1"/>
  <c r="O76" i="22" s="1"/>
  <c r="U14" i="22" s="1"/>
  <c r="V14" i="22" s="1"/>
  <c r="BO92" i="21"/>
  <c r="O76" i="21" s="1"/>
  <c r="U14" i="21" s="1"/>
  <c r="V14" i="21" s="1"/>
  <c r="BO92" i="20"/>
  <c r="O76" i="20" s="1"/>
  <c r="U14" i="20" s="1"/>
  <c r="V14" i="20" s="1"/>
  <c r="BL119" i="19" l="1"/>
  <c r="BL118" i="19"/>
  <c r="BL114" i="19"/>
  <c r="BL113" i="19"/>
  <c r="BL109" i="19"/>
  <c r="BL108" i="19"/>
  <c r="BL107" i="19"/>
  <c r="BL106" i="19"/>
  <c r="BK106" i="19"/>
  <c r="BM106" i="19" s="1"/>
  <c r="BN106" i="19" s="1"/>
  <c r="BH103" i="19"/>
  <c r="BG103" i="19"/>
  <c r="BE103" i="19"/>
  <c r="F103" i="19"/>
  <c r="BD103" i="19" s="1"/>
  <c r="D103" i="19"/>
  <c r="BB103" i="19" s="1"/>
  <c r="BK102" i="19"/>
  <c r="BH99" i="19"/>
  <c r="BG99" i="19"/>
  <c r="BE99" i="19"/>
  <c r="BH95" i="19"/>
  <c r="BG95" i="19"/>
  <c r="BE95" i="19"/>
  <c r="P95" i="19"/>
  <c r="F99" i="19" s="1"/>
  <c r="BK114" i="19" s="1"/>
  <c r="BM114" i="19" s="1"/>
  <c r="F95" i="19"/>
  <c r="BD95" i="19" s="1"/>
  <c r="D95" i="19"/>
  <c r="BK107" i="19" s="1"/>
  <c r="BM107" i="19" s="1"/>
  <c r="BN107" i="19" s="1"/>
  <c r="BI94" i="19"/>
  <c r="K94" i="19" s="1"/>
  <c r="BH94" i="19"/>
  <c r="BG94" i="19"/>
  <c r="BE94" i="19"/>
  <c r="F94" i="19"/>
  <c r="BK108" i="19" s="1"/>
  <c r="BM108" i="19" s="1"/>
  <c r="D94" i="19"/>
  <c r="S94" i="19" s="1"/>
  <c r="D99" i="19" s="1"/>
  <c r="BK113" i="19" s="1"/>
  <c r="BM113" i="19" s="1"/>
  <c r="BN113" i="19" s="1"/>
  <c r="BL91" i="19"/>
  <c r="BL90" i="19"/>
  <c r="BH90" i="19"/>
  <c r="BG90" i="19"/>
  <c r="BE90" i="19"/>
  <c r="F90" i="19"/>
  <c r="BD90" i="19" s="1"/>
  <c r="D90" i="19"/>
  <c r="BK98" i="19" s="1"/>
  <c r="BL89" i="19"/>
  <c r="BH89" i="19"/>
  <c r="BG89" i="19"/>
  <c r="BE89" i="19"/>
  <c r="F89" i="19"/>
  <c r="BK101" i="19" s="1"/>
  <c r="D89" i="19"/>
  <c r="BL88" i="19"/>
  <c r="BH88" i="19"/>
  <c r="BG88" i="19"/>
  <c r="BE88" i="19"/>
  <c r="F88" i="19"/>
  <c r="BK100" i="19" s="1"/>
  <c r="D88" i="19"/>
  <c r="BB88" i="19" s="1"/>
  <c r="BL87" i="19"/>
  <c r="BH87" i="19"/>
  <c r="BI87" i="19" s="1"/>
  <c r="K87" i="19" s="1"/>
  <c r="BG87" i="19"/>
  <c r="BE87" i="19"/>
  <c r="F87" i="19"/>
  <c r="BK99" i="19" s="1"/>
  <c r="D87" i="19"/>
  <c r="BK95" i="19" s="1"/>
  <c r="BL86" i="19"/>
  <c r="BL85" i="19"/>
  <c r="BL84" i="19"/>
  <c r="BL83" i="19"/>
  <c r="BH83" i="19"/>
  <c r="BG83" i="19"/>
  <c r="BE83" i="19"/>
  <c r="BL82" i="19"/>
  <c r="BH82" i="19"/>
  <c r="BG82" i="19"/>
  <c r="BE82" i="19"/>
  <c r="BL81" i="19"/>
  <c r="BH81" i="19"/>
  <c r="BG81" i="19"/>
  <c r="BE81" i="19"/>
  <c r="BL80" i="19"/>
  <c r="BH80" i="19"/>
  <c r="BG80" i="19"/>
  <c r="BE80" i="19"/>
  <c r="BL79" i="19"/>
  <c r="BH79" i="19"/>
  <c r="BG79" i="19"/>
  <c r="BE79" i="19"/>
  <c r="BL78" i="19"/>
  <c r="BH78" i="19"/>
  <c r="BG78" i="19"/>
  <c r="BE78" i="19"/>
  <c r="BL77" i="19"/>
  <c r="BH77" i="19"/>
  <c r="BG77" i="19"/>
  <c r="BE77" i="19"/>
  <c r="BL76" i="19"/>
  <c r="BH76" i="19"/>
  <c r="BG76" i="19"/>
  <c r="BE76" i="19"/>
  <c r="BH72" i="19"/>
  <c r="BG72" i="19"/>
  <c r="BE72" i="19"/>
  <c r="AG72" i="19"/>
  <c r="AF72" i="19"/>
  <c r="AE72" i="19"/>
  <c r="AC72" i="19"/>
  <c r="AB72" i="19"/>
  <c r="AA72" i="19"/>
  <c r="BH71" i="19"/>
  <c r="BG71" i="19"/>
  <c r="BE71" i="19"/>
  <c r="AG71" i="19"/>
  <c r="AF71" i="19"/>
  <c r="AE71" i="19"/>
  <c r="AC71" i="19"/>
  <c r="AB71" i="19"/>
  <c r="AA71" i="19"/>
  <c r="BH70" i="19"/>
  <c r="BG70" i="19"/>
  <c r="BE70" i="19"/>
  <c r="AG70" i="19"/>
  <c r="AF70" i="19"/>
  <c r="AE70" i="19"/>
  <c r="AC70" i="19"/>
  <c r="AB70" i="19"/>
  <c r="AP70" i="19" s="1"/>
  <c r="AA70" i="19"/>
  <c r="BH69" i="19"/>
  <c r="BG69" i="19"/>
  <c r="BE69" i="19"/>
  <c r="AG69" i="19"/>
  <c r="AQ68" i="19" s="1"/>
  <c r="AF69" i="19"/>
  <c r="AE69" i="19"/>
  <c r="AC69" i="19"/>
  <c r="AB69" i="19"/>
  <c r="AA69" i="19"/>
  <c r="BH68" i="19"/>
  <c r="BG68" i="19"/>
  <c r="BE68" i="19"/>
  <c r="AG68" i="19"/>
  <c r="AF68" i="19"/>
  <c r="AE68" i="19"/>
  <c r="AO70" i="19" s="1"/>
  <c r="AC68" i="19"/>
  <c r="AB68" i="19"/>
  <c r="AP68" i="19" s="1"/>
  <c r="AR68" i="19" s="1"/>
  <c r="AA68" i="19"/>
  <c r="BH67" i="19"/>
  <c r="BG67" i="19"/>
  <c r="BI67" i="19" s="1"/>
  <c r="K67" i="19" s="1"/>
  <c r="BE67" i="19"/>
  <c r="AQ67" i="19"/>
  <c r="AG67" i="19"/>
  <c r="AF67" i="19"/>
  <c r="AP69" i="19" s="1"/>
  <c r="AE67" i="19"/>
  <c r="AC67" i="19"/>
  <c r="AB67" i="19"/>
  <c r="AA67" i="19"/>
  <c r="AO67" i="19" s="1"/>
  <c r="BH63" i="19"/>
  <c r="BG63" i="19"/>
  <c r="BE63" i="19"/>
  <c r="AG63" i="19"/>
  <c r="AF63" i="19"/>
  <c r="AE63" i="19"/>
  <c r="AC63" i="19"/>
  <c r="AB63" i="19"/>
  <c r="AA63" i="19"/>
  <c r="BH62" i="19"/>
  <c r="BG62" i="19"/>
  <c r="BE62" i="19"/>
  <c r="AG62" i="19"/>
  <c r="AF62" i="19"/>
  <c r="AE62" i="19"/>
  <c r="AC62" i="19"/>
  <c r="AB62" i="19"/>
  <c r="AA62" i="19"/>
  <c r="BH61" i="19"/>
  <c r="BG61" i="19"/>
  <c r="BE61" i="19"/>
  <c r="AG61" i="19"/>
  <c r="AF61" i="19"/>
  <c r="AE61" i="19"/>
  <c r="AC61" i="19"/>
  <c r="AB61" i="19"/>
  <c r="AA61" i="19"/>
  <c r="BH60" i="19"/>
  <c r="BG60" i="19"/>
  <c r="BE60" i="19"/>
  <c r="AG60" i="19"/>
  <c r="AF60" i="19"/>
  <c r="AE60" i="19"/>
  <c r="AC60" i="19"/>
  <c r="AB60" i="19"/>
  <c r="AA60" i="19"/>
  <c r="BH59" i="19"/>
  <c r="BG59" i="19"/>
  <c r="BI59" i="19" s="1"/>
  <c r="K59" i="19" s="1"/>
  <c r="BE59" i="19"/>
  <c r="AG59" i="19"/>
  <c r="AF59" i="19"/>
  <c r="AE59" i="19"/>
  <c r="AO61" i="19" s="1"/>
  <c r="AC59" i="19"/>
  <c r="AB59" i="19"/>
  <c r="AP59" i="19" s="1"/>
  <c r="AA59" i="19"/>
  <c r="BH58" i="19"/>
  <c r="BG58" i="19"/>
  <c r="BE58" i="19"/>
  <c r="AO58" i="19"/>
  <c r="AG58" i="19"/>
  <c r="AQ60" i="19" s="1"/>
  <c r="AF58" i="19"/>
  <c r="AE58" i="19"/>
  <c r="AC58" i="19"/>
  <c r="AQ58" i="19" s="1"/>
  <c r="AB58" i="19"/>
  <c r="AP58" i="19" s="1"/>
  <c r="AA58" i="19"/>
  <c r="BH54" i="19"/>
  <c r="BG54" i="19"/>
  <c r="BE54" i="19"/>
  <c r="AG54" i="19"/>
  <c r="AF54" i="19"/>
  <c r="AE54" i="19"/>
  <c r="AC54" i="19"/>
  <c r="AB54" i="19"/>
  <c r="AA54" i="19"/>
  <c r="BH53" i="19"/>
  <c r="BG53" i="19"/>
  <c r="BE53" i="19"/>
  <c r="AG53" i="19"/>
  <c r="AF53" i="19"/>
  <c r="AE53" i="19"/>
  <c r="AC53" i="19"/>
  <c r="AB53" i="19"/>
  <c r="AA53" i="19"/>
  <c r="BH52" i="19"/>
  <c r="BG52" i="19"/>
  <c r="BE52" i="19"/>
  <c r="AG52" i="19"/>
  <c r="AF52" i="19"/>
  <c r="AE52" i="19"/>
  <c r="AC52" i="19"/>
  <c r="AB52" i="19"/>
  <c r="AA52" i="19"/>
  <c r="BH51" i="19"/>
  <c r="BG51" i="19"/>
  <c r="BE51" i="19"/>
  <c r="BI51" i="19" s="1"/>
  <c r="K51" i="19" s="1"/>
  <c r="AG51" i="19"/>
  <c r="AQ50" i="19" s="1"/>
  <c r="AF51" i="19"/>
  <c r="AE51" i="19"/>
  <c r="AC51" i="19"/>
  <c r="AB51" i="19"/>
  <c r="AA51" i="19"/>
  <c r="BH50" i="19"/>
  <c r="BG50" i="19"/>
  <c r="BI50" i="19" s="1"/>
  <c r="K50" i="19" s="1"/>
  <c r="BE50" i="19"/>
  <c r="AG50" i="19"/>
  <c r="AQ52" i="19" s="1"/>
  <c r="AF50" i="19"/>
  <c r="AE50" i="19"/>
  <c r="AC50" i="19"/>
  <c r="AB50" i="19"/>
  <c r="AP50" i="19" s="1"/>
  <c r="AA50" i="19"/>
  <c r="BH49" i="19"/>
  <c r="BG49" i="19"/>
  <c r="BE49" i="19"/>
  <c r="AO49" i="19"/>
  <c r="AG49" i="19"/>
  <c r="AQ51" i="19" s="1"/>
  <c r="AF49" i="19"/>
  <c r="AE49" i="19"/>
  <c r="AC49" i="19"/>
  <c r="AQ49" i="19" s="1"/>
  <c r="AB49" i="19"/>
  <c r="AA49" i="19"/>
  <c r="BH45" i="19"/>
  <c r="BG45" i="19"/>
  <c r="BE45" i="19"/>
  <c r="AG45" i="19"/>
  <c r="AF45" i="19"/>
  <c r="AE45" i="19"/>
  <c r="AC45" i="19"/>
  <c r="AQ42" i="19" s="1"/>
  <c r="AB45" i="19"/>
  <c r="AA45" i="19"/>
  <c r="BH44" i="19"/>
  <c r="BG44" i="19"/>
  <c r="BE44" i="19"/>
  <c r="AG44" i="19"/>
  <c r="AF44" i="19"/>
  <c r="AE44" i="19"/>
  <c r="AC44" i="19"/>
  <c r="AB44" i="19"/>
  <c r="AA44" i="19"/>
  <c r="BH43" i="19"/>
  <c r="BG43" i="19"/>
  <c r="BE43" i="19"/>
  <c r="AG43" i="19"/>
  <c r="AF43" i="19"/>
  <c r="AE43" i="19"/>
  <c r="AC43" i="19"/>
  <c r="AB43" i="19"/>
  <c r="AA43" i="19"/>
  <c r="BH42" i="19"/>
  <c r="BG42" i="19"/>
  <c r="BE42" i="19"/>
  <c r="AG42" i="19"/>
  <c r="AF42" i="19"/>
  <c r="AE42" i="19"/>
  <c r="AC42" i="19"/>
  <c r="AB42" i="19"/>
  <c r="AA42" i="19"/>
  <c r="BH41" i="19"/>
  <c r="BG41" i="19"/>
  <c r="BE41" i="19"/>
  <c r="AG41" i="19"/>
  <c r="AF41" i="19"/>
  <c r="AE41" i="19"/>
  <c r="AC41" i="19"/>
  <c r="AB41" i="19"/>
  <c r="AP41" i="19" s="1"/>
  <c r="AA41" i="19"/>
  <c r="AO41" i="19" s="1"/>
  <c r="BH40" i="19"/>
  <c r="BG40" i="19"/>
  <c r="BE40" i="19"/>
  <c r="AQ40" i="19"/>
  <c r="AO40" i="19"/>
  <c r="AG40" i="19"/>
  <c r="AF40" i="19"/>
  <c r="AE40" i="19"/>
  <c r="AC40" i="19"/>
  <c r="AB40" i="19"/>
  <c r="AP40" i="19" s="1"/>
  <c r="AA40" i="19"/>
  <c r="BH36" i="19"/>
  <c r="BG36" i="19"/>
  <c r="BE36" i="19"/>
  <c r="AG36" i="19"/>
  <c r="AF36" i="19"/>
  <c r="AE36" i="19"/>
  <c r="AC36" i="19"/>
  <c r="AB36" i="19"/>
  <c r="AA36" i="19"/>
  <c r="BH35" i="19"/>
  <c r="BG35" i="19"/>
  <c r="BE35" i="19"/>
  <c r="AG35" i="19"/>
  <c r="AF35" i="19"/>
  <c r="AE35" i="19"/>
  <c r="AC35" i="19"/>
  <c r="AB35" i="19"/>
  <c r="AA35" i="19"/>
  <c r="BH34" i="19"/>
  <c r="BG34" i="19"/>
  <c r="BE34" i="19"/>
  <c r="AG34" i="19"/>
  <c r="AF34" i="19"/>
  <c r="AE34" i="19"/>
  <c r="AC34" i="19"/>
  <c r="AB34" i="19"/>
  <c r="AA34" i="19"/>
  <c r="BH33" i="19"/>
  <c r="BG33" i="19"/>
  <c r="BE33" i="19"/>
  <c r="AG33" i="19"/>
  <c r="AF33" i="19"/>
  <c r="AE33" i="19"/>
  <c r="AC33" i="19"/>
  <c r="AB33" i="19"/>
  <c r="AA33" i="19"/>
  <c r="BH32" i="19"/>
  <c r="BI32" i="19" s="1"/>
  <c r="K32" i="19" s="1"/>
  <c r="BG32" i="19"/>
  <c r="BE32" i="19"/>
  <c r="AO32" i="19"/>
  <c r="AG32" i="19"/>
  <c r="AF32" i="19"/>
  <c r="AE32" i="19"/>
  <c r="AC32" i="19"/>
  <c r="AQ32" i="19" s="1"/>
  <c r="AB32" i="19"/>
  <c r="AA32" i="19"/>
  <c r="BH31" i="19"/>
  <c r="BG31" i="19"/>
  <c r="BE31" i="19"/>
  <c r="AG31" i="19"/>
  <c r="AF31" i="19"/>
  <c r="AP33" i="19" s="1"/>
  <c r="AE31" i="19"/>
  <c r="AC31" i="19"/>
  <c r="AB31" i="19"/>
  <c r="AP31" i="19" s="1"/>
  <c r="AA31" i="19"/>
  <c r="AO31" i="19" s="1"/>
  <c r="BH27" i="19"/>
  <c r="BG27" i="19"/>
  <c r="BE27" i="19"/>
  <c r="AG27" i="19"/>
  <c r="AF27" i="19"/>
  <c r="AE27" i="19"/>
  <c r="AC27" i="19"/>
  <c r="AB27" i="19"/>
  <c r="AA27" i="19"/>
  <c r="BH26" i="19"/>
  <c r="BG26" i="19"/>
  <c r="BE26" i="19"/>
  <c r="AG26" i="19"/>
  <c r="AF26" i="19"/>
  <c r="AE26" i="19"/>
  <c r="AC26" i="19"/>
  <c r="AB26" i="19"/>
  <c r="AA26" i="19"/>
  <c r="BH25" i="19"/>
  <c r="BG25" i="19"/>
  <c r="BE25" i="19"/>
  <c r="AG25" i="19"/>
  <c r="AF25" i="19"/>
  <c r="AE25" i="19"/>
  <c r="AC25" i="19"/>
  <c r="AB25" i="19"/>
  <c r="AA25" i="19"/>
  <c r="AO25" i="19" s="1"/>
  <c r="BH24" i="19"/>
  <c r="BG24" i="19"/>
  <c r="BE24" i="19"/>
  <c r="AG24" i="19"/>
  <c r="AQ23" i="19" s="1"/>
  <c r="AF24" i="19"/>
  <c r="AE24" i="19"/>
  <c r="AC24" i="19"/>
  <c r="AB24" i="19"/>
  <c r="AA24" i="19"/>
  <c r="BH23" i="19"/>
  <c r="BG23" i="19"/>
  <c r="BI23" i="19" s="1"/>
  <c r="K23" i="19" s="1"/>
  <c r="BE23" i="19"/>
  <c r="AG23" i="19"/>
  <c r="AF23" i="19"/>
  <c r="AE23" i="19"/>
  <c r="AC23" i="19"/>
  <c r="AB23" i="19"/>
  <c r="AA23" i="19"/>
  <c r="AO23" i="19" s="1"/>
  <c r="BH22" i="19"/>
  <c r="BG22" i="19"/>
  <c r="BE22" i="19"/>
  <c r="AQ22" i="19"/>
  <c r="AG22" i="19"/>
  <c r="AF22" i="19"/>
  <c r="AE22" i="19"/>
  <c r="AC22" i="19"/>
  <c r="AB22" i="19"/>
  <c r="AA22" i="19"/>
  <c r="BH18" i="19"/>
  <c r="BG18" i="19"/>
  <c r="BE18" i="19"/>
  <c r="AG18" i="19"/>
  <c r="AF18" i="19"/>
  <c r="AE18" i="19"/>
  <c r="AC18" i="19"/>
  <c r="AB18" i="19"/>
  <c r="AA18" i="19"/>
  <c r="AO15" i="19" s="1"/>
  <c r="BH17" i="19"/>
  <c r="BG17" i="19"/>
  <c r="BE17" i="19"/>
  <c r="AG17" i="19"/>
  <c r="AF17" i="19"/>
  <c r="AE17" i="19"/>
  <c r="AC17" i="19"/>
  <c r="AB17" i="19"/>
  <c r="AA17" i="19"/>
  <c r="BH16" i="19"/>
  <c r="BG16" i="19"/>
  <c r="BE16" i="19"/>
  <c r="AG16" i="19"/>
  <c r="AF16" i="19"/>
  <c r="AE16" i="19"/>
  <c r="AC16" i="19"/>
  <c r="AB16" i="19"/>
  <c r="AA16" i="19"/>
  <c r="BH15" i="19"/>
  <c r="BG15" i="19"/>
  <c r="BE15" i="19"/>
  <c r="AG15" i="19"/>
  <c r="AF15" i="19"/>
  <c r="AE15" i="19"/>
  <c r="AC15" i="19"/>
  <c r="AB15" i="19"/>
  <c r="AA15" i="19"/>
  <c r="BH14" i="19"/>
  <c r="BG14" i="19"/>
  <c r="BE14" i="19"/>
  <c r="AG14" i="19"/>
  <c r="AF14" i="19"/>
  <c r="AE14" i="19"/>
  <c r="AC14" i="19"/>
  <c r="AQ14" i="19" s="1"/>
  <c r="AB14" i="19"/>
  <c r="AA14" i="19"/>
  <c r="BH13" i="19"/>
  <c r="BG13" i="19"/>
  <c r="BE13" i="19"/>
  <c r="AG13" i="19"/>
  <c r="AF13" i="19"/>
  <c r="AE13" i="19"/>
  <c r="AC13" i="19"/>
  <c r="AQ13" i="19" s="1"/>
  <c r="AB13" i="19"/>
  <c r="AA13" i="19"/>
  <c r="BH9" i="19"/>
  <c r="BG9" i="19"/>
  <c r="BE9" i="19"/>
  <c r="AG9" i="19"/>
  <c r="AF9" i="19"/>
  <c r="AE9" i="19"/>
  <c r="AC9" i="19"/>
  <c r="AQ6" i="19" s="1"/>
  <c r="AB9" i="19"/>
  <c r="AA9" i="19"/>
  <c r="BH8" i="19"/>
  <c r="BG8" i="19"/>
  <c r="BE8" i="19"/>
  <c r="AG8" i="19"/>
  <c r="AF8" i="19"/>
  <c r="AE8" i="19"/>
  <c r="AC8" i="19"/>
  <c r="AB8" i="19"/>
  <c r="AA8" i="19"/>
  <c r="BH7" i="19"/>
  <c r="BG7" i="19"/>
  <c r="BE7" i="19"/>
  <c r="AG7" i="19"/>
  <c r="AF7" i="19"/>
  <c r="AE7" i="19"/>
  <c r="AC7" i="19"/>
  <c r="AB7" i="19"/>
  <c r="AA7" i="19"/>
  <c r="BH6" i="19"/>
  <c r="BG6" i="19"/>
  <c r="BI6" i="19" s="1"/>
  <c r="K6" i="19" s="1"/>
  <c r="BE6" i="19"/>
  <c r="AG6" i="19"/>
  <c r="AF6" i="19"/>
  <c r="AE6" i="19"/>
  <c r="AC6" i="19"/>
  <c r="AB6" i="19"/>
  <c r="AA6" i="19"/>
  <c r="BH5" i="19"/>
  <c r="BG5" i="19"/>
  <c r="BE5" i="19"/>
  <c r="BI5" i="19" s="1"/>
  <c r="K5" i="19" s="1"/>
  <c r="AP5" i="19"/>
  <c r="AG5" i="19"/>
  <c r="AQ7" i="19" s="1"/>
  <c r="AF5" i="19"/>
  <c r="AP7" i="19" s="1"/>
  <c r="AE5" i="19"/>
  <c r="AC5" i="19"/>
  <c r="AB5" i="19"/>
  <c r="AA5" i="19"/>
  <c r="X5" i="19"/>
  <c r="BH4" i="19"/>
  <c r="BG4" i="19"/>
  <c r="BE4" i="19"/>
  <c r="BI4" i="19" s="1"/>
  <c r="K4" i="19" s="1"/>
  <c r="AQ4" i="19"/>
  <c r="AG4" i="19"/>
  <c r="AF4" i="19"/>
  <c r="AE4" i="19"/>
  <c r="AC4" i="19"/>
  <c r="AB4" i="19"/>
  <c r="AA4" i="19"/>
  <c r="AO4" i="19" s="1"/>
  <c r="X4" i="19"/>
  <c r="U19" i="19" s="1"/>
  <c r="V19" i="19" s="1"/>
  <c r="BI82" i="19" l="1"/>
  <c r="K82" i="19" s="1"/>
  <c r="BI76" i="19"/>
  <c r="K76" i="19" s="1"/>
  <c r="BI54" i="19"/>
  <c r="K54" i="19" s="1"/>
  <c r="BI26" i="19"/>
  <c r="K26" i="19" s="1"/>
  <c r="BI69" i="19"/>
  <c r="K69" i="19" s="1"/>
  <c r="BI25" i="19"/>
  <c r="K25" i="19" s="1"/>
  <c r="BI42" i="19"/>
  <c r="K42" i="19" s="1"/>
  <c r="BI7" i="19"/>
  <c r="K7" i="19" s="1"/>
  <c r="BI15" i="19"/>
  <c r="K15" i="19" s="1"/>
  <c r="BI68" i="19"/>
  <c r="K68" i="19" s="1"/>
  <c r="BI99" i="19"/>
  <c r="K99" i="19" s="1"/>
  <c r="T17" i="19" s="1"/>
  <c r="BI89" i="19"/>
  <c r="K89" i="19" s="1"/>
  <c r="BI90" i="19"/>
  <c r="K90" i="19" s="1"/>
  <c r="BK118" i="19"/>
  <c r="BM118" i="19" s="1"/>
  <c r="BN118" i="19" s="1"/>
  <c r="BD99" i="19"/>
  <c r="BO106" i="19"/>
  <c r="BD94" i="19"/>
  <c r="BI80" i="19"/>
  <c r="K80" i="19" s="1"/>
  <c r="BI78" i="19"/>
  <c r="K78" i="19" s="1"/>
  <c r="BI77" i="19"/>
  <c r="K77" i="19" s="1"/>
  <c r="BD89" i="19"/>
  <c r="BB90" i="19"/>
  <c r="BK96" i="19"/>
  <c r="BD87" i="19"/>
  <c r="AO69" i="19"/>
  <c r="AO68" i="19"/>
  <c r="AM70" i="19" s="1"/>
  <c r="BI70" i="19"/>
  <c r="K70" i="19" s="1"/>
  <c r="AP67" i="19"/>
  <c r="AR67" i="19" s="1"/>
  <c r="AQ69" i="19"/>
  <c r="AR69" i="19" s="1"/>
  <c r="AQ70" i="19"/>
  <c r="AR70" i="19" s="1"/>
  <c r="BI71" i="19"/>
  <c r="K71" i="19" s="1"/>
  <c r="BI72" i="19"/>
  <c r="K72" i="19" s="1"/>
  <c r="BI63" i="19"/>
  <c r="K63" i="19" s="1"/>
  <c r="AO60" i="19"/>
  <c r="AM60" i="19" s="1"/>
  <c r="BI61" i="19"/>
  <c r="K61" i="19" s="1"/>
  <c r="AQ59" i="19"/>
  <c r="AR59" i="19" s="1"/>
  <c r="AP60" i="19"/>
  <c r="AR60" i="19" s="1"/>
  <c r="AO59" i="19"/>
  <c r="AM61" i="19" s="1"/>
  <c r="BI58" i="19"/>
  <c r="K58" i="19" s="1"/>
  <c r="BI60" i="19"/>
  <c r="K60" i="19" s="1"/>
  <c r="AQ61" i="19"/>
  <c r="BI62" i="19"/>
  <c r="K62" i="19" s="1"/>
  <c r="AO51" i="19"/>
  <c r="AO50" i="19"/>
  <c r="BI49" i="19"/>
  <c r="K49" i="19" s="1"/>
  <c r="AP52" i="19"/>
  <c r="AR52" i="19" s="1"/>
  <c r="AP51" i="19"/>
  <c r="AR51" i="19" s="1"/>
  <c r="BI52" i="19"/>
  <c r="K52" i="19" s="1"/>
  <c r="AO43" i="19"/>
  <c r="AR40" i="19"/>
  <c r="BI43" i="19"/>
  <c r="K43" i="19" s="1"/>
  <c r="AQ41" i="19"/>
  <c r="AR41" i="19" s="1"/>
  <c r="AQ43" i="19"/>
  <c r="BI44" i="19"/>
  <c r="K44" i="19" s="1"/>
  <c r="BI41" i="19"/>
  <c r="K41" i="19" s="1"/>
  <c r="BI31" i="19"/>
  <c r="K31" i="19" s="1"/>
  <c r="BI35" i="19"/>
  <c r="K35" i="19" s="1"/>
  <c r="AQ34" i="19"/>
  <c r="AQ33" i="19"/>
  <c r="AO34" i="19"/>
  <c r="AM31" i="19" s="1"/>
  <c r="BI33" i="19"/>
  <c r="K33" i="19" s="1"/>
  <c r="BI34" i="19"/>
  <c r="K34" i="19" s="1"/>
  <c r="AQ31" i="19"/>
  <c r="AR31" i="19" s="1"/>
  <c r="BI36" i="19"/>
  <c r="K36" i="19" s="1"/>
  <c r="AO33" i="19"/>
  <c r="AQ24" i="19"/>
  <c r="AO24" i="19"/>
  <c r="BI27" i="19"/>
  <c r="K27" i="19" s="1"/>
  <c r="AO22" i="19"/>
  <c r="AM25" i="19" s="1"/>
  <c r="BI22" i="19"/>
  <c r="K22" i="19" s="1"/>
  <c r="BI24" i="19"/>
  <c r="K24" i="19" s="1"/>
  <c r="AP25" i="19"/>
  <c r="AM24" i="19"/>
  <c r="AQ25" i="19"/>
  <c r="AP23" i="19"/>
  <c r="AP24" i="19"/>
  <c r="AP14" i="19"/>
  <c r="BI13" i="19"/>
  <c r="K13" i="19" s="1"/>
  <c r="AP13" i="19"/>
  <c r="AQ15" i="19"/>
  <c r="AO14" i="19"/>
  <c r="AP16" i="19"/>
  <c r="AQ16" i="19"/>
  <c r="AO13" i="19"/>
  <c r="AP15" i="19"/>
  <c r="AP4" i="19"/>
  <c r="AR4" i="19" s="1"/>
  <c r="AO7" i="19"/>
  <c r="BI9" i="19"/>
  <c r="K9" i="19" s="1"/>
  <c r="AO5" i="19"/>
  <c r="AM4" i="19" s="1"/>
  <c r="AR7" i="19"/>
  <c r="AQ5" i="19"/>
  <c r="AO6" i="19"/>
  <c r="AR13" i="19"/>
  <c r="AM14" i="19"/>
  <c r="AR5" i="19"/>
  <c r="AP6" i="19"/>
  <c r="AR6" i="19" s="1"/>
  <c r="AR14" i="19"/>
  <c r="AR33" i="19"/>
  <c r="BI40" i="19"/>
  <c r="K40" i="19" s="1"/>
  <c r="AO42" i="19"/>
  <c r="AM42" i="19" s="1"/>
  <c r="AM69" i="19"/>
  <c r="BN108" i="19"/>
  <c r="BO108" i="19" s="1"/>
  <c r="AO16" i="19"/>
  <c r="AP34" i="19"/>
  <c r="AR34" i="19" s="1"/>
  <c r="AM40" i="19"/>
  <c r="AM32" i="19"/>
  <c r="BI14" i="19"/>
  <c r="K14" i="19" s="1"/>
  <c r="BI18" i="19"/>
  <c r="K18" i="19" s="1"/>
  <c r="AP32" i="19"/>
  <c r="AR32" i="19" s="1"/>
  <c r="BI8" i="19"/>
  <c r="K8" i="19" s="1"/>
  <c r="BI16" i="19"/>
  <c r="K16" i="19" s="1"/>
  <c r="BI17" i="19"/>
  <c r="K17" i="19" s="1"/>
  <c r="AP22" i="19"/>
  <c r="AR22" i="19" s="1"/>
  <c r="AR23" i="19"/>
  <c r="AP43" i="19"/>
  <c r="BI45" i="19"/>
  <c r="K45" i="19" s="1"/>
  <c r="AP49" i="19"/>
  <c r="AR49" i="19" s="1"/>
  <c r="AR50" i="19"/>
  <c r="BI53" i="19"/>
  <c r="K53" i="19" s="1"/>
  <c r="AR58" i="19"/>
  <c r="AP42" i="19"/>
  <c r="AR42" i="19" s="1"/>
  <c r="AO52" i="19"/>
  <c r="AM52" i="19" s="1"/>
  <c r="BN114" i="19"/>
  <c r="BO114" i="19" s="1"/>
  <c r="AM58" i="19"/>
  <c r="AP61" i="19"/>
  <c r="BI79" i="19"/>
  <c r="K79" i="19" s="1"/>
  <c r="BO113" i="19"/>
  <c r="BI81" i="19"/>
  <c r="K81" i="19" s="1"/>
  <c r="BI95" i="19"/>
  <c r="K95" i="19" s="1"/>
  <c r="T16" i="19" s="1"/>
  <c r="BI83" i="19"/>
  <c r="K83" i="19" s="1"/>
  <c r="BI88" i="19"/>
  <c r="K88" i="19" s="1"/>
  <c r="T15" i="19" s="1"/>
  <c r="BK97" i="19"/>
  <c r="BB89" i="19"/>
  <c r="BO107" i="19"/>
  <c r="BI103" i="19"/>
  <c r="K103" i="19" s="1"/>
  <c r="T18" i="19" s="1"/>
  <c r="BB87" i="19"/>
  <c r="BB94" i="19"/>
  <c r="BB99" i="19"/>
  <c r="BK109" i="19"/>
  <c r="BM109" i="19" s="1"/>
  <c r="BB95" i="19"/>
  <c r="BK119" i="19"/>
  <c r="BM119" i="19" s="1"/>
  <c r="BD88" i="19"/>
  <c r="BO118" i="19" l="1"/>
  <c r="AM67" i="19"/>
  <c r="AM68" i="19"/>
  <c r="AK70" i="19"/>
  <c r="AK67" i="19"/>
  <c r="AL70" i="19"/>
  <c r="AR61" i="19"/>
  <c r="AK61" i="19" s="1"/>
  <c r="AM59" i="19"/>
  <c r="AL52" i="19"/>
  <c r="AL49" i="19"/>
  <c r="AM50" i="19"/>
  <c r="AK49" i="19"/>
  <c r="AM51" i="19"/>
  <c r="AR43" i="19"/>
  <c r="AL42" i="19" s="1"/>
  <c r="AM41" i="19"/>
  <c r="T13" i="19"/>
  <c r="V13" i="19" s="1"/>
  <c r="AM33" i="19"/>
  <c r="AL31" i="19"/>
  <c r="AK32" i="19"/>
  <c r="AL32" i="19"/>
  <c r="AJ32" i="19" s="1"/>
  <c r="AK31" i="19"/>
  <c r="AK33" i="19"/>
  <c r="AL34" i="19"/>
  <c r="AL33" i="19"/>
  <c r="AM34" i="19"/>
  <c r="AM23" i="19"/>
  <c r="AR24" i="19"/>
  <c r="AK23" i="19" s="1"/>
  <c r="AR25" i="19"/>
  <c r="AM22" i="19"/>
  <c r="AK22" i="19"/>
  <c r="AR16" i="19"/>
  <c r="AR15" i="19"/>
  <c r="AK13" i="19" s="1"/>
  <c r="AK15" i="19"/>
  <c r="AL14" i="19"/>
  <c r="AL6" i="19"/>
  <c r="AK6" i="19"/>
  <c r="AM5" i="19"/>
  <c r="AM7" i="19"/>
  <c r="AM6" i="19"/>
  <c r="AJ6" i="19" s="1"/>
  <c r="BN119" i="19"/>
  <c r="BO119" i="19" s="1"/>
  <c r="BO120" i="19" s="1"/>
  <c r="O103" i="19" s="1"/>
  <c r="U18" i="19" s="1"/>
  <c r="V18" i="19" s="1"/>
  <c r="AL60" i="19"/>
  <c r="AJ70" i="19"/>
  <c r="AL61" i="19"/>
  <c r="AJ61" i="19" s="1"/>
  <c r="BO115" i="19"/>
  <c r="O99" i="19" s="1"/>
  <c r="U17" i="19" s="1"/>
  <c r="V17" i="19" s="1"/>
  <c r="AL40" i="19"/>
  <c r="AL24" i="19"/>
  <c r="AK34" i="19"/>
  <c r="AK59" i="19"/>
  <c r="AL50" i="19"/>
  <c r="AK50" i="19"/>
  <c r="AL69" i="19"/>
  <c r="AL5" i="19"/>
  <c r="AL68" i="19"/>
  <c r="AK68" i="19"/>
  <c r="AK60" i="19"/>
  <c r="T14" i="19"/>
  <c r="AL25" i="19"/>
  <c r="AM43" i="19"/>
  <c r="AL51" i="19"/>
  <c r="AK52" i="19"/>
  <c r="AJ52" i="19" s="1"/>
  <c r="AL67" i="19"/>
  <c r="AM15" i="19"/>
  <c r="AK5" i="19"/>
  <c r="AJ5" i="19" s="1"/>
  <c r="AK4" i="19"/>
  <c r="AK14" i="19"/>
  <c r="AJ14" i="19" s="1"/>
  <c r="AK7" i="19"/>
  <c r="AL58" i="19"/>
  <c r="AK51" i="19"/>
  <c r="AK24" i="19"/>
  <c r="AJ24" i="19" s="1"/>
  <c r="AK43" i="19"/>
  <c r="BN109" i="19"/>
  <c r="BO109" i="19" s="1"/>
  <c r="BO110" i="19" s="1"/>
  <c r="O94" i="19" s="1"/>
  <c r="U16" i="19" s="1"/>
  <c r="V16" i="19" s="1"/>
  <c r="AK69" i="19"/>
  <c r="AL23" i="19"/>
  <c r="AM49" i="19"/>
  <c r="AJ49" i="19" s="1"/>
  <c r="AM16" i="19"/>
  <c r="AM13" i="19"/>
  <c r="AL4" i="19"/>
  <c r="AL7" i="19"/>
  <c r="AJ69" i="19" l="1"/>
  <c r="AJ67" i="19"/>
  <c r="AK58" i="19"/>
  <c r="AJ58" i="19" s="1"/>
  <c r="AL59" i="19"/>
  <c r="AJ59" i="19" s="1"/>
  <c r="AI59" i="19" s="1"/>
  <c r="AJ60" i="19"/>
  <c r="AK40" i="19"/>
  <c r="AJ40" i="19" s="1"/>
  <c r="AL43" i="19"/>
  <c r="AJ43" i="19" s="1"/>
  <c r="AK41" i="19"/>
  <c r="AK42" i="19"/>
  <c r="AJ42" i="19" s="1"/>
  <c r="AL41" i="19"/>
  <c r="AJ33" i="19"/>
  <c r="AI31" i="19" s="1"/>
  <c r="AJ31" i="19"/>
  <c r="AJ34" i="19"/>
  <c r="AK25" i="19"/>
  <c r="AL22" i="19"/>
  <c r="AJ22" i="19" s="1"/>
  <c r="AJ23" i="19"/>
  <c r="AJ25" i="19"/>
  <c r="AL13" i="19"/>
  <c r="AJ13" i="19" s="1"/>
  <c r="AL16" i="19"/>
  <c r="AL15" i="19"/>
  <c r="AJ15" i="19" s="1"/>
  <c r="AI15" i="19" s="1"/>
  <c r="AK16" i="19"/>
  <c r="AJ7" i="19"/>
  <c r="AI34" i="19"/>
  <c r="AJ50" i="19"/>
  <c r="AI33" i="19"/>
  <c r="AI69" i="19"/>
  <c r="AI49" i="19"/>
  <c r="AJ16" i="19"/>
  <c r="AJ51" i="19"/>
  <c r="AJ4" i="19"/>
  <c r="AI4" i="19" s="1"/>
  <c r="AI52" i="19"/>
  <c r="AJ68" i="19"/>
  <c r="AI68" i="19" l="1"/>
  <c r="AI58" i="19"/>
  <c r="AU59" i="19" s="1"/>
  <c r="AI51" i="19"/>
  <c r="AU49" i="19" s="1"/>
  <c r="AI40" i="19"/>
  <c r="AJ41" i="19"/>
  <c r="AI32" i="19"/>
  <c r="AU34" i="19" s="1"/>
  <c r="AI23" i="19"/>
  <c r="AI25" i="19"/>
  <c r="AI24" i="19"/>
  <c r="AI22" i="19"/>
  <c r="AI16" i="19"/>
  <c r="AI14" i="19"/>
  <c r="AI6" i="19"/>
  <c r="AI60" i="19"/>
  <c r="AI61" i="19"/>
  <c r="AI50" i="19"/>
  <c r="AI70" i="19"/>
  <c r="AI5" i="19"/>
  <c r="AU6" i="19" s="1"/>
  <c r="AU41" i="19"/>
  <c r="AI67" i="19"/>
  <c r="AU50" i="19"/>
  <c r="AU58" i="19"/>
  <c r="AU60" i="19"/>
  <c r="AI7" i="19"/>
  <c r="AU31" i="19"/>
  <c r="AI13" i="19"/>
  <c r="AU61" i="19" l="1"/>
  <c r="AX61" i="19" s="1"/>
  <c r="AU51" i="19"/>
  <c r="AX51" i="19" s="1"/>
  <c r="AI41" i="19"/>
  <c r="AU40" i="19" s="1"/>
  <c r="AI42" i="19"/>
  <c r="AI43" i="19"/>
  <c r="AU32" i="19"/>
  <c r="AU33" i="19"/>
  <c r="AU22" i="19"/>
  <c r="AX22" i="19" s="1"/>
  <c r="AU25" i="19"/>
  <c r="AU23" i="19"/>
  <c r="AX23" i="19" s="1"/>
  <c r="AU24" i="19"/>
  <c r="AU4" i="19"/>
  <c r="M4" i="19" s="1"/>
  <c r="AU5" i="19"/>
  <c r="AY5" i="19" s="1"/>
  <c r="AV6" i="19"/>
  <c r="AY6" i="19"/>
  <c r="M6" i="19"/>
  <c r="AW6" i="19"/>
  <c r="AX6" i="19"/>
  <c r="M61" i="19"/>
  <c r="AV60" i="19"/>
  <c r="AX60" i="19"/>
  <c r="AY60" i="19"/>
  <c r="AW60" i="19"/>
  <c r="M60" i="19"/>
  <c r="AV34" i="19"/>
  <c r="AY34" i="19"/>
  <c r="M34" i="19"/>
  <c r="AW34" i="19"/>
  <c r="AX34" i="19"/>
  <c r="AX25" i="19"/>
  <c r="AV25" i="19"/>
  <c r="AW25" i="19"/>
  <c r="M25" i="19"/>
  <c r="AY25" i="19"/>
  <c r="AX31" i="19"/>
  <c r="AV31" i="19"/>
  <c r="M31" i="19"/>
  <c r="AY31" i="19"/>
  <c r="AW31" i="19"/>
  <c r="AU52" i="19"/>
  <c r="AU7" i="19"/>
  <c r="AX33" i="19"/>
  <c r="AV33" i="19"/>
  <c r="AY33" i="19"/>
  <c r="AW33" i="19"/>
  <c r="M33" i="19"/>
  <c r="AV23" i="19"/>
  <c r="M23" i="19"/>
  <c r="AY23" i="19"/>
  <c r="AV50" i="19"/>
  <c r="AX50" i="19"/>
  <c r="AW50" i="19"/>
  <c r="M50" i="19"/>
  <c r="AY50" i="19"/>
  <c r="AX4" i="19"/>
  <c r="AV58" i="19"/>
  <c r="AY58" i="19"/>
  <c r="M58" i="19"/>
  <c r="AX58" i="19"/>
  <c r="AW58" i="19"/>
  <c r="AX41" i="19"/>
  <c r="AY41" i="19"/>
  <c r="AV41" i="19"/>
  <c r="AW41" i="19"/>
  <c r="M41" i="19"/>
  <c r="AU14" i="19"/>
  <c r="AU16" i="19"/>
  <c r="AU15" i="19"/>
  <c r="AU13" i="19"/>
  <c r="AV32" i="19"/>
  <c r="AX32" i="19"/>
  <c r="AW32" i="19"/>
  <c r="M32" i="19"/>
  <c r="AY32" i="19"/>
  <c r="AX59" i="19"/>
  <c r="AV59" i="19"/>
  <c r="AY59" i="19"/>
  <c r="AW59" i="19"/>
  <c r="M59" i="19"/>
  <c r="AX49" i="19"/>
  <c r="AV49" i="19"/>
  <c r="AW49" i="19"/>
  <c r="AY49" i="19"/>
  <c r="M49" i="19"/>
  <c r="AU69" i="19"/>
  <c r="AU67" i="19"/>
  <c r="AU68" i="19"/>
  <c r="AU70" i="19"/>
  <c r="AW61" i="19" l="1"/>
  <c r="O61" i="19" s="1"/>
  <c r="AV61" i="19"/>
  <c r="AY61" i="19"/>
  <c r="AY51" i="19"/>
  <c r="AV51" i="19"/>
  <c r="AW51" i="19"/>
  <c r="M51" i="19"/>
  <c r="Q51" i="19" s="1"/>
  <c r="M40" i="19"/>
  <c r="AW40" i="19"/>
  <c r="AV40" i="19"/>
  <c r="AX40" i="19"/>
  <c r="AY40" i="19"/>
  <c r="AU42" i="19"/>
  <c r="AU43" i="19"/>
  <c r="AV22" i="19"/>
  <c r="AW22" i="19"/>
  <c r="AY22" i="19"/>
  <c r="M22" i="19"/>
  <c r="AW24" i="19"/>
  <c r="AX24" i="19"/>
  <c r="AY24" i="19"/>
  <c r="AV24" i="19"/>
  <c r="M24" i="19"/>
  <c r="AW23" i="19"/>
  <c r="O23" i="19" s="1"/>
  <c r="AV4" i="19"/>
  <c r="N4" i="19" s="1"/>
  <c r="AY4" i="19"/>
  <c r="Q4" i="19" s="1"/>
  <c r="AX5" i="19"/>
  <c r="AW4" i="19"/>
  <c r="AW5" i="19"/>
  <c r="M5" i="19"/>
  <c r="F78" i="19" s="1"/>
  <c r="BD78" i="19" s="1"/>
  <c r="BK86" i="19" s="1"/>
  <c r="BM86" i="19" s="1"/>
  <c r="AV5" i="19"/>
  <c r="AW68" i="19"/>
  <c r="AV68" i="19"/>
  <c r="AX68" i="19"/>
  <c r="AY68" i="19"/>
  <c r="M68" i="19"/>
  <c r="F83" i="19"/>
  <c r="BD83" i="19" s="1"/>
  <c r="BK91" i="19" s="1"/>
  <c r="BM91" i="19" s="1"/>
  <c r="P59" i="19"/>
  <c r="O59" i="19"/>
  <c r="N59" i="19"/>
  <c r="Q59" i="19"/>
  <c r="N60" i="19"/>
  <c r="P60" i="19"/>
  <c r="Q60" i="19"/>
  <c r="O60" i="19"/>
  <c r="F79" i="19"/>
  <c r="BD79" i="19" s="1"/>
  <c r="BK87" i="19" s="1"/>
  <c r="BM87" i="19" s="1"/>
  <c r="P23" i="19"/>
  <c r="N23" i="19"/>
  <c r="Q23" i="19"/>
  <c r="AX7" i="19"/>
  <c r="AY7" i="19"/>
  <c r="AW7" i="19"/>
  <c r="AV7" i="19"/>
  <c r="M7" i="19"/>
  <c r="N34" i="19"/>
  <c r="P34" i="19"/>
  <c r="O34" i="19"/>
  <c r="Q34" i="19"/>
  <c r="N6" i="19"/>
  <c r="Q6" i="19"/>
  <c r="O6" i="19"/>
  <c r="P6" i="19"/>
  <c r="P33" i="19"/>
  <c r="N33" i="19"/>
  <c r="Q33" i="19"/>
  <c r="O33" i="19"/>
  <c r="AV13" i="19"/>
  <c r="AY13" i="19"/>
  <c r="M13" i="19"/>
  <c r="AX13" i="19"/>
  <c r="AW13" i="19"/>
  <c r="D79" i="19"/>
  <c r="BB79" i="19" s="1"/>
  <c r="BK79" i="19" s="1"/>
  <c r="BM79" i="19" s="1"/>
  <c r="P31" i="19"/>
  <c r="N31" i="19"/>
  <c r="O31" i="19"/>
  <c r="Q31" i="19"/>
  <c r="P61" i="19"/>
  <c r="N61" i="19"/>
  <c r="Q61" i="19"/>
  <c r="P51" i="19"/>
  <c r="AW16" i="19"/>
  <c r="AY16" i="19"/>
  <c r="AX16" i="19"/>
  <c r="M16" i="19"/>
  <c r="AV16" i="19"/>
  <c r="AY67" i="19"/>
  <c r="AX67" i="19"/>
  <c r="AV67" i="19"/>
  <c r="AW67" i="19"/>
  <c r="M67" i="19"/>
  <c r="AY14" i="19"/>
  <c r="AV14" i="19"/>
  <c r="AX14" i="19"/>
  <c r="AW14" i="19"/>
  <c r="M14" i="19"/>
  <c r="AY69" i="19"/>
  <c r="M69" i="19"/>
  <c r="AX69" i="19"/>
  <c r="AV69" i="19"/>
  <c r="AW69" i="19"/>
  <c r="F77" i="19"/>
  <c r="BD77" i="19" s="1"/>
  <c r="BK85" i="19" s="1"/>
  <c r="BM85" i="19" s="1"/>
  <c r="N32" i="19"/>
  <c r="P32" i="19"/>
  <c r="O32" i="19"/>
  <c r="Q32" i="19"/>
  <c r="D81" i="19"/>
  <c r="BB81" i="19" s="1"/>
  <c r="BK81" i="19" s="1"/>
  <c r="BM81" i="19" s="1"/>
  <c r="N58" i="19"/>
  <c r="Q58" i="19"/>
  <c r="P58" i="19"/>
  <c r="O58" i="19"/>
  <c r="AW70" i="19"/>
  <c r="AV70" i="19"/>
  <c r="AX70" i="19"/>
  <c r="M70" i="19"/>
  <c r="AY70" i="19"/>
  <c r="P49" i="19"/>
  <c r="D82" i="19"/>
  <c r="BB82" i="19" s="1"/>
  <c r="BK82" i="19" s="1"/>
  <c r="BM82" i="19" s="1"/>
  <c r="Q49" i="19"/>
  <c r="N49" i="19"/>
  <c r="O49" i="19"/>
  <c r="AX15" i="19"/>
  <c r="AV15" i="19"/>
  <c r="AW15" i="19"/>
  <c r="M15" i="19"/>
  <c r="AY15" i="19"/>
  <c r="F82" i="19"/>
  <c r="BD82" i="19" s="1"/>
  <c r="BK90" i="19" s="1"/>
  <c r="BM90" i="19" s="1"/>
  <c r="P41" i="19"/>
  <c r="Q41" i="19"/>
  <c r="N41" i="19"/>
  <c r="O41" i="19"/>
  <c r="D76" i="19"/>
  <c r="BB76" i="19" s="1"/>
  <c r="BK76" i="19" s="1"/>
  <c r="BM76" i="19" s="1"/>
  <c r="P4" i="19"/>
  <c r="O4" i="19"/>
  <c r="F80" i="19"/>
  <c r="BD80" i="19" s="1"/>
  <c r="BK88" i="19" s="1"/>
  <c r="BM88" i="19" s="1"/>
  <c r="N50" i="19"/>
  <c r="P50" i="19"/>
  <c r="Q50" i="19"/>
  <c r="O50" i="19"/>
  <c r="AV52" i="19"/>
  <c r="AY52" i="19"/>
  <c r="M52" i="19"/>
  <c r="AX52" i="19"/>
  <c r="AW52" i="19"/>
  <c r="P25" i="19"/>
  <c r="N25" i="19"/>
  <c r="Q25" i="19"/>
  <c r="O25" i="19"/>
  <c r="O51" i="19" l="1"/>
  <c r="N51" i="19"/>
  <c r="AV43" i="19"/>
  <c r="AX43" i="19"/>
  <c r="M43" i="19"/>
  <c r="AW43" i="19"/>
  <c r="AY43" i="19"/>
  <c r="M42" i="19"/>
  <c r="AV42" i="19"/>
  <c r="AW42" i="19"/>
  <c r="AY42" i="19"/>
  <c r="AX42" i="19"/>
  <c r="P40" i="19"/>
  <c r="N40" i="19"/>
  <c r="O40" i="19"/>
  <c r="Q40" i="19"/>
  <c r="D80" i="19"/>
  <c r="BB80" i="19" s="1"/>
  <c r="BK80" i="19" s="1"/>
  <c r="BM80" i="19" s="1"/>
  <c r="BN80" i="19" s="1"/>
  <c r="BO80" i="19" s="1"/>
  <c r="O22" i="19"/>
  <c r="P22" i="19"/>
  <c r="D77" i="19"/>
  <c r="BB77" i="19" s="1"/>
  <c r="BK77" i="19" s="1"/>
  <c r="BM77" i="19" s="1"/>
  <c r="BN77" i="19" s="1"/>
  <c r="BO77" i="19" s="1"/>
  <c r="N22" i="19"/>
  <c r="Q22" i="19"/>
  <c r="P24" i="19"/>
  <c r="O24" i="19"/>
  <c r="N24" i="19"/>
  <c r="Q24" i="19"/>
  <c r="N5" i="19"/>
  <c r="P5" i="19"/>
  <c r="Q5" i="19"/>
  <c r="O5" i="19"/>
  <c r="BN90" i="19"/>
  <c r="BO90" i="19" s="1"/>
  <c r="BN82" i="19"/>
  <c r="BO82" i="19" s="1"/>
  <c r="BN85" i="19"/>
  <c r="BO85" i="19" s="1"/>
  <c r="Q69" i="19"/>
  <c r="P69" i="19"/>
  <c r="N69" i="19"/>
  <c r="O69" i="19"/>
  <c r="O70" i="19"/>
  <c r="N70" i="19"/>
  <c r="P70" i="19"/>
  <c r="Q70" i="19"/>
  <c r="D83" i="19"/>
  <c r="BB83" i="19" s="1"/>
  <c r="BK83" i="19" s="1"/>
  <c r="BM83" i="19" s="1"/>
  <c r="P67" i="19"/>
  <c r="N67" i="19"/>
  <c r="O67" i="19"/>
  <c r="Q67" i="19"/>
  <c r="BN88" i="19"/>
  <c r="BO88" i="19" s="1"/>
  <c r="O15" i="19"/>
  <c r="N15" i="19"/>
  <c r="P15" i="19"/>
  <c r="Q15" i="19"/>
  <c r="N16" i="19"/>
  <c r="P16" i="19"/>
  <c r="O16" i="19"/>
  <c r="Q16" i="19"/>
  <c r="BN79" i="19"/>
  <c r="BO79" i="19" s="1"/>
  <c r="O7" i="19"/>
  <c r="N7" i="19"/>
  <c r="P7" i="19"/>
  <c r="Q7" i="19"/>
  <c r="BN91" i="19"/>
  <c r="BO91" i="19" s="1"/>
  <c r="BN86" i="19"/>
  <c r="BO86" i="19" s="1"/>
  <c r="BN81" i="19"/>
  <c r="BO81" i="19" s="1"/>
  <c r="N52" i="19"/>
  <c r="Q52" i="19"/>
  <c r="P52" i="19"/>
  <c r="O52" i="19"/>
  <c r="BN76" i="19"/>
  <c r="BO76" i="19" s="1"/>
  <c r="F76" i="19"/>
  <c r="BD76" i="19" s="1"/>
  <c r="BK84" i="19" s="1"/>
  <c r="BM84" i="19" s="1"/>
  <c r="P14" i="19"/>
  <c r="Q14" i="19"/>
  <c r="O14" i="19"/>
  <c r="N14" i="19"/>
  <c r="P13" i="19"/>
  <c r="D78" i="19"/>
  <c r="BB78" i="19" s="1"/>
  <c r="BK78" i="19" s="1"/>
  <c r="BM78" i="19" s="1"/>
  <c r="O13" i="19"/>
  <c r="N13" i="19"/>
  <c r="Q13" i="19"/>
  <c r="BN87" i="19"/>
  <c r="BO87" i="19" s="1"/>
  <c r="O68" i="19"/>
  <c r="N68" i="19"/>
  <c r="F81" i="19"/>
  <c r="BD81" i="19" s="1"/>
  <c r="BK89" i="19" s="1"/>
  <c r="BM89" i="19" s="1"/>
  <c r="P68" i="19"/>
  <c r="Q68" i="19"/>
  <c r="Q43" i="19" l="1"/>
  <c r="O43" i="19"/>
  <c r="N43" i="19"/>
  <c r="P43" i="19"/>
  <c r="N42" i="19"/>
  <c r="P42" i="19"/>
  <c r="O42" i="19"/>
  <c r="Q42" i="19"/>
  <c r="BN83" i="19"/>
  <c r="BO83" i="19" s="1"/>
  <c r="BN89" i="19"/>
  <c r="BO89" i="19" s="1"/>
  <c r="BN84" i="19"/>
  <c r="BO84" i="19" s="1"/>
  <c r="BN78" i="19"/>
  <c r="BO78" i="19" s="1"/>
  <c r="BO92" i="19" l="1"/>
  <c r="O76" i="19" s="1"/>
  <c r="U14" i="19" s="1"/>
  <c r="V14" i="19" s="1"/>
  <c r="BL119" i="18" l="1"/>
  <c r="BL118" i="18"/>
  <c r="BK118" i="18"/>
  <c r="BM118" i="18" s="1"/>
  <c r="BN118" i="18" s="1"/>
  <c r="BL114" i="18"/>
  <c r="BL113" i="18"/>
  <c r="BL109" i="18"/>
  <c r="BL108" i="18"/>
  <c r="BL107" i="18"/>
  <c r="BL106" i="18"/>
  <c r="BH103" i="18"/>
  <c r="BG103" i="18"/>
  <c r="BE103" i="18"/>
  <c r="F103" i="18"/>
  <c r="BD103" i="18" s="1"/>
  <c r="D103" i="18"/>
  <c r="BB103" i="18" s="1"/>
  <c r="BK102" i="18"/>
  <c r="BH99" i="18"/>
  <c r="BG99" i="18"/>
  <c r="BE99" i="18"/>
  <c r="BD99" i="18"/>
  <c r="F99" i="18"/>
  <c r="BK114" i="18" s="1"/>
  <c r="BM114" i="18" s="1"/>
  <c r="BH95" i="18"/>
  <c r="BG95" i="18"/>
  <c r="BE95" i="18"/>
  <c r="P95" i="18"/>
  <c r="F95" i="18"/>
  <c r="BD95" i="18" s="1"/>
  <c r="D95" i="18"/>
  <c r="BK107" i="18" s="1"/>
  <c r="BM107" i="18" s="1"/>
  <c r="BN107" i="18" s="1"/>
  <c r="BH94" i="18"/>
  <c r="BG94" i="18"/>
  <c r="BI94" i="18" s="1"/>
  <c r="K94" i="18" s="1"/>
  <c r="BE94" i="18"/>
  <c r="BB94" i="18"/>
  <c r="F94" i="18"/>
  <c r="BK108" i="18" s="1"/>
  <c r="BM108" i="18" s="1"/>
  <c r="D94" i="18"/>
  <c r="S94" i="18" s="1"/>
  <c r="D99" i="18" s="1"/>
  <c r="BK113" i="18" s="1"/>
  <c r="BM113" i="18" s="1"/>
  <c r="BN113" i="18" s="1"/>
  <c r="BL91" i="18"/>
  <c r="BL90" i="18"/>
  <c r="BH90" i="18"/>
  <c r="BG90" i="18"/>
  <c r="BE90" i="18"/>
  <c r="BB90" i="18"/>
  <c r="F90" i="18"/>
  <c r="BD90" i="18" s="1"/>
  <c r="D90" i="18"/>
  <c r="BK98" i="18" s="1"/>
  <c r="BL89" i="18"/>
  <c r="BH89" i="18"/>
  <c r="BG89" i="18"/>
  <c r="BE89" i="18"/>
  <c r="BI89" i="18" s="1"/>
  <c r="K89" i="18" s="1"/>
  <c r="BD89" i="18"/>
  <c r="F89" i="18"/>
  <c r="BK101" i="18" s="1"/>
  <c r="D89" i="18"/>
  <c r="BL88" i="18"/>
  <c r="BH88" i="18"/>
  <c r="BG88" i="18"/>
  <c r="BE88" i="18"/>
  <c r="BB88" i="18"/>
  <c r="F88" i="18"/>
  <c r="BK100" i="18" s="1"/>
  <c r="D88" i="18"/>
  <c r="BK96" i="18" s="1"/>
  <c r="BL87" i="18"/>
  <c r="BI87" i="18"/>
  <c r="K87" i="18" s="1"/>
  <c r="BH87" i="18"/>
  <c r="BG87" i="18"/>
  <c r="BE87" i="18"/>
  <c r="BD87" i="18"/>
  <c r="F87" i="18"/>
  <c r="BK99" i="18" s="1"/>
  <c r="D87" i="18"/>
  <c r="BK95" i="18" s="1"/>
  <c r="BL86" i="18"/>
  <c r="BL85" i="18"/>
  <c r="BL84" i="18"/>
  <c r="BL83" i="18"/>
  <c r="BH83" i="18"/>
  <c r="BG83" i="18"/>
  <c r="BE83" i="18"/>
  <c r="BL82" i="18"/>
  <c r="BH82" i="18"/>
  <c r="BG82" i="18"/>
  <c r="BE82" i="18"/>
  <c r="BL81" i="18"/>
  <c r="BH81" i="18"/>
  <c r="BG81" i="18"/>
  <c r="BE81" i="18"/>
  <c r="BL80" i="18"/>
  <c r="BH80" i="18"/>
  <c r="BG80" i="18"/>
  <c r="BE80" i="18"/>
  <c r="BL79" i="18"/>
  <c r="BH79" i="18"/>
  <c r="BG79" i="18"/>
  <c r="BE79" i="18"/>
  <c r="BL78" i="18"/>
  <c r="BH78" i="18"/>
  <c r="BG78" i="18"/>
  <c r="BE78" i="18"/>
  <c r="BL77" i="18"/>
  <c r="BH77" i="18"/>
  <c r="BG77" i="18"/>
  <c r="BE77" i="18"/>
  <c r="BL76" i="18"/>
  <c r="BH76" i="18"/>
  <c r="BG76" i="18"/>
  <c r="BE76" i="18"/>
  <c r="BH72" i="18"/>
  <c r="BG72" i="18"/>
  <c r="BE72" i="18"/>
  <c r="AG72" i="18"/>
  <c r="AF72" i="18"/>
  <c r="AE72" i="18"/>
  <c r="AC72" i="18"/>
  <c r="AB72" i="18"/>
  <c r="AA72" i="18"/>
  <c r="BH71" i="18"/>
  <c r="BG71" i="18"/>
  <c r="BE71" i="18"/>
  <c r="AG71" i="18"/>
  <c r="AF71" i="18"/>
  <c r="AE71" i="18"/>
  <c r="AC71" i="18"/>
  <c r="AQ70" i="18" s="1"/>
  <c r="AB71" i="18"/>
  <c r="AA71" i="18"/>
  <c r="BH70" i="18"/>
  <c r="BG70" i="18"/>
  <c r="BE70" i="18"/>
  <c r="AG70" i="18"/>
  <c r="AQ69" i="18" s="1"/>
  <c r="AF70" i="18"/>
  <c r="AE70" i="18"/>
  <c r="AC70" i="18"/>
  <c r="AB70" i="18"/>
  <c r="AA70" i="18"/>
  <c r="BH69" i="18"/>
  <c r="BG69" i="18"/>
  <c r="BE69" i="18"/>
  <c r="AG69" i="18"/>
  <c r="AF69" i="18"/>
  <c r="AE69" i="18"/>
  <c r="AC69" i="18"/>
  <c r="AB69" i="18"/>
  <c r="AA69" i="18"/>
  <c r="BH68" i="18"/>
  <c r="BG68" i="18"/>
  <c r="BE68" i="18"/>
  <c r="AG68" i="18"/>
  <c r="AF68" i="18"/>
  <c r="AE68" i="18"/>
  <c r="AC68" i="18"/>
  <c r="AB68" i="18"/>
  <c r="AA68" i="18"/>
  <c r="AO68" i="18" s="1"/>
  <c r="BH67" i="18"/>
  <c r="BG67" i="18"/>
  <c r="BE67" i="18"/>
  <c r="AG67" i="18"/>
  <c r="AF67" i="18"/>
  <c r="AP69" i="18" s="1"/>
  <c r="AE67" i="18"/>
  <c r="AC67" i="18"/>
  <c r="AQ67" i="18" s="1"/>
  <c r="AB67" i="18"/>
  <c r="AA67" i="18"/>
  <c r="AO67" i="18" s="1"/>
  <c r="BH63" i="18"/>
  <c r="BG63" i="18"/>
  <c r="BE63" i="18"/>
  <c r="AG63" i="18"/>
  <c r="AF63" i="18"/>
  <c r="AE63" i="18"/>
  <c r="AC63" i="18"/>
  <c r="AB63" i="18"/>
  <c r="AA63" i="18"/>
  <c r="BH62" i="18"/>
  <c r="BG62" i="18"/>
  <c r="BE62" i="18"/>
  <c r="AG62" i="18"/>
  <c r="AF62" i="18"/>
  <c r="AE62" i="18"/>
  <c r="AC62" i="18"/>
  <c r="AB62" i="18"/>
  <c r="AA62" i="18"/>
  <c r="BH61" i="18"/>
  <c r="BG61" i="18"/>
  <c r="BE61" i="18"/>
  <c r="AG61" i="18"/>
  <c r="AF61" i="18"/>
  <c r="AE61" i="18"/>
  <c r="AC61" i="18"/>
  <c r="AB61" i="18"/>
  <c r="AA61" i="18"/>
  <c r="BH60" i="18"/>
  <c r="BG60" i="18"/>
  <c r="BE60" i="18"/>
  <c r="AG60" i="18"/>
  <c r="AF60" i="18"/>
  <c r="AE60" i="18"/>
  <c r="AC60" i="18"/>
  <c r="AB60" i="18"/>
  <c r="AA60" i="18"/>
  <c r="BH59" i="18"/>
  <c r="BG59" i="18"/>
  <c r="BI59" i="18" s="1"/>
  <c r="K59" i="18" s="1"/>
  <c r="BE59" i="18"/>
  <c r="AG59" i="18"/>
  <c r="AF59" i="18"/>
  <c r="AE59" i="18"/>
  <c r="AO61" i="18" s="1"/>
  <c r="AC59" i="18"/>
  <c r="AB59" i="18"/>
  <c r="AP59" i="18" s="1"/>
  <c r="AA59" i="18"/>
  <c r="BH58" i="18"/>
  <c r="BI58" i="18" s="1"/>
  <c r="K58" i="18" s="1"/>
  <c r="BG58" i="18"/>
  <c r="BE58" i="18"/>
  <c r="AO58" i="18"/>
  <c r="AG58" i="18"/>
  <c r="AF58" i="18"/>
  <c r="AE58" i="18"/>
  <c r="AO60" i="18" s="1"/>
  <c r="AC58" i="18"/>
  <c r="AQ58" i="18" s="1"/>
  <c r="AB58" i="18"/>
  <c r="AA58" i="18"/>
  <c r="BH54" i="18"/>
  <c r="BG54" i="18"/>
  <c r="BE54" i="18"/>
  <c r="AG54" i="18"/>
  <c r="AF54" i="18"/>
  <c r="AE54" i="18"/>
  <c r="AC54" i="18"/>
  <c r="AB54" i="18"/>
  <c r="AA54" i="18"/>
  <c r="BH53" i="18"/>
  <c r="BG53" i="18"/>
  <c r="BE53" i="18"/>
  <c r="AG53" i="18"/>
  <c r="AF53" i="18"/>
  <c r="AE53" i="18"/>
  <c r="AC53" i="18"/>
  <c r="AB53" i="18"/>
  <c r="AA53" i="18"/>
  <c r="BH52" i="18"/>
  <c r="BG52" i="18"/>
  <c r="BE52" i="18"/>
  <c r="AG52" i="18"/>
  <c r="AF52" i="18"/>
  <c r="AE52" i="18"/>
  <c r="AC52" i="18"/>
  <c r="AB52" i="18"/>
  <c r="AA52" i="18"/>
  <c r="BH51" i="18"/>
  <c r="BG51" i="18"/>
  <c r="BE51" i="18"/>
  <c r="AG51" i="18"/>
  <c r="AF51" i="18"/>
  <c r="AE51" i="18"/>
  <c r="AC51" i="18"/>
  <c r="AB51" i="18"/>
  <c r="AA51" i="18"/>
  <c r="BH50" i="18"/>
  <c r="BG50" i="18"/>
  <c r="BE50" i="18"/>
  <c r="BI50" i="18" s="1"/>
  <c r="K50" i="18" s="1"/>
  <c r="AG50" i="18"/>
  <c r="AF50" i="18"/>
  <c r="AE50" i="18"/>
  <c r="AC50" i="18"/>
  <c r="AB50" i="18"/>
  <c r="AA50" i="18"/>
  <c r="AO50" i="18" s="1"/>
  <c r="BH49" i="18"/>
  <c r="BG49" i="18"/>
  <c r="BE49" i="18"/>
  <c r="AG49" i="18"/>
  <c r="AQ51" i="18" s="1"/>
  <c r="AF49" i="18"/>
  <c r="AP51" i="18" s="1"/>
  <c r="AE49" i="18"/>
  <c r="AC49" i="18"/>
  <c r="AQ49" i="18" s="1"/>
  <c r="AB49" i="18"/>
  <c r="AA49" i="18"/>
  <c r="AO49" i="18" s="1"/>
  <c r="BH45" i="18"/>
  <c r="BG45" i="18"/>
  <c r="BE45" i="18"/>
  <c r="AG45" i="18"/>
  <c r="AF45" i="18"/>
  <c r="AE45" i="18"/>
  <c r="AC45" i="18"/>
  <c r="AB45" i="18"/>
  <c r="AA45" i="18"/>
  <c r="BH44" i="18"/>
  <c r="BG44" i="18"/>
  <c r="BE44" i="18"/>
  <c r="AG44" i="18"/>
  <c r="AF44" i="18"/>
  <c r="AE44" i="18"/>
  <c r="AC44" i="18"/>
  <c r="AB44" i="18"/>
  <c r="AA44" i="18"/>
  <c r="BH43" i="18"/>
  <c r="BG43" i="18"/>
  <c r="BE43" i="18"/>
  <c r="AG43" i="18"/>
  <c r="AF43" i="18"/>
  <c r="AE43" i="18"/>
  <c r="AC43" i="18"/>
  <c r="AB43" i="18"/>
  <c r="AA43" i="18"/>
  <c r="BH42" i="18"/>
  <c r="BG42" i="18"/>
  <c r="BE42" i="18"/>
  <c r="AG42" i="18"/>
  <c r="AF42" i="18"/>
  <c r="AE42" i="18"/>
  <c r="AC42" i="18"/>
  <c r="AB42" i="18"/>
  <c r="AA42" i="18"/>
  <c r="BH41" i="18"/>
  <c r="BG41" i="18"/>
  <c r="BE41" i="18"/>
  <c r="AG41" i="18"/>
  <c r="AF41" i="18"/>
  <c r="AP43" i="18" s="1"/>
  <c r="AE41" i="18"/>
  <c r="AC41" i="18"/>
  <c r="AB41" i="18"/>
  <c r="AP41" i="18" s="1"/>
  <c r="AA41" i="18"/>
  <c r="BH40" i="18"/>
  <c r="BG40" i="18"/>
  <c r="BE40" i="18"/>
  <c r="BI40" i="18" s="1"/>
  <c r="K40" i="18" s="1"/>
  <c r="AO40" i="18"/>
  <c r="AG40" i="18"/>
  <c r="AF40" i="18"/>
  <c r="AE40" i="18"/>
  <c r="AC40" i="18"/>
  <c r="AB40" i="18"/>
  <c r="AA40" i="18"/>
  <c r="BH36" i="18"/>
  <c r="BG36" i="18"/>
  <c r="BE36" i="18"/>
  <c r="AG36" i="18"/>
  <c r="AF36" i="18"/>
  <c r="AE36" i="18"/>
  <c r="AC36" i="18"/>
  <c r="AB36" i="18"/>
  <c r="AA36" i="18"/>
  <c r="BH35" i="18"/>
  <c r="BG35" i="18"/>
  <c r="BE35" i="18"/>
  <c r="AG35" i="18"/>
  <c r="AF35" i="18"/>
  <c r="AE35" i="18"/>
  <c r="AC35" i="18"/>
  <c r="AB35" i="18"/>
  <c r="AA35" i="18"/>
  <c r="BH34" i="18"/>
  <c r="BG34" i="18"/>
  <c r="BE34" i="18"/>
  <c r="AG34" i="18"/>
  <c r="AF34" i="18"/>
  <c r="AE34" i="18"/>
  <c r="AC34" i="18"/>
  <c r="AB34" i="18"/>
  <c r="AA34" i="18"/>
  <c r="BH33" i="18"/>
  <c r="BG33" i="18"/>
  <c r="BE33" i="18"/>
  <c r="AG33" i="18"/>
  <c r="AF33" i="18"/>
  <c r="AE33" i="18"/>
  <c r="AC33" i="18"/>
  <c r="AB33" i="18"/>
  <c r="AA33" i="18"/>
  <c r="BH32" i="18"/>
  <c r="BI32" i="18" s="1"/>
  <c r="K32" i="18" s="1"/>
  <c r="BG32" i="18"/>
  <c r="BE32" i="18"/>
  <c r="AO32" i="18"/>
  <c r="AG32" i="18"/>
  <c r="AF32" i="18"/>
  <c r="AE32" i="18"/>
  <c r="AC32" i="18"/>
  <c r="AQ32" i="18" s="1"/>
  <c r="AB32" i="18"/>
  <c r="AP32" i="18" s="1"/>
  <c r="AA32" i="18"/>
  <c r="BH31" i="18"/>
  <c r="BG31" i="18"/>
  <c r="BE31" i="18"/>
  <c r="AG31" i="18"/>
  <c r="AQ33" i="18" s="1"/>
  <c r="AF31" i="18"/>
  <c r="AE31" i="18"/>
  <c r="AC31" i="18"/>
  <c r="AQ31" i="18" s="1"/>
  <c r="AB31" i="18"/>
  <c r="AA31" i="18"/>
  <c r="BH27" i="18"/>
  <c r="BG27" i="18"/>
  <c r="BE27" i="18"/>
  <c r="AG27" i="18"/>
  <c r="AF27" i="18"/>
  <c r="AE27" i="18"/>
  <c r="AC27" i="18"/>
  <c r="AB27" i="18"/>
  <c r="AP24" i="18" s="1"/>
  <c r="AA27" i="18"/>
  <c r="BH26" i="18"/>
  <c r="BG26" i="18"/>
  <c r="BE26" i="18"/>
  <c r="AG26" i="18"/>
  <c r="AF26" i="18"/>
  <c r="AE26" i="18"/>
  <c r="AC26" i="18"/>
  <c r="AB26" i="18"/>
  <c r="AA26" i="18"/>
  <c r="BH25" i="18"/>
  <c r="BG25" i="18"/>
  <c r="BE25" i="18"/>
  <c r="BI25" i="18" s="1"/>
  <c r="K25" i="18" s="1"/>
  <c r="AG25" i="18"/>
  <c r="AF25" i="18"/>
  <c r="AE25" i="18"/>
  <c r="AC25" i="18"/>
  <c r="AB25" i="18"/>
  <c r="AA25" i="18"/>
  <c r="BH24" i="18"/>
  <c r="BG24" i="18"/>
  <c r="BE24" i="18"/>
  <c r="AG24" i="18"/>
  <c r="AF24" i="18"/>
  <c r="AE24" i="18"/>
  <c r="AC24" i="18"/>
  <c r="AB24" i="18"/>
  <c r="AA24" i="18"/>
  <c r="BH23" i="18"/>
  <c r="BG23" i="18"/>
  <c r="BE23" i="18"/>
  <c r="AG23" i="18"/>
  <c r="AF23" i="18"/>
  <c r="AE23" i="18"/>
  <c r="AC23" i="18"/>
  <c r="AQ23" i="18" s="1"/>
  <c r="AB23" i="18"/>
  <c r="AA23" i="18"/>
  <c r="BH22" i="18"/>
  <c r="BG22" i="18"/>
  <c r="BE22" i="18"/>
  <c r="BI22" i="18" s="1"/>
  <c r="K22" i="18" s="1"/>
  <c r="AG22" i="18"/>
  <c r="AQ24" i="18" s="1"/>
  <c r="AF22" i="18"/>
  <c r="AE22" i="18"/>
  <c r="AC22" i="18"/>
  <c r="AQ22" i="18" s="1"/>
  <c r="AB22" i="18"/>
  <c r="AA22" i="18"/>
  <c r="BH18" i="18"/>
  <c r="BG18" i="18"/>
  <c r="BE18" i="18"/>
  <c r="AG18" i="18"/>
  <c r="AF18" i="18"/>
  <c r="AE18" i="18"/>
  <c r="AC18" i="18"/>
  <c r="AB18" i="18"/>
  <c r="AA18" i="18"/>
  <c r="BH17" i="18"/>
  <c r="BG17" i="18"/>
  <c r="BE17" i="18"/>
  <c r="AG17" i="18"/>
  <c r="AF17" i="18"/>
  <c r="AE17" i="18"/>
  <c r="AC17" i="18"/>
  <c r="AB17" i="18"/>
  <c r="AA17" i="18"/>
  <c r="BH16" i="18"/>
  <c r="BG16" i="18"/>
  <c r="BE16" i="18"/>
  <c r="AQ16" i="18"/>
  <c r="AG16" i="18"/>
  <c r="AF16" i="18"/>
  <c r="AE16" i="18"/>
  <c r="AC16" i="18"/>
  <c r="AB16" i="18"/>
  <c r="AA16" i="18"/>
  <c r="BH15" i="18"/>
  <c r="BG15" i="18"/>
  <c r="BE15" i="18"/>
  <c r="AG15" i="18"/>
  <c r="AF15" i="18"/>
  <c r="AE15" i="18"/>
  <c r="AC15" i="18"/>
  <c r="AB15" i="18"/>
  <c r="AA15" i="18"/>
  <c r="BH14" i="18"/>
  <c r="BG14" i="18"/>
  <c r="BE14" i="18"/>
  <c r="AG14" i="18"/>
  <c r="AF14" i="18"/>
  <c r="AE14" i="18"/>
  <c r="AC14" i="18"/>
  <c r="AB14" i="18"/>
  <c r="AA14" i="18"/>
  <c r="BI13" i="18"/>
  <c r="K13" i="18" s="1"/>
  <c r="BH13" i="18"/>
  <c r="BG13" i="18"/>
  <c r="BE13" i="18"/>
  <c r="AO13" i="18"/>
  <c r="AG13" i="18"/>
  <c r="AQ15" i="18" s="1"/>
  <c r="AF13" i="18"/>
  <c r="AP15" i="18" s="1"/>
  <c r="AE13" i="18"/>
  <c r="AC13" i="18"/>
  <c r="AB13" i="18"/>
  <c r="AA13" i="18"/>
  <c r="BH9" i="18"/>
  <c r="BG9" i="18"/>
  <c r="BE9" i="18"/>
  <c r="AG9" i="18"/>
  <c r="AF9" i="18"/>
  <c r="AE9" i="18"/>
  <c r="AC9" i="18"/>
  <c r="AB9" i="18"/>
  <c r="AA9" i="18"/>
  <c r="BH8" i="18"/>
  <c r="BG8" i="18"/>
  <c r="BE8" i="18"/>
  <c r="AG8" i="18"/>
  <c r="AQ4" i="18" s="1"/>
  <c r="AF8" i="18"/>
  <c r="AE8" i="18"/>
  <c r="AC8" i="18"/>
  <c r="AB8" i="18"/>
  <c r="AA8" i="18"/>
  <c r="BH7" i="18"/>
  <c r="BG7" i="18"/>
  <c r="BE7" i="18"/>
  <c r="AG7" i="18"/>
  <c r="AF7" i="18"/>
  <c r="AE7" i="18"/>
  <c r="AC7" i="18"/>
  <c r="AB7" i="18"/>
  <c r="AA7" i="18"/>
  <c r="BH6" i="18"/>
  <c r="BG6" i="18"/>
  <c r="BE6" i="18"/>
  <c r="AG6" i="18"/>
  <c r="AF6" i="18"/>
  <c r="AE6" i="18"/>
  <c r="AC6" i="18"/>
  <c r="AB6" i="18"/>
  <c r="AA6" i="18"/>
  <c r="BH5" i="18"/>
  <c r="BI5" i="18" s="1"/>
  <c r="K5" i="18" s="1"/>
  <c r="BG5" i="18"/>
  <c r="BE5" i="18"/>
  <c r="AG5" i="18"/>
  <c r="AF5" i="18"/>
  <c r="AE5" i="18"/>
  <c r="AC5" i="18"/>
  <c r="AB5" i="18"/>
  <c r="AP5" i="18" s="1"/>
  <c r="AA5" i="18"/>
  <c r="X5" i="18"/>
  <c r="BI4" i="18"/>
  <c r="K4" i="18" s="1"/>
  <c r="BH4" i="18"/>
  <c r="BG4" i="18"/>
  <c r="BE4" i="18"/>
  <c r="AG4" i="18"/>
  <c r="AQ6" i="18" s="1"/>
  <c r="AF4" i="18"/>
  <c r="AP6" i="18" s="1"/>
  <c r="AE4" i="18"/>
  <c r="AC4" i="18"/>
  <c r="AB4" i="18"/>
  <c r="AP4" i="18" s="1"/>
  <c r="AA4" i="18"/>
  <c r="AO4" i="18" s="1"/>
  <c r="X4" i="18"/>
  <c r="U19" i="18" s="1"/>
  <c r="V19" i="18" s="1"/>
  <c r="BL119" i="17"/>
  <c r="BL118" i="17"/>
  <c r="BL114" i="17"/>
  <c r="BL113" i="17"/>
  <c r="BL109" i="17"/>
  <c r="BK109" i="17"/>
  <c r="BM109" i="17" s="1"/>
  <c r="BL108" i="17"/>
  <c r="BL107" i="17"/>
  <c r="BL106" i="17"/>
  <c r="BH103" i="17"/>
  <c r="BG103" i="17"/>
  <c r="BE103" i="17"/>
  <c r="BI103" i="17" s="1"/>
  <c r="K103" i="17" s="1"/>
  <c r="T18" i="17" s="1"/>
  <c r="F103" i="17"/>
  <c r="BD103" i="17" s="1"/>
  <c r="D103" i="17"/>
  <c r="BB103" i="17" s="1"/>
  <c r="BH99" i="17"/>
  <c r="BG99" i="17"/>
  <c r="BE99" i="17"/>
  <c r="BH95" i="17"/>
  <c r="BG95" i="17"/>
  <c r="BE95" i="17"/>
  <c r="BI95" i="17" s="1"/>
  <c r="K95" i="17" s="1"/>
  <c r="F95" i="17"/>
  <c r="BD95" i="17" s="1"/>
  <c r="D95" i="17"/>
  <c r="BK107" i="17" s="1"/>
  <c r="BM107" i="17" s="1"/>
  <c r="BH94" i="17"/>
  <c r="BG94" i="17"/>
  <c r="BE94" i="17"/>
  <c r="BB94" i="17"/>
  <c r="F94" i="17"/>
  <c r="D94" i="17"/>
  <c r="S94" i="17" s="1"/>
  <c r="D99" i="17" s="1"/>
  <c r="BL91" i="17"/>
  <c r="BL90" i="17"/>
  <c r="BH90" i="17"/>
  <c r="BG90" i="17"/>
  <c r="BE90" i="17"/>
  <c r="F90" i="17"/>
  <c r="D90" i="17"/>
  <c r="BK98" i="17" s="1"/>
  <c r="BL89" i="17"/>
  <c r="BH89" i="17"/>
  <c r="BG89" i="17"/>
  <c r="BE89" i="17"/>
  <c r="BI89" i="17" s="1"/>
  <c r="K89" i="17" s="1"/>
  <c r="F89" i="17"/>
  <c r="BD89" i="17" s="1"/>
  <c r="D89" i="17"/>
  <c r="BK97" i="17" s="1"/>
  <c r="BL88" i="17"/>
  <c r="BH88" i="17"/>
  <c r="BG88" i="17"/>
  <c r="BE88" i="17"/>
  <c r="F88" i="17"/>
  <c r="D88" i="17"/>
  <c r="BB88" i="17" s="1"/>
  <c r="BL87" i="17"/>
  <c r="BH87" i="17"/>
  <c r="BG87" i="17"/>
  <c r="BE87" i="17"/>
  <c r="BI87" i="17" s="1"/>
  <c r="K87" i="17" s="1"/>
  <c r="F87" i="17"/>
  <c r="BK99" i="17" s="1"/>
  <c r="D87" i="17"/>
  <c r="BL86" i="17"/>
  <c r="BL85" i="17"/>
  <c r="BL84" i="17"/>
  <c r="BL83" i="17"/>
  <c r="BH83" i="17"/>
  <c r="BG83" i="17"/>
  <c r="BE83" i="17"/>
  <c r="BI83" i="17" s="1"/>
  <c r="K83" i="17" s="1"/>
  <c r="BL82" i="17"/>
  <c r="BH82" i="17"/>
  <c r="BG82" i="17"/>
  <c r="BE82" i="17"/>
  <c r="BL81" i="17"/>
  <c r="BH81" i="17"/>
  <c r="BG81" i="17"/>
  <c r="BE81" i="17"/>
  <c r="BL80" i="17"/>
  <c r="BH80" i="17"/>
  <c r="BG80" i="17"/>
  <c r="BE80" i="17"/>
  <c r="BL79" i="17"/>
  <c r="BH79" i="17"/>
  <c r="BG79" i="17"/>
  <c r="BE79" i="17"/>
  <c r="BL78" i="17"/>
  <c r="BH78" i="17"/>
  <c r="BG78" i="17"/>
  <c r="BE78" i="17"/>
  <c r="BL77" i="17"/>
  <c r="BH77" i="17"/>
  <c r="BG77" i="17"/>
  <c r="BE77" i="17"/>
  <c r="BL76" i="17"/>
  <c r="BH76" i="17"/>
  <c r="BG76" i="17"/>
  <c r="BE76" i="17"/>
  <c r="BH72" i="17"/>
  <c r="BG72" i="17"/>
  <c r="BE72" i="17"/>
  <c r="AG72" i="17"/>
  <c r="AF72" i="17"/>
  <c r="AE72" i="17"/>
  <c r="AC72" i="17"/>
  <c r="AB72" i="17"/>
  <c r="AA72" i="17"/>
  <c r="BH71" i="17"/>
  <c r="BG71" i="17"/>
  <c r="BE71" i="17"/>
  <c r="AG71" i="17"/>
  <c r="AF71" i="17"/>
  <c r="AE71" i="17"/>
  <c r="AC71" i="17"/>
  <c r="AB71" i="17"/>
  <c r="AA71" i="17"/>
  <c r="BH70" i="17"/>
  <c r="BG70" i="17"/>
  <c r="BE70" i="17"/>
  <c r="AG70" i="17"/>
  <c r="AF70" i="17"/>
  <c r="AE70" i="17"/>
  <c r="AC70" i="17"/>
  <c r="AB70" i="17"/>
  <c r="AA70" i="17"/>
  <c r="BH69" i="17"/>
  <c r="BG69" i="17"/>
  <c r="BE69" i="17"/>
  <c r="AG69" i="17"/>
  <c r="AF69" i="17"/>
  <c r="AE69" i="17"/>
  <c r="AC69" i="17"/>
  <c r="AB69" i="17"/>
  <c r="AA69" i="17"/>
  <c r="BH68" i="17"/>
  <c r="BG68" i="17"/>
  <c r="BE68" i="17"/>
  <c r="AG68" i="17"/>
  <c r="AF68" i="17"/>
  <c r="AE68" i="17"/>
  <c r="AC68" i="17"/>
  <c r="AB68" i="17"/>
  <c r="AP68" i="17" s="1"/>
  <c r="AA68" i="17"/>
  <c r="BH67" i="17"/>
  <c r="BG67" i="17"/>
  <c r="BE67" i="17"/>
  <c r="BI67" i="17" s="1"/>
  <c r="K67" i="17" s="1"/>
  <c r="AG67" i="17"/>
  <c r="AF67" i="17"/>
  <c r="AP69" i="17" s="1"/>
  <c r="AE67" i="17"/>
  <c r="AC67" i="17"/>
  <c r="AB67" i="17"/>
  <c r="AP67" i="17" s="1"/>
  <c r="AA67" i="17"/>
  <c r="BH63" i="17"/>
  <c r="BI63" i="17" s="1"/>
  <c r="K63" i="17" s="1"/>
  <c r="BG63" i="17"/>
  <c r="BE63" i="17"/>
  <c r="AG63" i="17"/>
  <c r="AF63" i="17"/>
  <c r="AE63" i="17"/>
  <c r="AC63" i="17"/>
  <c r="AB63" i="17"/>
  <c r="AA63" i="17"/>
  <c r="BH62" i="17"/>
  <c r="BG62" i="17"/>
  <c r="BE62" i="17"/>
  <c r="AG62" i="17"/>
  <c r="AF62" i="17"/>
  <c r="AE62" i="17"/>
  <c r="AC62" i="17"/>
  <c r="AB62" i="17"/>
  <c r="AA62" i="17"/>
  <c r="BH61" i="17"/>
  <c r="BG61" i="17"/>
  <c r="BE61" i="17"/>
  <c r="AG61" i="17"/>
  <c r="AF61" i="17"/>
  <c r="AE61" i="17"/>
  <c r="AC61" i="17"/>
  <c r="AB61" i="17"/>
  <c r="AA61" i="17"/>
  <c r="BH60" i="17"/>
  <c r="BG60" i="17"/>
  <c r="BE60" i="17"/>
  <c r="AG60" i="17"/>
  <c r="AF60" i="17"/>
  <c r="AE60" i="17"/>
  <c r="AC60" i="17"/>
  <c r="AB60" i="17"/>
  <c r="AA60" i="17"/>
  <c r="BI59" i="17"/>
  <c r="K59" i="17" s="1"/>
  <c r="BH59" i="17"/>
  <c r="BG59" i="17"/>
  <c r="BE59" i="17"/>
  <c r="AP59" i="17"/>
  <c r="AG59" i="17"/>
  <c r="AF59" i="17"/>
  <c r="AE59" i="17"/>
  <c r="AC59" i="17"/>
  <c r="AB59" i="17"/>
  <c r="AA59" i="17"/>
  <c r="BH58" i="17"/>
  <c r="BG58" i="17"/>
  <c r="BE58" i="17"/>
  <c r="AG58" i="17"/>
  <c r="AF58" i="17"/>
  <c r="AE58" i="17"/>
  <c r="AC58" i="17"/>
  <c r="AB58" i="17"/>
  <c r="AP58" i="17" s="1"/>
  <c r="AA58" i="17"/>
  <c r="BH54" i="17"/>
  <c r="BG54" i="17"/>
  <c r="BE54" i="17"/>
  <c r="AG54" i="17"/>
  <c r="AF54" i="17"/>
  <c r="AE54" i="17"/>
  <c r="AC54" i="17"/>
  <c r="AB54" i="17"/>
  <c r="AA54" i="17"/>
  <c r="BH53" i="17"/>
  <c r="BG53" i="17"/>
  <c r="BE53" i="17"/>
  <c r="AG53" i="17"/>
  <c r="AF53" i="17"/>
  <c r="AE53" i="17"/>
  <c r="AC53" i="17"/>
  <c r="AB53" i="17"/>
  <c r="AA53" i="17"/>
  <c r="BH52" i="17"/>
  <c r="BG52" i="17"/>
  <c r="BE52" i="17"/>
  <c r="AG52" i="17"/>
  <c r="AF52" i="17"/>
  <c r="AE52" i="17"/>
  <c r="AC52" i="17"/>
  <c r="AB52" i="17"/>
  <c r="AA52" i="17"/>
  <c r="BH51" i="17"/>
  <c r="BG51" i="17"/>
  <c r="BE51" i="17"/>
  <c r="AP51" i="17"/>
  <c r="AG51" i="17"/>
  <c r="AF51" i="17"/>
  <c r="AE51" i="17"/>
  <c r="AC51" i="17"/>
  <c r="AB51" i="17"/>
  <c r="AA51" i="17"/>
  <c r="BH50" i="17"/>
  <c r="BI50" i="17" s="1"/>
  <c r="K50" i="17" s="1"/>
  <c r="BG50" i="17"/>
  <c r="BE50" i="17"/>
  <c r="AG50" i="17"/>
  <c r="AF50" i="17"/>
  <c r="AE50" i="17"/>
  <c r="AC50" i="17"/>
  <c r="AQ50" i="17" s="1"/>
  <c r="AB50" i="17"/>
  <c r="AP50" i="17" s="1"/>
  <c r="AR50" i="17" s="1"/>
  <c r="AA50" i="17"/>
  <c r="BH49" i="17"/>
  <c r="BG49" i="17"/>
  <c r="BE49" i="17"/>
  <c r="AG49" i="17"/>
  <c r="AF49" i="17"/>
  <c r="AE49" i="17"/>
  <c r="AC49" i="17"/>
  <c r="AB49" i="17"/>
  <c r="AP49" i="17" s="1"/>
  <c r="AA49" i="17"/>
  <c r="BH45" i="17"/>
  <c r="BG45" i="17"/>
  <c r="BE45" i="17"/>
  <c r="AG45" i="17"/>
  <c r="AF45" i="17"/>
  <c r="AE45" i="17"/>
  <c r="AC45" i="17"/>
  <c r="AB45" i="17"/>
  <c r="AP42" i="17" s="1"/>
  <c r="AA45" i="17"/>
  <c r="BH44" i="17"/>
  <c r="BG44" i="17"/>
  <c r="BE44" i="17"/>
  <c r="AG44" i="17"/>
  <c r="AF44" i="17"/>
  <c r="AE44" i="17"/>
  <c r="AC44" i="17"/>
  <c r="AB44" i="17"/>
  <c r="AA44" i="17"/>
  <c r="BH43" i="17"/>
  <c r="BG43" i="17"/>
  <c r="BE43" i="17"/>
  <c r="AG43" i="17"/>
  <c r="AF43" i="17"/>
  <c r="AE43" i="17"/>
  <c r="AC43" i="17"/>
  <c r="AB43" i="17"/>
  <c r="AA43" i="17"/>
  <c r="AO43" i="17" s="1"/>
  <c r="BH42" i="17"/>
  <c r="BG42" i="17"/>
  <c r="BE42" i="17"/>
  <c r="AG42" i="17"/>
  <c r="AF42" i="17"/>
  <c r="AE42" i="17"/>
  <c r="AC42" i="17"/>
  <c r="AB42" i="17"/>
  <c r="AA42" i="17"/>
  <c r="BH41" i="17"/>
  <c r="BG41" i="17"/>
  <c r="BE41" i="17"/>
  <c r="AG41" i="17"/>
  <c r="AQ43" i="17" s="1"/>
  <c r="AF41" i="17"/>
  <c r="AE41" i="17"/>
  <c r="AC41" i="17"/>
  <c r="AB41" i="17"/>
  <c r="AP41" i="17" s="1"/>
  <c r="AA41" i="17"/>
  <c r="BH40" i="17"/>
  <c r="BG40" i="17"/>
  <c r="BE40" i="17"/>
  <c r="AG40" i="17"/>
  <c r="AQ42" i="17" s="1"/>
  <c r="AF40" i="17"/>
  <c r="AE40" i="17"/>
  <c r="AC40" i="17"/>
  <c r="AQ40" i="17" s="1"/>
  <c r="AB40" i="17"/>
  <c r="AA40" i="17"/>
  <c r="BH36" i="17"/>
  <c r="BG36" i="17"/>
  <c r="BE36" i="17"/>
  <c r="AG36" i="17"/>
  <c r="AF36" i="17"/>
  <c r="AE36" i="17"/>
  <c r="AC36" i="17"/>
  <c r="AB36" i="17"/>
  <c r="AA36" i="17"/>
  <c r="BH35" i="17"/>
  <c r="BG35" i="17"/>
  <c r="BI35" i="17" s="1"/>
  <c r="BE35" i="17"/>
  <c r="AG35" i="17"/>
  <c r="AF35" i="17"/>
  <c r="AE35" i="17"/>
  <c r="AC35" i="17"/>
  <c r="AB35" i="17"/>
  <c r="AA35" i="17"/>
  <c r="K35" i="17"/>
  <c r="BH34" i="17"/>
  <c r="BG34" i="17"/>
  <c r="BE34" i="17"/>
  <c r="AG34" i="17"/>
  <c r="AF34" i="17"/>
  <c r="AE34" i="17"/>
  <c r="AC34" i="17"/>
  <c r="AB34" i="17"/>
  <c r="AA34" i="17"/>
  <c r="BH33" i="17"/>
  <c r="BG33" i="17"/>
  <c r="BE33" i="17"/>
  <c r="AG33" i="17"/>
  <c r="AF33" i="17"/>
  <c r="AE33" i="17"/>
  <c r="AC33" i="17"/>
  <c r="AB33" i="17"/>
  <c r="AA33" i="17"/>
  <c r="BH32" i="17"/>
  <c r="BI32" i="17" s="1"/>
  <c r="K32" i="17" s="1"/>
  <c r="BG32" i="17"/>
  <c r="BE32" i="17"/>
  <c r="AG32" i="17"/>
  <c r="AF32" i="17"/>
  <c r="AE32" i="17"/>
  <c r="AC32" i="17"/>
  <c r="AQ32" i="17" s="1"/>
  <c r="AB32" i="17"/>
  <c r="AA32" i="17"/>
  <c r="AO32" i="17" s="1"/>
  <c r="BH31" i="17"/>
  <c r="BG31" i="17"/>
  <c r="BE31" i="17"/>
  <c r="AG31" i="17"/>
  <c r="AQ33" i="17" s="1"/>
  <c r="AF31" i="17"/>
  <c r="AE31" i="17"/>
  <c r="AC31" i="17"/>
  <c r="AB31" i="17"/>
  <c r="AA31" i="17"/>
  <c r="BH27" i="17"/>
  <c r="BG27" i="17"/>
  <c r="BE27" i="17"/>
  <c r="AG27" i="17"/>
  <c r="AF27" i="17"/>
  <c r="AE27" i="17"/>
  <c r="AC27" i="17"/>
  <c r="AB27" i="17"/>
  <c r="AA27" i="17"/>
  <c r="BH26" i="17"/>
  <c r="BG26" i="17"/>
  <c r="BE26" i="17"/>
  <c r="AG26" i="17"/>
  <c r="AF26" i="17"/>
  <c r="AE26" i="17"/>
  <c r="AC26" i="17"/>
  <c r="AB26" i="17"/>
  <c r="AA26" i="17"/>
  <c r="BH25" i="17"/>
  <c r="BG25" i="17"/>
  <c r="BE25" i="17"/>
  <c r="AG25" i="17"/>
  <c r="AF25" i="17"/>
  <c r="AE25" i="17"/>
  <c r="AO24" i="17" s="1"/>
  <c r="AC25" i="17"/>
  <c r="AB25" i="17"/>
  <c r="AA25" i="17"/>
  <c r="BH24" i="17"/>
  <c r="BG24" i="17"/>
  <c r="BE24" i="17"/>
  <c r="AG24" i="17"/>
  <c r="AF24" i="17"/>
  <c r="AE24" i="17"/>
  <c r="AC24" i="17"/>
  <c r="AB24" i="17"/>
  <c r="AA24" i="17"/>
  <c r="BH23" i="17"/>
  <c r="BG23" i="17"/>
  <c r="BE23" i="17"/>
  <c r="AG23" i="17"/>
  <c r="AQ25" i="17" s="1"/>
  <c r="AF23" i="17"/>
  <c r="AE23" i="17"/>
  <c r="AC23" i="17"/>
  <c r="AB23" i="17"/>
  <c r="AP23" i="17" s="1"/>
  <c r="AA23" i="17"/>
  <c r="BH22" i="17"/>
  <c r="BG22" i="17"/>
  <c r="BE22" i="17"/>
  <c r="AG22" i="17"/>
  <c r="AF22" i="17"/>
  <c r="AE22" i="17"/>
  <c r="AC22" i="17"/>
  <c r="AB22" i="17"/>
  <c r="AA22" i="17"/>
  <c r="AO22" i="17" s="1"/>
  <c r="BH18" i="17"/>
  <c r="BG18" i="17"/>
  <c r="BE18" i="17"/>
  <c r="AG18" i="17"/>
  <c r="AF18" i="17"/>
  <c r="AE18" i="17"/>
  <c r="AC18" i="17"/>
  <c r="AB18" i="17"/>
  <c r="AA18" i="17"/>
  <c r="BH17" i="17"/>
  <c r="BG17" i="17"/>
  <c r="BE17" i="17"/>
  <c r="AG17" i="17"/>
  <c r="AF17" i="17"/>
  <c r="AE17" i="17"/>
  <c r="AC17" i="17"/>
  <c r="AB17" i="17"/>
  <c r="AA17" i="17"/>
  <c r="BH16" i="17"/>
  <c r="BG16" i="17"/>
  <c r="BE16" i="17"/>
  <c r="AQ16" i="17"/>
  <c r="AG16" i="17"/>
  <c r="AF16" i="17"/>
  <c r="AE16" i="17"/>
  <c r="AC16" i="17"/>
  <c r="AB16" i="17"/>
  <c r="AP16" i="17" s="1"/>
  <c r="AA16" i="17"/>
  <c r="BH15" i="17"/>
  <c r="BG15" i="17"/>
  <c r="BE15" i="17"/>
  <c r="AG15" i="17"/>
  <c r="AF15" i="17"/>
  <c r="AE15" i="17"/>
  <c r="AC15" i="17"/>
  <c r="AB15" i="17"/>
  <c r="AA15" i="17"/>
  <c r="AO13" i="17" s="1"/>
  <c r="BH14" i="17"/>
  <c r="BG14" i="17"/>
  <c r="BE14" i="17"/>
  <c r="AP14" i="17"/>
  <c r="AG14" i="17"/>
  <c r="AF14" i="17"/>
  <c r="AE14" i="17"/>
  <c r="AC14" i="17"/>
  <c r="AQ14" i="17" s="1"/>
  <c r="AB14" i="17"/>
  <c r="AA14" i="17"/>
  <c r="BH13" i="17"/>
  <c r="BG13" i="17"/>
  <c r="BE13" i="17"/>
  <c r="BI13" i="17" s="1"/>
  <c r="K13" i="17" s="1"/>
  <c r="AG13" i="17"/>
  <c r="AQ15" i="17" s="1"/>
  <c r="AF13" i="17"/>
  <c r="AE13" i="17"/>
  <c r="AC13" i="17"/>
  <c r="AB13" i="17"/>
  <c r="AA13" i="17"/>
  <c r="BH9" i="17"/>
  <c r="BG9" i="17"/>
  <c r="BE9" i="17"/>
  <c r="AG9" i="17"/>
  <c r="AF9" i="17"/>
  <c r="AE9" i="17"/>
  <c r="AC9" i="17"/>
  <c r="AB9" i="17"/>
  <c r="AA9" i="17"/>
  <c r="BH8" i="17"/>
  <c r="BG8" i="17"/>
  <c r="BE8" i="17"/>
  <c r="AG8" i="17"/>
  <c r="AF8" i="17"/>
  <c r="AE8" i="17"/>
  <c r="AC8" i="17"/>
  <c r="AB8" i="17"/>
  <c r="AA8" i="17"/>
  <c r="BH7" i="17"/>
  <c r="BG7" i="17"/>
  <c r="BE7" i="17"/>
  <c r="AG7" i="17"/>
  <c r="AF7" i="17"/>
  <c r="AE7" i="17"/>
  <c r="AC7" i="17"/>
  <c r="AQ7" i="17" s="1"/>
  <c r="AB7" i="17"/>
  <c r="AA7" i="17"/>
  <c r="BH6" i="17"/>
  <c r="BG6" i="17"/>
  <c r="BE6" i="17"/>
  <c r="AG6" i="17"/>
  <c r="AF6" i="17"/>
  <c r="AE6" i="17"/>
  <c r="AC6" i="17"/>
  <c r="AB6" i="17"/>
  <c r="AA6" i="17"/>
  <c r="BH5" i="17"/>
  <c r="BG5" i="17"/>
  <c r="BI5" i="17" s="1"/>
  <c r="K5" i="17" s="1"/>
  <c r="BE5" i="17"/>
  <c r="AG5" i="17"/>
  <c r="AF5" i="17"/>
  <c r="AE5" i="17"/>
  <c r="AC5" i="17"/>
  <c r="AB5" i="17"/>
  <c r="AA5" i="17"/>
  <c r="X5" i="17"/>
  <c r="BH4" i="17"/>
  <c r="BG4" i="17"/>
  <c r="BE4" i="17"/>
  <c r="AG4" i="17"/>
  <c r="AF4" i="17"/>
  <c r="AP6" i="17" s="1"/>
  <c r="AE4" i="17"/>
  <c r="AO6" i="17" s="1"/>
  <c r="AC4" i="17"/>
  <c r="AB4" i="17"/>
  <c r="AP4" i="17" s="1"/>
  <c r="AA4" i="17"/>
  <c r="X4" i="17"/>
  <c r="BI82" i="17" l="1"/>
  <c r="K82" i="17" s="1"/>
  <c r="BI81" i="17"/>
  <c r="K81" i="17" s="1"/>
  <c r="BI79" i="17"/>
  <c r="K79" i="17" s="1"/>
  <c r="BI77" i="17"/>
  <c r="K77" i="17" s="1"/>
  <c r="BI76" i="17"/>
  <c r="K76" i="17" s="1"/>
  <c r="BI72" i="17"/>
  <c r="K72" i="17" s="1"/>
  <c r="BI71" i="17"/>
  <c r="K71" i="17" s="1"/>
  <c r="BI71" i="18"/>
  <c r="K71" i="18" s="1"/>
  <c r="BI62" i="18"/>
  <c r="K62" i="18" s="1"/>
  <c r="BI45" i="18"/>
  <c r="K45" i="18" s="1"/>
  <c r="BI27" i="17"/>
  <c r="K27" i="17" s="1"/>
  <c r="BI26" i="18"/>
  <c r="K26" i="18" s="1"/>
  <c r="BI26" i="17"/>
  <c r="K26" i="17" s="1"/>
  <c r="BI9" i="18"/>
  <c r="K9" i="18" s="1"/>
  <c r="BI8" i="18"/>
  <c r="K8" i="18" s="1"/>
  <c r="BI8" i="17"/>
  <c r="K8" i="17" s="1"/>
  <c r="BI70" i="18"/>
  <c r="K70" i="18" s="1"/>
  <c r="BI69" i="18"/>
  <c r="K69" i="18" s="1"/>
  <c r="BI61" i="18"/>
  <c r="K61" i="18" s="1"/>
  <c r="BI52" i="17"/>
  <c r="K52" i="17" s="1"/>
  <c r="BI43" i="18"/>
  <c r="K43" i="18" s="1"/>
  <c r="BI42" i="18"/>
  <c r="K42" i="18" s="1"/>
  <c r="BI34" i="18"/>
  <c r="K34" i="18" s="1"/>
  <c r="BI24" i="17"/>
  <c r="K24" i="17" s="1"/>
  <c r="BI24" i="18"/>
  <c r="K24" i="18" s="1"/>
  <c r="BI15" i="17"/>
  <c r="K15" i="17" s="1"/>
  <c r="BI99" i="18"/>
  <c r="K99" i="18" s="1"/>
  <c r="T17" i="18" s="1"/>
  <c r="BD94" i="18"/>
  <c r="BK106" i="18"/>
  <c r="BM106" i="18" s="1"/>
  <c r="AQ59" i="18"/>
  <c r="AP58" i="18"/>
  <c r="AQ60" i="18"/>
  <c r="BI63" i="18"/>
  <c r="K63" i="18" s="1"/>
  <c r="BI68" i="18"/>
  <c r="K68" i="18" s="1"/>
  <c r="BI76" i="18"/>
  <c r="K76" i="18" s="1"/>
  <c r="BI78" i="18"/>
  <c r="K78" i="18" s="1"/>
  <c r="BI82" i="18"/>
  <c r="K82" i="18" s="1"/>
  <c r="BI80" i="18"/>
  <c r="K80" i="18" s="1"/>
  <c r="BI79" i="18"/>
  <c r="K79" i="18" s="1"/>
  <c r="AO69" i="18"/>
  <c r="AO70" i="18"/>
  <c r="AM69" i="18" s="1"/>
  <c r="AP70" i="18"/>
  <c r="AR70" i="18" s="1"/>
  <c r="AP67" i="18"/>
  <c r="AR67" i="18" s="1"/>
  <c r="BI67" i="18"/>
  <c r="K67" i="18" s="1"/>
  <c r="AP68" i="18"/>
  <c r="AQ68" i="18"/>
  <c r="AQ61" i="18"/>
  <c r="AR58" i="18"/>
  <c r="AO59" i="18"/>
  <c r="AM61" i="18" s="1"/>
  <c r="BI60" i="18"/>
  <c r="K60" i="18" s="1"/>
  <c r="AQ50" i="18"/>
  <c r="AR50" i="18" s="1"/>
  <c r="BI52" i="18"/>
  <c r="K52" i="18" s="1"/>
  <c r="AR51" i="18"/>
  <c r="BI53" i="18"/>
  <c r="K53" i="18" s="1"/>
  <c r="AP49" i="18"/>
  <c r="AR49" i="18" s="1"/>
  <c r="AP50" i="18"/>
  <c r="AQ41" i="18"/>
  <c r="AR41" i="18" s="1"/>
  <c r="AP40" i="18"/>
  <c r="AQ42" i="18"/>
  <c r="AO41" i="18"/>
  <c r="AO33" i="18"/>
  <c r="AM33" i="18" s="1"/>
  <c r="AO31" i="18"/>
  <c r="AM31" i="18" s="1"/>
  <c r="BI31" i="18"/>
  <c r="K31" i="18" s="1"/>
  <c r="AP34" i="18"/>
  <c r="AO52" i="18"/>
  <c r="AQ52" i="18"/>
  <c r="AP52" i="18"/>
  <c r="BI54" i="18"/>
  <c r="K54" i="18" s="1"/>
  <c r="AO42" i="18"/>
  <c r="AQ43" i="18"/>
  <c r="AR43" i="18" s="1"/>
  <c r="AP33" i="18"/>
  <c r="AR33" i="18" s="1"/>
  <c r="AR32" i="18"/>
  <c r="BI33" i="18"/>
  <c r="K33" i="18" s="1"/>
  <c r="BI35" i="18"/>
  <c r="K35" i="18" s="1"/>
  <c r="AO34" i="18"/>
  <c r="AM34" i="18" s="1"/>
  <c r="AO24" i="18"/>
  <c r="AO25" i="18"/>
  <c r="BI23" i="18"/>
  <c r="K23" i="18" s="1"/>
  <c r="AP22" i="18"/>
  <c r="AR24" i="18"/>
  <c r="AP14" i="18"/>
  <c r="BI17" i="18"/>
  <c r="K17" i="18" s="1"/>
  <c r="AP13" i="18"/>
  <c r="AQ14" i="18"/>
  <c r="AP23" i="18"/>
  <c r="AR23" i="18" s="1"/>
  <c r="AQ25" i="18"/>
  <c r="AO22" i="18"/>
  <c r="AO23" i="18"/>
  <c r="AR22" i="18"/>
  <c r="BI27" i="18"/>
  <c r="K27" i="18" s="1"/>
  <c r="AO14" i="18"/>
  <c r="AO15" i="18"/>
  <c r="AR15" i="18"/>
  <c r="BI14" i="18"/>
  <c r="K14" i="18" s="1"/>
  <c r="BI15" i="18"/>
  <c r="K15" i="18" s="1"/>
  <c r="AP16" i="18"/>
  <c r="AR16" i="18" s="1"/>
  <c r="AQ13" i="18"/>
  <c r="AR13" i="18" s="1"/>
  <c r="AO5" i="18"/>
  <c r="AO6" i="18"/>
  <c r="AP7" i="18"/>
  <c r="AR7" i="18" s="1"/>
  <c r="AL6" i="18" s="1"/>
  <c r="AQ7" i="18"/>
  <c r="AQ5" i="18"/>
  <c r="AR5" i="18" s="1"/>
  <c r="AM6" i="18"/>
  <c r="AR4" i="18"/>
  <c r="BI6" i="18"/>
  <c r="K6" i="18" s="1"/>
  <c r="AO7" i="18"/>
  <c r="AM7" i="18" s="1"/>
  <c r="BI7" i="18"/>
  <c r="K7" i="18" s="1"/>
  <c r="AR6" i="18"/>
  <c r="AR14" i="18"/>
  <c r="BN108" i="18"/>
  <c r="BO108" i="18" s="1"/>
  <c r="AO16" i="18"/>
  <c r="AM16" i="18" s="1"/>
  <c r="BI16" i="18"/>
  <c r="K16" i="18" s="1"/>
  <c r="AP25" i="18"/>
  <c r="AR25" i="18" s="1"/>
  <c r="AP31" i="18"/>
  <c r="AR31" i="18" s="1"/>
  <c r="AQ34" i="18"/>
  <c r="AR34" i="18" s="1"/>
  <c r="BI18" i="18"/>
  <c r="K18" i="18" s="1"/>
  <c r="AQ40" i="18"/>
  <c r="AR40" i="18" s="1"/>
  <c r="AO43" i="18"/>
  <c r="BI44" i="18"/>
  <c r="K44" i="18" s="1"/>
  <c r="AP42" i="18"/>
  <c r="BI36" i="18"/>
  <c r="K36" i="18" s="1"/>
  <c r="BI41" i="18"/>
  <c r="K41" i="18" s="1"/>
  <c r="BI49" i="18"/>
  <c r="K49" i="18" s="1"/>
  <c r="BI51" i="18"/>
  <c r="K51" i="18" s="1"/>
  <c r="AR59" i="18"/>
  <c r="AM68" i="18"/>
  <c r="AO51" i="18"/>
  <c r="AM52" i="18" s="1"/>
  <c r="AM70" i="18"/>
  <c r="BN114" i="18"/>
  <c r="BO114" i="18" s="1"/>
  <c r="AP61" i="18"/>
  <c r="AR61" i="18" s="1"/>
  <c r="AP60" i="18"/>
  <c r="AR69" i="18"/>
  <c r="BI81" i="18"/>
  <c r="K81" i="18" s="1"/>
  <c r="BO113" i="18"/>
  <c r="BO118" i="18"/>
  <c r="BI83" i="18"/>
  <c r="K83" i="18" s="1"/>
  <c r="BI88" i="18"/>
  <c r="K88" i="18" s="1"/>
  <c r="BK97" i="18"/>
  <c r="BB89" i="18"/>
  <c r="BI95" i="18"/>
  <c r="K95" i="18" s="1"/>
  <c r="T16" i="18" s="1"/>
  <c r="BI72" i="18"/>
  <c r="K72" i="18" s="1"/>
  <c r="BI77" i="18"/>
  <c r="K77" i="18" s="1"/>
  <c r="BI90" i="18"/>
  <c r="K90" i="18" s="1"/>
  <c r="BO107" i="18"/>
  <c r="BI103" i="18"/>
  <c r="K103" i="18" s="1"/>
  <c r="T18" i="18" s="1"/>
  <c r="BB87" i="18"/>
  <c r="BB99" i="18"/>
  <c r="BK109" i="18"/>
  <c r="BM109" i="18" s="1"/>
  <c r="AM67" i="18"/>
  <c r="BB95" i="18"/>
  <c r="BK119" i="18"/>
  <c r="BM119" i="18" s="1"/>
  <c r="BD88" i="18"/>
  <c r="BI88" i="17"/>
  <c r="K88" i="17" s="1"/>
  <c r="T15" i="17" s="1"/>
  <c r="BI90" i="17"/>
  <c r="K90" i="17" s="1"/>
  <c r="BK113" i="17"/>
  <c r="BM113" i="17" s="1"/>
  <c r="BB99" i="17"/>
  <c r="BK101" i="17"/>
  <c r="BB89" i="17"/>
  <c r="AO67" i="17"/>
  <c r="AQ68" i="17"/>
  <c r="AQ70" i="17"/>
  <c r="AO68" i="17"/>
  <c r="AO70" i="17"/>
  <c r="AO59" i="17"/>
  <c r="BI60" i="17"/>
  <c r="K60" i="17" s="1"/>
  <c r="AQ60" i="17"/>
  <c r="AQ67" i="17"/>
  <c r="AR67" i="17" s="1"/>
  <c r="AO69" i="17"/>
  <c r="BI69" i="17"/>
  <c r="K69" i="17" s="1"/>
  <c r="AQ58" i="17"/>
  <c r="AR58" i="17" s="1"/>
  <c r="AO60" i="17"/>
  <c r="AQ61" i="17"/>
  <c r="AR61" i="17" s="1"/>
  <c r="BI58" i="17"/>
  <c r="K58" i="17" s="1"/>
  <c r="AP61" i="17"/>
  <c r="AO58" i="17"/>
  <c r="AP60" i="17"/>
  <c r="AR60" i="17" s="1"/>
  <c r="AO50" i="17"/>
  <c r="AP52" i="17"/>
  <c r="BI53" i="17"/>
  <c r="K53" i="17" s="1"/>
  <c r="AO51" i="17"/>
  <c r="AO41" i="17"/>
  <c r="AP43" i="17"/>
  <c r="BI45" i="17"/>
  <c r="K45" i="17" s="1"/>
  <c r="AO42" i="17"/>
  <c r="AM40" i="17" s="1"/>
  <c r="AO40" i="17"/>
  <c r="AO31" i="17"/>
  <c r="AP33" i="17"/>
  <c r="AO34" i="17"/>
  <c r="AM32" i="17" s="1"/>
  <c r="AQ34" i="17"/>
  <c r="AQ31" i="17"/>
  <c r="AO33" i="17"/>
  <c r="AP32" i="17"/>
  <c r="AR32" i="17" s="1"/>
  <c r="AO52" i="17"/>
  <c r="BI49" i="17"/>
  <c r="K49" i="17" s="1"/>
  <c r="AQ52" i="17"/>
  <c r="AR52" i="17" s="1"/>
  <c r="AO49" i="17"/>
  <c r="BI51" i="17"/>
  <c r="K51" i="17" s="1"/>
  <c r="AQ49" i="17"/>
  <c r="AR49" i="17" s="1"/>
  <c r="BI54" i="17"/>
  <c r="K54" i="17" s="1"/>
  <c r="AM42" i="17"/>
  <c r="AR42" i="17"/>
  <c r="AQ41" i="17"/>
  <c r="AR41" i="17" s="1"/>
  <c r="AL41" i="17" s="1"/>
  <c r="BI40" i="17"/>
  <c r="K40" i="17" s="1"/>
  <c r="BI41" i="17"/>
  <c r="K41" i="17" s="1"/>
  <c r="BI42" i="17"/>
  <c r="K42" i="17" s="1"/>
  <c r="BI43" i="17"/>
  <c r="K43" i="17" s="1"/>
  <c r="BI36" i="17"/>
  <c r="K36" i="17" s="1"/>
  <c r="BI31" i="17"/>
  <c r="K31" i="17" s="1"/>
  <c r="BI34" i="17"/>
  <c r="K34" i="17" s="1"/>
  <c r="BI22" i="17"/>
  <c r="K22" i="17" s="1"/>
  <c r="AQ23" i="17"/>
  <c r="AR23" i="17" s="1"/>
  <c r="AP22" i="17"/>
  <c r="AO14" i="17"/>
  <c r="AP13" i="17"/>
  <c r="BI9" i="17"/>
  <c r="K9" i="17" s="1"/>
  <c r="AO4" i="17"/>
  <c r="AM6" i="17" s="1"/>
  <c r="AP5" i="17"/>
  <c r="AQ6" i="17"/>
  <c r="BI4" i="17"/>
  <c r="K4" i="17" s="1"/>
  <c r="AO5" i="17"/>
  <c r="AM5" i="17" s="1"/>
  <c r="BI23" i="17"/>
  <c r="K23" i="17" s="1"/>
  <c r="AP25" i="17"/>
  <c r="AP24" i="17"/>
  <c r="AR24" i="17" s="1"/>
  <c r="AO23" i="17"/>
  <c r="AQ22" i="17"/>
  <c r="AR22" i="17" s="1"/>
  <c r="AR14" i="17"/>
  <c r="BI14" i="17"/>
  <c r="K14" i="17" s="1"/>
  <c r="AR16" i="17"/>
  <c r="AQ13" i="17"/>
  <c r="AR13" i="17" s="1"/>
  <c r="AO15" i="17"/>
  <c r="BI16" i="17"/>
  <c r="K16" i="17" s="1"/>
  <c r="BI17" i="17"/>
  <c r="K17" i="17" s="1"/>
  <c r="BI18" i="17"/>
  <c r="K18" i="17" s="1"/>
  <c r="BI6" i="17"/>
  <c r="K6" i="17" s="1"/>
  <c r="AQ4" i="17"/>
  <c r="AR4" i="17" s="1"/>
  <c r="U19" i="17"/>
  <c r="V19" i="17" s="1"/>
  <c r="AR6" i="17"/>
  <c r="AM24" i="17"/>
  <c r="AP31" i="17"/>
  <c r="AM34" i="17"/>
  <c r="AM33" i="17"/>
  <c r="AQ5" i="17"/>
  <c r="AR5" i="17" s="1"/>
  <c r="BI7" i="17"/>
  <c r="K7" i="17" s="1"/>
  <c r="AP15" i="17"/>
  <c r="AR15" i="17" s="1"/>
  <c r="AO25" i="17"/>
  <c r="AM23" i="17" s="1"/>
  <c r="AR43" i="17"/>
  <c r="AM31" i="17"/>
  <c r="BN109" i="17"/>
  <c r="BO109" i="17" s="1"/>
  <c r="AP7" i="17"/>
  <c r="AR7" i="17" s="1"/>
  <c r="AO7" i="17"/>
  <c r="AM7" i="17" s="1"/>
  <c r="AO16" i="17"/>
  <c r="AR25" i="17"/>
  <c r="BI25" i="17"/>
  <c r="K25" i="17" s="1"/>
  <c r="AQ24" i="17"/>
  <c r="AR33" i="17"/>
  <c r="AM50" i="17"/>
  <c r="BK95" i="17"/>
  <c r="BB87" i="17"/>
  <c r="AP40" i="17"/>
  <c r="AR40" i="17" s="1"/>
  <c r="AM51" i="17"/>
  <c r="AQ59" i="17"/>
  <c r="AR59" i="17" s="1"/>
  <c r="AR68" i="17"/>
  <c r="AM43" i="17"/>
  <c r="BO107" i="17"/>
  <c r="BN107" i="17"/>
  <c r="BI33" i="17"/>
  <c r="K33" i="17" s="1"/>
  <c r="AP34" i="17"/>
  <c r="BI44" i="17"/>
  <c r="K44" i="17" s="1"/>
  <c r="AM49" i="17"/>
  <c r="AQ51" i="17"/>
  <c r="AR51" i="17" s="1"/>
  <c r="BN113" i="17"/>
  <c r="BO113" i="17" s="1"/>
  <c r="AO61" i="17"/>
  <c r="BI61" i="17"/>
  <c r="K61" i="17" s="1"/>
  <c r="AP70" i="17"/>
  <c r="BI78" i="17"/>
  <c r="K78" i="17" s="1"/>
  <c r="BK100" i="17"/>
  <c r="BD88" i="17"/>
  <c r="BD90" i="17"/>
  <c r="BK102" i="17"/>
  <c r="BI94" i="17"/>
  <c r="K94" i="17" s="1"/>
  <c r="T16" i="17" s="1"/>
  <c r="BI99" i="17"/>
  <c r="K99" i="17" s="1"/>
  <c r="T17" i="17" s="1"/>
  <c r="AM69" i="17"/>
  <c r="BI68" i="17"/>
  <c r="K68" i="17" s="1"/>
  <c r="BI70" i="17"/>
  <c r="K70" i="17" s="1"/>
  <c r="BI80" i="17"/>
  <c r="K80" i="17" s="1"/>
  <c r="BI62" i="17"/>
  <c r="K62" i="17" s="1"/>
  <c r="AQ69" i="17"/>
  <c r="AR69" i="17" s="1"/>
  <c r="BK108" i="17"/>
  <c r="BM108" i="17" s="1"/>
  <c r="BD94" i="17"/>
  <c r="BD87" i="17"/>
  <c r="P95" i="17"/>
  <c r="F99" i="17" s="1"/>
  <c r="BK96" i="17"/>
  <c r="BK106" i="17"/>
  <c r="BM106" i="17" s="1"/>
  <c r="BK118" i="17"/>
  <c r="BM118" i="17" s="1"/>
  <c r="BB90" i="17"/>
  <c r="BB95" i="17"/>
  <c r="BK119" i="17"/>
  <c r="BM119" i="17" s="1"/>
  <c r="BN106" i="18" l="1"/>
  <c r="BO106" i="18"/>
  <c r="AR60" i="18"/>
  <c r="AK60" i="18" s="1"/>
  <c r="AM58" i="18"/>
  <c r="AM60" i="18"/>
  <c r="T14" i="18"/>
  <c r="AK68" i="18"/>
  <c r="AJ68" i="18" s="1"/>
  <c r="AK67" i="18"/>
  <c r="AJ67" i="18" s="1"/>
  <c r="AR68" i="18"/>
  <c r="AK69" i="18" s="1"/>
  <c r="AL67" i="18"/>
  <c r="AL68" i="18"/>
  <c r="AL58" i="18"/>
  <c r="AL59" i="18"/>
  <c r="AM59" i="18"/>
  <c r="AR42" i="18"/>
  <c r="AL41" i="18" s="1"/>
  <c r="AK49" i="18"/>
  <c r="AR52" i="18"/>
  <c r="AM49" i="18"/>
  <c r="AM40" i="18"/>
  <c r="AM32" i="18"/>
  <c r="AK24" i="18"/>
  <c r="AL24" i="18"/>
  <c r="AM22" i="18"/>
  <c r="T13" i="18"/>
  <c r="V13" i="18" s="1"/>
  <c r="AM15" i="18"/>
  <c r="AM13" i="18"/>
  <c r="AM23" i="18"/>
  <c r="AM25" i="18"/>
  <c r="AM24" i="18"/>
  <c r="AL13" i="18"/>
  <c r="AK14" i="18"/>
  <c r="AJ14" i="18" s="1"/>
  <c r="AL14" i="18"/>
  <c r="AK16" i="18"/>
  <c r="AL15" i="18"/>
  <c r="AL5" i="18"/>
  <c r="AK5" i="18"/>
  <c r="AM4" i="18"/>
  <c r="AM5" i="18"/>
  <c r="AJ5" i="18" s="1"/>
  <c r="AL7" i="18"/>
  <c r="AK6" i="18"/>
  <c r="AJ6" i="18" s="1"/>
  <c r="AK4" i="18"/>
  <c r="AJ4" i="18" s="1"/>
  <c r="AK7" i="18"/>
  <c r="AJ7" i="18" s="1"/>
  <c r="AL4" i="18"/>
  <c r="AK33" i="18"/>
  <c r="AK34" i="18"/>
  <c r="AK31" i="18"/>
  <c r="AL34" i="18"/>
  <c r="AL33" i="18"/>
  <c r="AL60" i="18"/>
  <c r="AJ60" i="18" s="1"/>
  <c r="BO115" i="18"/>
  <c r="O99" i="18" s="1"/>
  <c r="U17" i="18" s="1"/>
  <c r="V17" i="18" s="1"/>
  <c r="AK43" i="18"/>
  <c r="T15" i="18"/>
  <c r="AK58" i="18"/>
  <c r="AJ58" i="18" s="1"/>
  <c r="AL69" i="18"/>
  <c r="AJ69" i="18" s="1"/>
  <c r="AL50" i="18"/>
  <c r="AL70" i="18"/>
  <c r="AL49" i="18"/>
  <c r="AM50" i="18"/>
  <c r="AK13" i="18"/>
  <c r="AJ13" i="18" s="1"/>
  <c r="AK15" i="18"/>
  <c r="AJ15" i="18" s="1"/>
  <c r="AL22" i="18"/>
  <c r="AK23" i="18"/>
  <c r="AM41" i="18"/>
  <c r="AM14" i="18"/>
  <c r="AJ24" i="18"/>
  <c r="BO119" i="18"/>
  <c r="BN119" i="18"/>
  <c r="AL61" i="18"/>
  <c r="BO120" i="18"/>
  <c r="O103" i="18" s="1"/>
  <c r="U18" i="18" s="1"/>
  <c r="V18" i="18" s="1"/>
  <c r="AK61" i="18"/>
  <c r="AM43" i="18"/>
  <c r="AK32" i="18"/>
  <c r="AL31" i="18"/>
  <c r="AL16" i="18"/>
  <c r="AJ16" i="18" s="1"/>
  <c r="AI16" i="18" s="1"/>
  <c r="AL25" i="18"/>
  <c r="AK22" i="18"/>
  <c r="AK25" i="18"/>
  <c r="AM42" i="18"/>
  <c r="BN109" i="18"/>
  <c r="BO109" i="18" s="1"/>
  <c r="AK59" i="18"/>
  <c r="AJ59" i="18" s="1"/>
  <c r="AM51" i="18"/>
  <c r="AK51" i="18"/>
  <c r="AK50" i="18"/>
  <c r="AL51" i="18"/>
  <c r="AL32" i="18"/>
  <c r="AL23" i="18"/>
  <c r="BD99" i="17"/>
  <c r="BK114" i="17"/>
  <c r="BM114" i="17" s="1"/>
  <c r="BN114" i="17" s="1"/>
  <c r="BO114" i="17" s="1"/>
  <c r="BO115" i="17"/>
  <c r="O99" i="17" s="1"/>
  <c r="U17" i="17" s="1"/>
  <c r="AR70" i="17"/>
  <c r="AL67" i="17" s="1"/>
  <c r="AM70" i="17"/>
  <c r="T14" i="17"/>
  <c r="AK70" i="17"/>
  <c r="AM67" i="17"/>
  <c r="AM68" i="17"/>
  <c r="AM41" i="17"/>
  <c r="AR31" i="17"/>
  <c r="AK32" i="17" s="1"/>
  <c r="AR34" i="17"/>
  <c r="AL34" i="17" s="1"/>
  <c r="AM52" i="17"/>
  <c r="AL24" i="17"/>
  <c r="AM22" i="17"/>
  <c r="T13" i="17"/>
  <c r="V13" i="17" s="1"/>
  <c r="AM13" i="17"/>
  <c r="AL23" i="17"/>
  <c r="AK23" i="17"/>
  <c r="AJ23" i="17" s="1"/>
  <c r="AK25" i="17"/>
  <c r="AK13" i="17"/>
  <c r="AL13" i="17"/>
  <c r="AK15" i="17"/>
  <c r="AM4" i="17"/>
  <c r="AK51" i="17"/>
  <c r="AL52" i="17"/>
  <c r="AK49" i="17"/>
  <c r="AL50" i="17"/>
  <c r="AL51" i="17"/>
  <c r="AK50" i="17"/>
  <c r="AK52" i="17"/>
  <c r="AL49" i="17"/>
  <c r="AK5" i="17"/>
  <c r="AJ5" i="17" s="1"/>
  <c r="AL4" i="17"/>
  <c r="AK4" i="17"/>
  <c r="AL5" i="17"/>
  <c r="AK6" i="17"/>
  <c r="AK59" i="17"/>
  <c r="AL60" i="17"/>
  <c r="AL58" i="17"/>
  <c r="AK60" i="17"/>
  <c r="AK58" i="17"/>
  <c r="AL59" i="17"/>
  <c r="BN106" i="17"/>
  <c r="BO106" i="17" s="1"/>
  <c r="AM61" i="17"/>
  <c r="AL61" i="17"/>
  <c r="AM58" i="17"/>
  <c r="AK41" i="17"/>
  <c r="AJ41" i="17" s="1"/>
  <c r="AK31" i="17"/>
  <c r="BN108" i="17"/>
  <c r="BO108" i="17" s="1"/>
  <c r="V17" i="17"/>
  <c r="AL43" i="17"/>
  <c r="AK43" i="17"/>
  <c r="AL42" i="17"/>
  <c r="AK22" i="17"/>
  <c r="AM16" i="17"/>
  <c r="AK16" i="17"/>
  <c r="AM14" i="17"/>
  <c r="AK14" i="17"/>
  <c r="AM60" i="17"/>
  <c r="AM25" i="17"/>
  <c r="AL25" i="17"/>
  <c r="BN119" i="17"/>
  <c r="BO119" i="17" s="1"/>
  <c r="AK69" i="17"/>
  <c r="AK61" i="17"/>
  <c r="AL40" i="17"/>
  <c r="AK67" i="17"/>
  <c r="AK40" i="17"/>
  <c r="AK24" i="17"/>
  <c r="AJ24" i="17" s="1"/>
  <c r="AJ13" i="17"/>
  <c r="AK34" i="17"/>
  <c r="AJ34" i="17" s="1"/>
  <c r="AL15" i="17"/>
  <c r="AJ15" i="17" s="1"/>
  <c r="AL6" i="17"/>
  <c r="BN118" i="17"/>
  <c r="BO118" i="17" s="1"/>
  <c r="BO120" i="17" s="1"/>
  <c r="O103" i="17" s="1"/>
  <c r="U18" i="17" s="1"/>
  <c r="V18" i="17" s="1"/>
  <c r="AL69" i="17"/>
  <c r="AM59" i="17"/>
  <c r="AK42" i="17"/>
  <c r="AL22" i="17"/>
  <c r="AL7" i="17"/>
  <c r="AL16" i="17"/>
  <c r="AL14" i="17"/>
  <c r="AK7" i="17"/>
  <c r="AM15" i="17"/>
  <c r="BO110" i="18" l="1"/>
  <c r="O94" i="18" s="1"/>
  <c r="U16" i="18" s="1"/>
  <c r="V16" i="18" s="1"/>
  <c r="AK70" i="18"/>
  <c r="AJ70" i="18" s="1"/>
  <c r="AK40" i="18"/>
  <c r="AJ40" i="18" s="1"/>
  <c r="AL40" i="18"/>
  <c r="AL42" i="18"/>
  <c r="AK41" i="18"/>
  <c r="AJ41" i="18" s="1"/>
  <c r="AL43" i="18"/>
  <c r="AJ43" i="18" s="1"/>
  <c r="AK42" i="18"/>
  <c r="AJ42" i="18" s="1"/>
  <c r="AJ50" i="18"/>
  <c r="AJ51" i="18"/>
  <c r="AL52" i="18"/>
  <c r="AK52" i="18"/>
  <c r="AJ52" i="18" s="1"/>
  <c r="AI50" i="18" s="1"/>
  <c r="AJ49" i="18"/>
  <c r="AJ22" i="18"/>
  <c r="AJ25" i="18"/>
  <c r="AI7" i="18"/>
  <c r="AI6" i="18"/>
  <c r="AI5" i="18"/>
  <c r="AJ31" i="18"/>
  <c r="AJ32" i="18"/>
  <c r="AJ34" i="18"/>
  <c r="AI14" i="18"/>
  <c r="AI15" i="18"/>
  <c r="AJ33" i="18"/>
  <c r="AJ23" i="18"/>
  <c r="AJ61" i="18"/>
  <c r="AI61" i="18" s="1"/>
  <c r="AI13" i="18"/>
  <c r="AI4" i="18"/>
  <c r="AJ67" i="17"/>
  <c r="AK68" i="17"/>
  <c r="AJ68" i="17" s="1"/>
  <c r="AL68" i="17"/>
  <c r="AL70" i="17"/>
  <c r="AJ70" i="17" s="1"/>
  <c r="AJ61" i="17"/>
  <c r="AJ59" i="17"/>
  <c r="AI61" i="17" s="1"/>
  <c r="AJ42" i="17"/>
  <c r="AL33" i="17"/>
  <c r="AJ33" i="17" s="1"/>
  <c r="AK33" i="17"/>
  <c r="AL32" i="17"/>
  <c r="AL31" i="17"/>
  <c r="AJ31" i="17" s="1"/>
  <c r="AJ50" i="17"/>
  <c r="AI50" i="17" s="1"/>
  <c r="AJ40" i="17"/>
  <c r="AI42" i="17" s="1"/>
  <c r="AJ43" i="17"/>
  <c r="AI43" i="17" s="1"/>
  <c r="AJ25" i="17"/>
  <c r="AI23" i="17" s="1"/>
  <c r="AJ22" i="17"/>
  <c r="AJ4" i="17"/>
  <c r="AJ16" i="17"/>
  <c r="AJ14" i="17"/>
  <c r="BO110" i="17"/>
  <c r="O94" i="17" s="1"/>
  <c r="U16" i="17" s="1"/>
  <c r="V16" i="17" s="1"/>
  <c r="AJ58" i="17"/>
  <c r="AJ7" i="17"/>
  <c r="AI24" i="17"/>
  <c r="AJ60" i="17"/>
  <c r="AI60" i="17" s="1"/>
  <c r="AJ52" i="17"/>
  <c r="AJ49" i="17"/>
  <c r="AJ6" i="17"/>
  <c r="AJ69" i="17"/>
  <c r="AJ32" i="17"/>
  <c r="AI41" i="17"/>
  <c r="AJ51" i="17"/>
  <c r="AI70" i="18" l="1"/>
  <c r="AI69" i="18"/>
  <c r="AI68" i="18"/>
  <c r="AI67" i="18"/>
  <c r="AU67" i="18" s="1"/>
  <c r="AI52" i="18"/>
  <c r="AI51" i="18"/>
  <c r="AI49" i="18"/>
  <c r="AU49" i="18" s="1"/>
  <c r="AX49" i="18" s="1"/>
  <c r="AI41" i="18"/>
  <c r="AI34" i="18"/>
  <c r="AI32" i="18"/>
  <c r="AI25" i="18"/>
  <c r="AI24" i="18"/>
  <c r="AI23" i="18"/>
  <c r="AU6" i="18"/>
  <c r="AU5" i="18"/>
  <c r="AU7" i="18"/>
  <c r="AU4" i="18"/>
  <c r="AU16" i="18"/>
  <c r="AU15" i="18"/>
  <c r="AU13" i="18"/>
  <c r="AU14" i="18"/>
  <c r="AI33" i="18"/>
  <c r="AI22" i="18"/>
  <c r="AI42" i="18"/>
  <c r="AI59" i="18"/>
  <c r="AI31" i="18"/>
  <c r="AI60" i="18"/>
  <c r="AI43" i="18"/>
  <c r="AI58" i="18"/>
  <c r="AI40" i="18"/>
  <c r="AI67" i="17"/>
  <c r="AI69" i="17"/>
  <c r="AI59" i="17"/>
  <c r="AI31" i="17"/>
  <c r="AU32" i="17" s="1"/>
  <c r="AI34" i="17"/>
  <c r="AI52" i="17"/>
  <c r="AI40" i="17"/>
  <c r="AU40" i="17" s="1"/>
  <c r="AI32" i="17"/>
  <c r="AI22" i="17"/>
  <c r="AU22" i="17" s="1"/>
  <c r="AI25" i="17"/>
  <c r="AI16" i="17"/>
  <c r="AI6" i="17"/>
  <c r="AI14" i="17"/>
  <c r="AU67" i="17"/>
  <c r="AI7" i="17"/>
  <c r="AU42" i="17"/>
  <c r="AI51" i="17"/>
  <c r="AI4" i="17"/>
  <c r="AU24" i="17"/>
  <c r="AI33" i="17"/>
  <c r="AU31" i="17"/>
  <c r="AI68" i="17"/>
  <c r="AU69" i="17" s="1"/>
  <c r="AI15" i="17"/>
  <c r="AI5" i="17"/>
  <c r="AI49" i="17"/>
  <c r="AI58" i="17"/>
  <c r="AI13" i="17"/>
  <c r="AI70" i="17"/>
  <c r="AU68" i="18" l="1"/>
  <c r="AU69" i="18"/>
  <c r="AU70" i="18"/>
  <c r="AW70" i="18" s="1"/>
  <c r="AV49" i="18"/>
  <c r="AY49" i="18"/>
  <c r="M49" i="18"/>
  <c r="D82" i="18" s="1"/>
  <c r="BB82" i="18" s="1"/>
  <c r="BK82" i="18" s="1"/>
  <c r="BM82" i="18" s="1"/>
  <c r="AU51" i="18"/>
  <c r="M51" i="18" s="1"/>
  <c r="AW49" i="18"/>
  <c r="AU50" i="18"/>
  <c r="AV50" i="18" s="1"/>
  <c r="AU52" i="18"/>
  <c r="AU43" i="18"/>
  <c r="AU41" i="18"/>
  <c r="AU42" i="18"/>
  <c r="AU40" i="18"/>
  <c r="AW50" i="18"/>
  <c r="AY50" i="18"/>
  <c r="M50" i="18"/>
  <c r="AX50" i="18"/>
  <c r="AV7" i="18"/>
  <c r="AY7" i="18"/>
  <c r="AW7" i="18"/>
  <c r="M7" i="18"/>
  <c r="AX7" i="18"/>
  <c r="AW68" i="18"/>
  <c r="AV68" i="18"/>
  <c r="AX68" i="18"/>
  <c r="M68" i="18"/>
  <c r="AY68" i="18"/>
  <c r="AU61" i="18"/>
  <c r="AU60" i="18"/>
  <c r="AU58" i="18"/>
  <c r="AU59" i="18"/>
  <c r="AU24" i="18"/>
  <c r="AU23" i="18"/>
  <c r="AU25" i="18"/>
  <c r="AU22" i="18"/>
  <c r="AV15" i="18"/>
  <c r="M15" i="18"/>
  <c r="AW15" i="18"/>
  <c r="AX15" i="18"/>
  <c r="AY15" i="18"/>
  <c r="AX5" i="18"/>
  <c r="M5" i="18"/>
  <c r="AY5" i="18"/>
  <c r="AW5" i="18"/>
  <c r="AV5" i="18"/>
  <c r="AY67" i="18"/>
  <c r="AX67" i="18"/>
  <c r="AV67" i="18"/>
  <c r="AW67" i="18"/>
  <c r="M67" i="18"/>
  <c r="AU33" i="18"/>
  <c r="AU34" i="18"/>
  <c r="AU32" i="18"/>
  <c r="AU31" i="18"/>
  <c r="AX13" i="18"/>
  <c r="AW13" i="18"/>
  <c r="M13" i="18"/>
  <c r="AY13" i="18"/>
  <c r="AV13" i="18"/>
  <c r="Q49" i="18"/>
  <c r="P49" i="18"/>
  <c r="N49" i="18"/>
  <c r="AY16" i="18"/>
  <c r="AW16" i="18"/>
  <c r="M16" i="18"/>
  <c r="AV16" i="18"/>
  <c r="AX16" i="18"/>
  <c r="AY6" i="18"/>
  <c r="M6" i="18"/>
  <c r="AX6" i="18"/>
  <c r="AW6" i="18"/>
  <c r="AV6" i="18"/>
  <c r="AY69" i="18"/>
  <c r="M69" i="18"/>
  <c r="AX69" i="18"/>
  <c r="AV69" i="18"/>
  <c r="AW69" i="18"/>
  <c r="AW14" i="18"/>
  <c r="AV14" i="18"/>
  <c r="M14" i="18"/>
  <c r="AY14" i="18"/>
  <c r="AX14" i="18"/>
  <c r="AX4" i="18"/>
  <c r="M4" i="18"/>
  <c r="AW4" i="18"/>
  <c r="AV4" i="18"/>
  <c r="AY4" i="18"/>
  <c r="AX70" i="18"/>
  <c r="M70" i="18"/>
  <c r="AU70" i="17"/>
  <c r="AY70" i="17" s="1"/>
  <c r="AU68" i="17"/>
  <c r="AW68" i="17" s="1"/>
  <c r="AU41" i="17"/>
  <c r="AY41" i="17" s="1"/>
  <c r="AU43" i="17"/>
  <c r="AY43" i="17" s="1"/>
  <c r="AU33" i="17"/>
  <c r="AY33" i="17" s="1"/>
  <c r="AU23" i="17"/>
  <c r="M23" i="17" s="1"/>
  <c r="AU25" i="17"/>
  <c r="AV25" i="17" s="1"/>
  <c r="AW70" i="17"/>
  <c r="AV70" i="17"/>
  <c r="M70" i="17"/>
  <c r="AX70" i="17"/>
  <c r="AW33" i="17"/>
  <c r="AY69" i="17"/>
  <c r="M69" i="17"/>
  <c r="AX69" i="17"/>
  <c r="AW69" i="17"/>
  <c r="AV69" i="17"/>
  <c r="AU51" i="17"/>
  <c r="AU49" i="17"/>
  <c r="AU52" i="17"/>
  <c r="AU50" i="17"/>
  <c r="AW42" i="17"/>
  <c r="AV42" i="17"/>
  <c r="M42" i="17"/>
  <c r="AY42" i="17"/>
  <c r="AX42" i="17"/>
  <c r="AV31" i="17"/>
  <c r="AX31" i="17"/>
  <c r="AY31" i="17"/>
  <c r="M31" i="17"/>
  <c r="AW31" i="17"/>
  <c r="AU6" i="17"/>
  <c r="AU7" i="17"/>
  <c r="AU5" i="17"/>
  <c r="AU4" i="17"/>
  <c r="AU16" i="17"/>
  <c r="AU15" i="17"/>
  <c r="AU14" i="17"/>
  <c r="AU13" i="17"/>
  <c r="AU34" i="17"/>
  <c r="AX24" i="17"/>
  <c r="AW24" i="17"/>
  <c r="AV24" i="17"/>
  <c r="AY24" i="17"/>
  <c r="M24" i="17"/>
  <c r="M43" i="17"/>
  <c r="AY67" i="17"/>
  <c r="M67" i="17"/>
  <c r="AX67" i="17"/>
  <c r="AW67" i="17"/>
  <c r="AV67" i="17"/>
  <c r="AX32" i="17"/>
  <c r="AV32" i="17"/>
  <c r="AW32" i="17"/>
  <c r="M32" i="17"/>
  <c r="AY32" i="17"/>
  <c r="AY25" i="17"/>
  <c r="M68" i="17"/>
  <c r="AX22" i="17"/>
  <c r="AW22" i="17"/>
  <c r="AV22" i="17"/>
  <c r="M22" i="17"/>
  <c r="AY22" i="17"/>
  <c r="M41" i="17"/>
  <c r="AX41" i="17"/>
  <c r="AV41" i="17"/>
  <c r="AU61" i="17"/>
  <c r="AU60" i="17"/>
  <c r="AU59" i="17"/>
  <c r="AU58" i="17"/>
  <c r="AV23" i="17"/>
  <c r="AY23" i="17"/>
  <c r="AX23" i="17"/>
  <c r="AW23" i="17"/>
  <c r="AW40" i="17"/>
  <c r="AV40" i="17"/>
  <c r="AX40" i="17"/>
  <c r="AY40" i="17"/>
  <c r="M40" i="17"/>
  <c r="AV70" i="18" l="1"/>
  <c r="AY70" i="18"/>
  <c r="AV51" i="18"/>
  <c r="AY51" i="18"/>
  <c r="AW51" i="18"/>
  <c r="AX51" i="18"/>
  <c r="O49" i="18"/>
  <c r="AY52" i="18"/>
  <c r="AX52" i="18"/>
  <c r="AV52" i="18"/>
  <c r="AW52" i="18"/>
  <c r="M52" i="18"/>
  <c r="Q6" i="18"/>
  <c r="N6" i="18"/>
  <c r="P6" i="18"/>
  <c r="O6" i="18"/>
  <c r="D76" i="18"/>
  <c r="BB76" i="18" s="1"/>
  <c r="BK76" i="18" s="1"/>
  <c r="BM76" i="18" s="1"/>
  <c r="Q4" i="18"/>
  <c r="P4" i="18"/>
  <c r="N4" i="18"/>
  <c r="O4" i="18"/>
  <c r="F76" i="18"/>
  <c r="BD76" i="18" s="1"/>
  <c r="BK84" i="18" s="1"/>
  <c r="BM84" i="18" s="1"/>
  <c r="N14" i="18"/>
  <c r="Q14" i="18"/>
  <c r="P14" i="18"/>
  <c r="O14" i="18"/>
  <c r="AV33" i="18"/>
  <c r="AY33" i="18"/>
  <c r="M33" i="18"/>
  <c r="AX33" i="18"/>
  <c r="AW33" i="18"/>
  <c r="AX22" i="18"/>
  <c r="AY22" i="18"/>
  <c r="AW22" i="18"/>
  <c r="AV22" i="18"/>
  <c r="M22" i="18"/>
  <c r="AX59" i="18"/>
  <c r="AV59" i="18"/>
  <c r="M59" i="18"/>
  <c r="AY59" i="18"/>
  <c r="AW59" i="18"/>
  <c r="AW42" i="18"/>
  <c r="AV42" i="18"/>
  <c r="M42" i="18"/>
  <c r="AX42" i="18"/>
  <c r="AY42" i="18"/>
  <c r="P16" i="18"/>
  <c r="N16" i="18"/>
  <c r="Q16" i="18"/>
  <c r="O16" i="18"/>
  <c r="AX61" i="18"/>
  <c r="AV61" i="18"/>
  <c r="AW61" i="18"/>
  <c r="M61" i="18"/>
  <c r="AY61" i="18"/>
  <c r="F80" i="18"/>
  <c r="BD80" i="18" s="1"/>
  <c r="BK88" i="18" s="1"/>
  <c r="BM88" i="18" s="1"/>
  <c r="O50" i="18"/>
  <c r="N50" i="18"/>
  <c r="P50" i="18"/>
  <c r="Q50" i="18"/>
  <c r="Q51" i="18"/>
  <c r="P51" i="18"/>
  <c r="O51" i="18"/>
  <c r="N51" i="18"/>
  <c r="BN82" i="18"/>
  <c r="BO82" i="18" s="1"/>
  <c r="AV31" i="18"/>
  <c r="AX31" i="18"/>
  <c r="AW31" i="18"/>
  <c r="AY31" i="18"/>
  <c r="M31" i="18"/>
  <c r="D83" i="18"/>
  <c r="BB83" i="18" s="1"/>
  <c r="BK83" i="18" s="1"/>
  <c r="BM83" i="18" s="1"/>
  <c r="P67" i="18"/>
  <c r="N67" i="18"/>
  <c r="O67" i="18"/>
  <c r="Q67" i="18"/>
  <c r="F78" i="18"/>
  <c r="BD78" i="18" s="1"/>
  <c r="BK86" i="18" s="1"/>
  <c r="BM86" i="18" s="1"/>
  <c r="Q5" i="18"/>
  <c r="P5" i="18"/>
  <c r="O5" i="18"/>
  <c r="N5" i="18"/>
  <c r="AV25" i="18"/>
  <c r="AX25" i="18"/>
  <c r="AW25" i="18"/>
  <c r="AY25" i="18"/>
  <c r="M25" i="18"/>
  <c r="AW58" i="18"/>
  <c r="AV58" i="18"/>
  <c r="AY58" i="18"/>
  <c r="M58" i="18"/>
  <c r="AX58" i="18"/>
  <c r="O68" i="18"/>
  <c r="N68" i="18"/>
  <c r="F81" i="18"/>
  <c r="BD81" i="18" s="1"/>
  <c r="BK89" i="18" s="1"/>
  <c r="BM89" i="18" s="1"/>
  <c r="P68" i="18"/>
  <c r="Q68" i="18"/>
  <c r="AY41" i="18"/>
  <c r="M41" i="18"/>
  <c r="AX41" i="18"/>
  <c r="AW41" i="18"/>
  <c r="AV41" i="18"/>
  <c r="AW34" i="18"/>
  <c r="AX34" i="18"/>
  <c r="AV34" i="18"/>
  <c r="AY34" i="18"/>
  <c r="M34" i="18"/>
  <c r="AX24" i="18"/>
  <c r="M24" i="18"/>
  <c r="AY24" i="18"/>
  <c r="AW24" i="18"/>
  <c r="AV24" i="18"/>
  <c r="AW40" i="18"/>
  <c r="AY40" i="18"/>
  <c r="M40" i="18"/>
  <c r="AX40" i="18"/>
  <c r="AV40" i="18"/>
  <c r="O70" i="18"/>
  <c r="N70" i="18"/>
  <c r="P70" i="18"/>
  <c r="Q70" i="18"/>
  <c r="Q69" i="18"/>
  <c r="P69" i="18"/>
  <c r="N69" i="18"/>
  <c r="O69" i="18"/>
  <c r="D78" i="18"/>
  <c r="BB78" i="18" s="1"/>
  <c r="BK78" i="18" s="1"/>
  <c r="BM78" i="18" s="1"/>
  <c r="N13" i="18"/>
  <c r="Q13" i="18"/>
  <c r="O13" i="18"/>
  <c r="P13" i="18"/>
  <c r="AX32" i="18"/>
  <c r="AW32" i="18"/>
  <c r="AV32" i="18"/>
  <c r="M32" i="18"/>
  <c r="AY32" i="18"/>
  <c r="Q15" i="18"/>
  <c r="N15" i="18"/>
  <c r="O15" i="18"/>
  <c r="P15" i="18"/>
  <c r="AV23" i="18"/>
  <c r="AW23" i="18"/>
  <c r="AX23" i="18"/>
  <c r="AY23" i="18"/>
  <c r="M23" i="18"/>
  <c r="AV60" i="18"/>
  <c r="AX60" i="18"/>
  <c r="AY60" i="18"/>
  <c r="AW60" i="18"/>
  <c r="M60" i="18"/>
  <c r="N7" i="18"/>
  <c r="O7" i="18"/>
  <c r="Q7" i="18"/>
  <c r="P7" i="18"/>
  <c r="AY43" i="18"/>
  <c r="M43" i="18"/>
  <c r="AX43" i="18"/>
  <c r="AV43" i="18"/>
  <c r="AW43" i="18"/>
  <c r="AY68" i="17"/>
  <c r="AV68" i="17"/>
  <c r="N68" i="17" s="1"/>
  <c r="AX68" i="17"/>
  <c r="P68" i="17" s="1"/>
  <c r="AV43" i="17"/>
  <c r="AW41" i="17"/>
  <c r="O41" i="17" s="1"/>
  <c r="AX43" i="17"/>
  <c r="AW43" i="17"/>
  <c r="O43" i="17" s="1"/>
  <c r="AV33" i="17"/>
  <c r="AX33" i="17"/>
  <c r="M33" i="17"/>
  <c r="O33" i="17" s="1"/>
  <c r="AW25" i="17"/>
  <c r="AX25" i="17"/>
  <c r="M25" i="17"/>
  <c r="N25" i="17" s="1"/>
  <c r="D80" i="17"/>
  <c r="BB80" i="17" s="1"/>
  <c r="BK80" i="17" s="1"/>
  <c r="BM80" i="17" s="1"/>
  <c r="O40" i="17"/>
  <c r="N40" i="17"/>
  <c r="P40" i="17"/>
  <c r="Q40" i="17"/>
  <c r="AW60" i="17"/>
  <c r="AV60" i="17"/>
  <c r="M60" i="17"/>
  <c r="AY60" i="17"/>
  <c r="AX60" i="17"/>
  <c r="D77" i="17"/>
  <c r="BB77" i="17" s="1"/>
  <c r="BK77" i="17" s="1"/>
  <c r="BM77" i="17" s="1"/>
  <c r="P22" i="17"/>
  <c r="N22" i="17"/>
  <c r="O22" i="17"/>
  <c r="Q22" i="17"/>
  <c r="AW14" i="17"/>
  <c r="AV14" i="17"/>
  <c r="M14" i="17"/>
  <c r="AY14" i="17"/>
  <c r="AX14" i="17"/>
  <c r="AX5" i="17"/>
  <c r="M5" i="17"/>
  <c r="AW5" i="17"/>
  <c r="AV5" i="17"/>
  <c r="AY5" i="17"/>
  <c r="D79" i="17"/>
  <c r="BB79" i="17" s="1"/>
  <c r="BK79" i="17" s="1"/>
  <c r="BM79" i="17" s="1"/>
  <c r="N31" i="17"/>
  <c r="P31" i="17"/>
  <c r="Q31" i="17"/>
  <c r="O31" i="17"/>
  <c r="AY51" i="17"/>
  <c r="M51" i="17"/>
  <c r="AX51" i="17"/>
  <c r="AW51" i="17"/>
  <c r="AV51" i="17"/>
  <c r="Q69" i="17"/>
  <c r="P69" i="17"/>
  <c r="O69" i="17"/>
  <c r="N69" i="17"/>
  <c r="O70" i="17"/>
  <c r="N70" i="17"/>
  <c r="Q70" i="17"/>
  <c r="P70" i="17"/>
  <c r="AY61" i="17"/>
  <c r="M61" i="17"/>
  <c r="AX61" i="17"/>
  <c r="AV61" i="17"/>
  <c r="AW61" i="17"/>
  <c r="F82" i="17"/>
  <c r="BD82" i="17" s="1"/>
  <c r="BK90" i="17" s="1"/>
  <c r="BM90" i="17" s="1"/>
  <c r="Q41" i="17"/>
  <c r="P41" i="17"/>
  <c r="N41" i="17"/>
  <c r="O68" i="17"/>
  <c r="Q68" i="17"/>
  <c r="F81" i="17"/>
  <c r="BD81" i="17" s="1"/>
  <c r="BK89" i="17" s="1"/>
  <c r="BM89" i="17" s="1"/>
  <c r="P24" i="17"/>
  <c r="O24" i="17"/>
  <c r="N24" i="17"/>
  <c r="Q24" i="17"/>
  <c r="AV15" i="17"/>
  <c r="M15" i="17"/>
  <c r="AY15" i="17"/>
  <c r="AX15" i="17"/>
  <c r="AW15" i="17"/>
  <c r="AV7" i="17"/>
  <c r="M7" i="17"/>
  <c r="AY7" i="17"/>
  <c r="AW7" i="17"/>
  <c r="AX7" i="17"/>
  <c r="AW50" i="17"/>
  <c r="AV50" i="17"/>
  <c r="AY50" i="17"/>
  <c r="M50" i="17"/>
  <c r="AX50" i="17"/>
  <c r="AW58" i="17"/>
  <c r="AV58" i="17"/>
  <c r="AY58" i="17"/>
  <c r="M58" i="17"/>
  <c r="AX58" i="17"/>
  <c r="D83" i="17"/>
  <c r="BB83" i="17" s="1"/>
  <c r="BK83" i="17" s="1"/>
  <c r="BM83" i="17" s="1"/>
  <c r="Q67" i="17"/>
  <c r="P67" i="17"/>
  <c r="O67" i="17"/>
  <c r="N67" i="17"/>
  <c r="AW34" i="17"/>
  <c r="AV34" i="17"/>
  <c r="AY34" i="17"/>
  <c r="M34" i="17"/>
  <c r="AX34" i="17"/>
  <c r="AY16" i="17"/>
  <c r="AW16" i="17"/>
  <c r="AX16" i="17"/>
  <c r="M16" i="17"/>
  <c r="AV16" i="17"/>
  <c r="AY6" i="17"/>
  <c r="M6" i="17"/>
  <c r="AX6" i="17"/>
  <c r="AV6" i="17"/>
  <c r="AW6" i="17"/>
  <c r="O42" i="17"/>
  <c r="N42" i="17"/>
  <c r="Q42" i="17"/>
  <c r="P42" i="17"/>
  <c r="AW52" i="17"/>
  <c r="AV52" i="17"/>
  <c r="AY52" i="17"/>
  <c r="M52" i="17"/>
  <c r="AX52" i="17"/>
  <c r="F79" i="17"/>
  <c r="BD79" i="17" s="1"/>
  <c r="BK87" i="17" s="1"/>
  <c r="BM87" i="17" s="1"/>
  <c r="N23" i="17"/>
  <c r="Q23" i="17"/>
  <c r="P23" i="17"/>
  <c r="O23" i="17"/>
  <c r="AX59" i="17"/>
  <c r="AV59" i="17"/>
  <c r="M59" i="17"/>
  <c r="AY59" i="17"/>
  <c r="AW59" i="17"/>
  <c r="Q25" i="17"/>
  <c r="O25" i="17"/>
  <c r="F77" i="17"/>
  <c r="BD77" i="17" s="1"/>
  <c r="BK85" i="17" s="1"/>
  <c r="BM85" i="17" s="1"/>
  <c r="P32" i="17"/>
  <c r="N32" i="17"/>
  <c r="O32" i="17"/>
  <c r="Q32" i="17"/>
  <c r="Q43" i="17"/>
  <c r="P43" i="17"/>
  <c r="N43" i="17"/>
  <c r="AX13" i="17"/>
  <c r="AV13" i="17"/>
  <c r="AW13" i="17"/>
  <c r="M13" i="17"/>
  <c r="AY13" i="17"/>
  <c r="AX4" i="17"/>
  <c r="M4" i="17"/>
  <c r="AW4" i="17"/>
  <c r="AV4" i="17"/>
  <c r="AY4" i="17"/>
  <c r="AY49" i="17"/>
  <c r="M49" i="17"/>
  <c r="AX49" i="17"/>
  <c r="AW49" i="17"/>
  <c r="AV49" i="17"/>
  <c r="P33" i="17"/>
  <c r="Q33" i="17"/>
  <c r="P52" i="18" l="1"/>
  <c r="Q52" i="18"/>
  <c r="O52" i="18"/>
  <c r="N52" i="18"/>
  <c r="N60" i="18"/>
  <c r="P60" i="18"/>
  <c r="Q60" i="18"/>
  <c r="O60" i="18"/>
  <c r="P24" i="18"/>
  <c r="Q24" i="18"/>
  <c r="N24" i="18"/>
  <c r="O24" i="18"/>
  <c r="BN83" i="18"/>
  <c r="BO83" i="18" s="1"/>
  <c r="BN88" i="18"/>
  <c r="BO88" i="18" s="1"/>
  <c r="O42" i="18"/>
  <c r="Q42" i="18"/>
  <c r="P42" i="18"/>
  <c r="N42" i="18"/>
  <c r="D77" i="18"/>
  <c r="BB77" i="18" s="1"/>
  <c r="BK77" i="18" s="1"/>
  <c r="BM77" i="18" s="1"/>
  <c r="P22" i="18"/>
  <c r="Q22" i="18"/>
  <c r="O22" i="18"/>
  <c r="N22" i="18"/>
  <c r="F79" i="18"/>
  <c r="BD79" i="18" s="1"/>
  <c r="BK87" i="18" s="1"/>
  <c r="BM87" i="18" s="1"/>
  <c r="N23" i="18"/>
  <c r="P23" i="18"/>
  <c r="O23" i="18"/>
  <c r="Q23" i="18"/>
  <c r="D79" i="18"/>
  <c r="BB79" i="18" s="1"/>
  <c r="BK79" i="18" s="1"/>
  <c r="BM79" i="18" s="1"/>
  <c r="N31" i="18"/>
  <c r="Q31" i="18"/>
  <c r="P31" i="18"/>
  <c r="O31" i="18"/>
  <c r="F83" i="18"/>
  <c r="BD83" i="18" s="1"/>
  <c r="BK91" i="18" s="1"/>
  <c r="BM91" i="18" s="1"/>
  <c r="Q59" i="18"/>
  <c r="P59" i="18"/>
  <c r="O59" i="18"/>
  <c r="N59" i="18"/>
  <c r="Q43" i="18"/>
  <c r="P43" i="18"/>
  <c r="N43" i="18"/>
  <c r="O43" i="18"/>
  <c r="O40" i="18"/>
  <c r="D80" i="18"/>
  <c r="BB80" i="18" s="1"/>
  <c r="BK80" i="18" s="1"/>
  <c r="BM80" i="18" s="1"/>
  <c r="P40" i="18"/>
  <c r="N40" i="18"/>
  <c r="Q40" i="18"/>
  <c r="O34" i="18"/>
  <c r="Q34" i="18"/>
  <c r="P34" i="18"/>
  <c r="N34" i="18"/>
  <c r="F82" i="18"/>
  <c r="BD82" i="18" s="1"/>
  <c r="BK90" i="18" s="1"/>
  <c r="BM90" i="18" s="1"/>
  <c r="Q41" i="18"/>
  <c r="P41" i="18"/>
  <c r="N41" i="18"/>
  <c r="O41" i="18"/>
  <c r="BN89" i="18"/>
  <c r="BO89" i="18" s="1"/>
  <c r="D81" i="18"/>
  <c r="BB81" i="18" s="1"/>
  <c r="BK81" i="18" s="1"/>
  <c r="BM81" i="18" s="1"/>
  <c r="O58" i="18"/>
  <c r="N58" i="18"/>
  <c r="Q58" i="18"/>
  <c r="P58" i="18"/>
  <c r="N25" i="18"/>
  <c r="Q25" i="18"/>
  <c r="P25" i="18"/>
  <c r="O25" i="18"/>
  <c r="P61" i="18"/>
  <c r="N61" i="18"/>
  <c r="Q61" i="18"/>
  <c r="O61" i="18"/>
  <c r="BN84" i="18"/>
  <c r="BO84" i="18" s="1"/>
  <c r="F77" i="18"/>
  <c r="BD77" i="18" s="1"/>
  <c r="BK85" i="18" s="1"/>
  <c r="BM85" i="18" s="1"/>
  <c r="P32" i="18"/>
  <c r="O32" i="18"/>
  <c r="N32" i="18"/>
  <c r="Q32" i="18"/>
  <c r="BN78" i="18"/>
  <c r="BO78" i="18" s="1"/>
  <c r="BN86" i="18"/>
  <c r="BO86" i="18" s="1"/>
  <c r="N33" i="18"/>
  <c r="O33" i="18"/>
  <c r="Q33" i="18"/>
  <c r="P33" i="18"/>
  <c r="BN76" i="18"/>
  <c r="BO76" i="18" s="1"/>
  <c r="N33" i="17"/>
  <c r="P25" i="17"/>
  <c r="F80" i="17"/>
  <c r="BD80" i="17" s="1"/>
  <c r="BK88" i="17" s="1"/>
  <c r="BM88" i="17" s="1"/>
  <c r="O50" i="17"/>
  <c r="N50" i="17"/>
  <c r="Q50" i="17"/>
  <c r="P50" i="17"/>
  <c r="Q15" i="17"/>
  <c r="P15" i="17"/>
  <c r="O15" i="17"/>
  <c r="N15" i="17"/>
  <c r="Q59" i="17"/>
  <c r="P59" i="17"/>
  <c r="O59" i="17"/>
  <c r="F83" i="17"/>
  <c r="BD83" i="17" s="1"/>
  <c r="BK91" i="17" s="1"/>
  <c r="BM91" i="17" s="1"/>
  <c r="N59" i="17"/>
  <c r="BN83" i="17"/>
  <c r="BO83" i="17" s="1"/>
  <c r="BN77" i="17"/>
  <c r="BO77" i="17" s="1"/>
  <c r="D82" i="17"/>
  <c r="BB82" i="17" s="1"/>
  <c r="BK82" i="17" s="1"/>
  <c r="BM82" i="17" s="1"/>
  <c r="Q49" i="17"/>
  <c r="P49" i="17"/>
  <c r="N49" i="17"/>
  <c r="O49" i="17"/>
  <c r="D78" i="17"/>
  <c r="BB78" i="17" s="1"/>
  <c r="BK78" i="17" s="1"/>
  <c r="BM78" i="17" s="1"/>
  <c r="N13" i="17"/>
  <c r="Q13" i="17"/>
  <c r="O13" i="17"/>
  <c r="P13" i="17"/>
  <c r="BN85" i="17"/>
  <c r="BO85" i="17" s="1"/>
  <c r="O52" i="17"/>
  <c r="N52" i="17"/>
  <c r="Q52" i="17"/>
  <c r="P52" i="17"/>
  <c r="BN79" i="17"/>
  <c r="BO79" i="17"/>
  <c r="F78" i="17"/>
  <c r="BD78" i="17" s="1"/>
  <c r="BK86" i="17" s="1"/>
  <c r="BM86" i="17" s="1"/>
  <c r="Q5" i="17"/>
  <c r="P5" i="17"/>
  <c r="O5" i="17"/>
  <c r="N5" i="17"/>
  <c r="F76" i="17"/>
  <c r="BD76" i="17" s="1"/>
  <c r="BK84" i="17" s="1"/>
  <c r="BM84" i="17" s="1"/>
  <c r="N14" i="17"/>
  <c r="P14" i="17"/>
  <c r="Q14" i="17"/>
  <c r="O14" i="17"/>
  <c r="BN87" i="17"/>
  <c r="BO87" i="17" s="1"/>
  <c r="P16" i="17"/>
  <c r="O16" i="17"/>
  <c r="N16" i="17"/>
  <c r="Q16" i="17"/>
  <c r="Q51" i="17"/>
  <c r="P51" i="17"/>
  <c r="O51" i="17"/>
  <c r="N51" i="17"/>
  <c r="N60" i="17"/>
  <c r="Q60" i="17"/>
  <c r="P60" i="17"/>
  <c r="O60" i="17"/>
  <c r="Q6" i="17"/>
  <c r="P6" i="17"/>
  <c r="N6" i="17"/>
  <c r="O6" i="17"/>
  <c r="O34" i="17"/>
  <c r="N34" i="17"/>
  <c r="Q34" i="17"/>
  <c r="P34" i="17"/>
  <c r="D76" i="17"/>
  <c r="BB76" i="17" s="1"/>
  <c r="BK76" i="17" s="1"/>
  <c r="BM76" i="17" s="1"/>
  <c r="Q4" i="17"/>
  <c r="P4" i="17"/>
  <c r="N4" i="17"/>
  <c r="O4" i="17"/>
  <c r="D81" i="17"/>
  <c r="BB81" i="17" s="1"/>
  <c r="BK81" i="17" s="1"/>
  <c r="BM81" i="17" s="1"/>
  <c r="O58" i="17"/>
  <c r="N58" i="17"/>
  <c r="Q58" i="17"/>
  <c r="P58" i="17"/>
  <c r="N7" i="17"/>
  <c r="Q7" i="17"/>
  <c r="P7" i="17"/>
  <c r="O7" i="17"/>
  <c r="BN89" i="17"/>
  <c r="BO89" i="17" s="1"/>
  <c r="BN90" i="17"/>
  <c r="BO90" i="17" s="1"/>
  <c r="Q61" i="17"/>
  <c r="P61" i="17"/>
  <c r="N61" i="17"/>
  <c r="O61" i="17"/>
  <c r="BN80" i="17"/>
  <c r="BO80" i="17" s="1"/>
  <c r="BN85" i="18" l="1"/>
  <c r="BO85" i="18" s="1"/>
  <c r="BN91" i="18"/>
  <c r="BO91" i="18" s="1"/>
  <c r="BN79" i="18"/>
  <c r="BO79" i="18" s="1"/>
  <c r="BN90" i="18"/>
  <c r="BO90" i="18" s="1"/>
  <c r="BN80" i="18"/>
  <c r="BO80" i="18" s="1"/>
  <c r="BN87" i="18"/>
  <c r="BO87" i="18" s="1"/>
  <c r="BN81" i="18"/>
  <c r="BO81" i="18" s="1"/>
  <c r="BN77" i="18"/>
  <c r="BO77" i="18" s="1"/>
  <c r="BN81" i="17"/>
  <c r="BO81" i="17" s="1"/>
  <c r="BN78" i="17"/>
  <c r="BO78" i="17" s="1"/>
  <c r="BN82" i="17"/>
  <c r="BO82" i="17" s="1"/>
  <c r="BN84" i="17"/>
  <c r="BO84" i="17" s="1"/>
  <c r="BN76" i="17"/>
  <c r="BO76" i="17" s="1"/>
  <c r="BN86" i="17"/>
  <c r="BO86" i="17" s="1"/>
  <c r="BN91" i="17"/>
  <c r="BO91" i="17" s="1"/>
  <c r="BN88" i="17"/>
  <c r="BO88" i="17" s="1"/>
  <c r="BO92" i="18" l="1"/>
  <c r="O76" i="18" s="1"/>
  <c r="U14" i="18" s="1"/>
  <c r="V14" i="18" s="1"/>
  <c r="BO92" i="17"/>
  <c r="O76" i="17" s="1"/>
  <c r="U14" i="17" s="1"/>
  <c r="V14" i="17" s="1"/>
  <c r="BL119" i="16" l="1"/>
  <c r="BL118" i="16"/>
  <c r="BL114" i="16"/>
  <c r="BL113" i="16"/>
  <c r="BL109" i="16"/>
  <c r="BL108" i="16"/>
  <c r="BL107" i="16"/>
  <c r="BL106" i="16"/>
  <c r="BH103" i="16"/>
  <c r="BG103" i="16"/>
  <c r="BE103" i="16"/>
  <c r="F103" i="16"/>
  <c r="BD103" i="16" s="1"/>
  <c r="D103" i="16"/>
  <c r="BB103" i="16" s="1"/>
  <c r="BH99" i="16"/>
  <c r="BG99" i="16"/>
  <c r="BE99" i="16"/>
  <c r="D99" i="16"/>
  <c r="BK113" i="16" s="1"/>
  <c r="BM113" i="16" s="1"/>
  <c r="BH95" i="16"/>
  <c r="BG95" i="16"/>
  <c r="BE95" i="16"/>
  <c r="BI95" i="16" s="1"/>
  <c r="K95" i="16" s="1"/>
  <c r="F95" i="16"/>
  <c r="BD95" i="16" s="1"/>
  <c r="D95" i="16"/>
  <c r="BK107" i="16" s="1"/>
  <c r="BM107" i="16" s="1"/>
  <c r="BH94" i="16"/>
  <c r="BG94" i="16"/>
  <c r="BE94" i="16"/>
  <c r="F94" i="16"/>
  <c r="D94" i="16"/>
  <c r="S94" i="16" s="1"/>
  <c r="BL91" i="16"/>
  <c r="BL90" i="16"/>
  <c r="BH90" i="16"/>
  <c r="BG90" i="16"/>
  <c r="BE90" i="16"/>
  <c r="F90" i="16"/>
  <c r="D90" i="16"/>
  <c r="BK98" i="16" s="1"/>
  <c r="BL89" i="16"/>
  <c r="BH89" i="16"/>
  <c r="BG89" i="16"/>
  <c r="BE89" i="16"/>
  <c r="BI89" i="16" s="1"/>
  <c r="K89" i="16" s="1"/>
  <c r="BB89" i="16"/>
  <c r="F89" i="16"/>
  <c r="BD89" i="16" s="1"/>
  <c r="D89" i="16"/>
  <c r="BK97" i="16" s="1"/>
  <c r="BL88" i="16"/>
  <c r="BH88" i="16"/>
  <c r="BG88" i="16"/>
  <c r="BE88" i="16"/>
  <c r="F88" i="16"/>
  <c r="D88" i="16"/>
  <c r="BK96" i="16" s="1"/>
  <c r="BL87" i="16"/>
  <c r="BH87" i="16"/>
  <c r="BG87" i="16"/>
  <c r="BE87" i="16"/>
  <c r="F87" i="16"/>
  <c r="BK99" i="16" s="1"/>
  <c r="D87" i="16"/>
  <c r="BL86" i="16"/>
  <c r="BL85" i="16"/>
  <c r="BL84" i="16"/>
  <c r="BL83" i="16"/>
  <c r="BH83" i="16"/>
  <c r="BG83" i="16"/>
  <c r="BE83" i="16"/>
  <c r="BL82" i="16"/>
  <c r="BH82" i="16"/>
  <c r="BG82" i="16"/>
  <c r="BE82" i="16"/>
  <c r="BL81" i="16"/>
  <c r="BH81" i="16"/>
  <c r="BG81" i="16"/>
  <c r="BE81" i="16"/>
  <c r="BL80" i="16"/>
  <c r="BH80" i="16"/>
  <c r="BG80" i="16"/>
  <c r="BE80" i="16"/>
  <c r="BL79" i="16"/>
  <c r="BH79" i="16"/>
  <c r="BG79" i="16"/>
  <c r="BE79" i="16"/>
  <c r="BL78" i="16"/>
  <c r="BH78" i="16"/>
  <c r="BG78" i="16"/>
  <c r="BE78" i="16"/>
  <c r="BL77" i="16"/>
  <c r="BH77" i="16"/>
  <c r="BG77" i="16"/>
  <c r="BE77" i="16"/>
  <c r="BL76" i="16"/>
  <c r="BH76" i="16"/>
  <c r="BG76" i="16"/>
  <c r="BE76" i="16"/>
  <c r="BH72" i="16"/>
  <c r="BG72" i="16"/>
  <c r="BE72" i="16"/>
  <c r="AG72" i="16"/>
  <c r="AF72" i="16"/>
  <c r="AE72" i="16"/>
  <c r="AC72" i="16"/>
  <c r="AB72" i="16"/>
  <c r="AA72" i="16"/>
  <c r="BH71" i="16"/>
  <c r="BG71" i="16"/>
  <c r="BE71" i="16"/>
  <c r="AG71" i="16"/>
  <c r="AF71" i="16"/>
  <c r="AE71" i="16"/>
  <c r="AC71" i="16"/>
  <c r="AB71" i="16"/>
  <c r="AA71" i="16"/>
  <c r="BH70" i="16"/>
  <c r="BG70" i="16"/>
  <c r="BE70" i="16"/>
  <c r="AG70" i="16"/>
  <c r="AF70" i="16"/>
  <c r="AE70" i="16"/>
  <c r="AC70" i="16"/>
  <c r="AB70" i="16"/>
  <c r="AA70" i="16"/>
  <c r="BH69" i="16"/>
  <c r="BG69" i="16"/>
  <c r="BE69" i="16"/>
  <c r="AG69" i="16"/>
  <c r="AF69" i="16"/>
  <c r="AE69" i="16"/>
  <c r="AC69" i="16"/>
  <c r="AB69" i="16"/>
  <c r="AA69" i="16"/>
  <c r="BH68" i="16"/>
  <c r="BG68" i="16"/>
  <c r="BE68" i="16"/>
  <c r="AG68" i="16"/>
  <c r="AF68" i="16"/>
  <c r="AE68" i="16"/>
  <c r="AC68" i="16"/>
  <c r="AQ68" i="16" s="1"/>
  <c r="AB68" i="16"/>
  <c r="AP68" i="16" s="1"/>
  <c r="AA68" i="16"/>
  <c r="BH67" i="16"/>
  <c r="BG67" i="16"/>
  <c r="BE67" i="16"/>
  <c r="AG67" i="16"/>
  <c r="AF67" i="16"/>
  <c r="AP69" i="16" s="1"/>
  <c r="AE67" i="16"/>
  <c r="AO69" i="16" s="1"/>
  <c r="AC67" i="16"/>
  <c r="AB67" i="16"/>
  <c r="AP67" i="16" s="1"/>
  <c r="AA67" i="16"/>
  <c r="AO67" i="16" s="1"/>
  <c r="BH63" i="16"/>
  <c r="BG63" i="16"/>
  <c r="BE63" i="16"/>
  <c r="AG63" i="16"/>
  <c r="AF63" i="16"/>
  <c r="AE63" i="16"/>
  <c r="AC63" i="16"/>
  <c r="AB63" i="16"/>
  <c r="AA63" i="16"/>
  <c r="BH62" i="16"/>
  <c r="BG62" i="16"/>
  <c r="BE62" i="16"/>
  <c r="AG62" i="16"/>
  <c r="AF62" i="16"/>
  <c r="AE62" i="16"/>
  <c r="AC62" i="16"/>
  <c r="AB62" i="16"/>
  <c r="AA62" i="16"/>
  <c r="BH61" i="16"/>
  <c r="BG61" i="16"/>
  <c r="BE61" i="16"/>
  <c r="AG61" i="16"/>
  <c r="AF61" i="16"/>
  <c r="AE61" i="16"/>
  <c r="AC61" i="16"/>
  <c r="AB61" i="16"/>
  <c r="AA61" i="16"/>
  <c r="BH60" i="16"/>
  <c r="BG60" i="16"/>
  <c r="BE60" i="16"/>
  <c r="AG60" i="16"/>
  <c r="AF60" i="16"/>
  <c r="AE60" i="16"/>
  <c r="AC60" i="16"/>
  <c r="AB60" i="16"/>
  <c r="AA60" i="16"/>
  <c r="BH59" i="16"/>
  <c r="BG59" i="16"/>
  <c r="BE59" i="16"/>
  <c r="BI59" i="16" s="1"/>
  <c r="K59" i="16" s="1"/>
  <c r="AG59" i="16"/>
  <c r="AQ61" i="16" s="1"/>
  <c r="AF59" i="16"/>
  <c r="AE59" i="16"/>
  <c r="AC59" i="16"/>
  <c r="AB59" i="16"/>
  <c r="AP59" i="16" s="1"/>
  <c r="AA59" i="16"/>
  <c r="BH58" i="16"/>
  <c r="BG58" i="16"/>
  <c r="BE58" i="16"/>
  <c r="AG58" i="16"/>
  <c r="AQ60" i="16" s="1"/>
  <c r="AF58" i="16"/>
  <c r="AE58" i="16"/>
  <c r="AC58" i="16"/>
  <c r="AB58" i="16"/>
  <c r="AA58" i="16"/>
  <c r="AO58" i="16" s="1"/>
  <c r="BH54" i="16"/>
  <c r="BG54" i="16"/>
  <c r="BE54" i="16"/>
  <c r="AG54" i="16"/>
  <c r="AF54" i="16"/>
  <c r="AE54" i="16"/>
  <c r="AC54" i="16"/>
  <c r="AB54" i="16"/>
  <c r="AA54" i="16"/>
  <c r="BH53" i="16"/>
  <c r="BG53" i="16"/>
  <c r="BE53" i="16"/>
  <c r="AG53" i="16"/>
  <c r="AF53" i="16"/>
  <c r="AE53" i="16"/>
  <c r="AC53" i="16"/>
  <c r="AB53" i="16"/>
  <c r="AA53" i="16"/>
  <c r="BH52" i="16"/>
  <c r="BG52" i="16"/>
  <c r="BE52" i="16"/>
  <c r="AO52" i="16"/>
  <c r="AG52" i="16"/>
  <c r="AF52" i="16"/>
  <c r="AE52" i="16"/>
  <c r="AC52" i="16"/>
  <c r="AB52" i="16"/>
  <c r="AA52" i="16"/>
  <c r="BH51" i="16"/>
  <c r="BG51" i="16"/>
  <c r="BE51" i="16"/>
  <c r="AG51" i="16"/>
  <c r="AF51" i="16"/>
  <c r="AE51" i="16"/>
  <c r="AC51" i="16"/>
  <c r="AB51" i="16"/>
  <c r="AA51" i="16"/>
  <c r="BH50" i="16"/>
  <c r="BG50" i="16"/>
  <c r="BE50" i="16"/>
  <c r="AG50" i="16"/>
  <c r="AQ52" i="16" s="1"/>
  <c r="AF50" i="16"/>
  <c r="AP52" i="16" s="1"/>
  <c r="AE50" i="16"/>
  <c r="AC50" i="16"/>
  <c r="AQ50" i="16" s="1"/>
  <c r="AB50" i="16"/>
  <c r="AA50" i="16"/>
  <c r="AO50" i="16" s="1"/>
  <c r="BH49" i="16"/>
  <c r="BG49" i="16"/>
  <c r="BI49" i="16" s="1"/>
  <c r="K49" i="16" s="1"/>
  <c r="BE49" i="16"/>
  <c r="AG49" i="16"/>
  <c r="AQ51" i="16" s="1"/>
  <c r="AF49" i="16"/>
  <c r="AE49" i="16"/>
  <c r="AO51" i="16" s="1"/>
  <c r="AC49" i="16"/>
  <c r="AQ49" i="16" s="1"/>
  <c r="AB49" i="16"/>
  <c r="AP49" i="16" s="1"/>
  <c r="AA49" i="16"/>
  <c r="AO49" i="16" s="1"/>
  <c r="BH45" i="16"/>
  <c r="BG45" i="16"/>
  <c r="BE45" i="16"/>
  <c r="AG45" i="16"/>
  <c r="AF45" i="16"/>
  <c r="AE45" i="16"/>
  <c r="AC45" i="16"/>
  <c r="AB45" i="16"/>
  <c r="AA45" i="16"/>
  <c r="BH44" i="16"/>
  <c r="BG44" i="16"/>
  <c r="BE44" i="16"/>
  <c r="AG44" i="16"/>
  <c r="AF44" i="16"/>
  <c r="AE44" i="16"/>
  <c r="AC44" i="16"/>
  <c r="AB44" i="16"/>
  <c r="AA44" i="16"/>
  <c r="AO43" i="16" s="1"/>
  <c r="BH43" i="16"/>
  <c r="BG43" i="16"/>
  <c r="BE43" i="16"/>
  <c r="AG43" i="16"/>
  <c r="AF43" i="16"/>
  <c r="AE43" i="16"/>
  <c r="AC43" i="16"/>
  <c r="AB43" i="16"/>
  <c r="AA43" i="16"/>
  <c r="BH42" i="16"/>
  <c r="BG42" i="16"/>
  <c r="BE42" i="16"/>
  <c r="BI42" i="16" s="1"/>
  <c r="K42" i="16" s="1"/>
  <c r="AG42" i="16"/>
  <c r="AF42" i="16"/>
  <c r="AE42" i="16"/>
  <c r="AC42" i="16"/>
  <c r="AB42" i="16"/>
  <c r="AA42" i="16"/>
  <c r="BI41" i="16"/>
  <c r="K41" i="16" s="1"/>
  <c r="BH41" i="16"/>
  <c r="BG41" i="16"/>
  <c r="BE41" i="16"/>
  <c r="AG41" i="16"/>
  <c r="AF41" i="16"/>
  <c r="AE41" i="16"/>
  <c r="AC41" i="16"/>
  <c r="AB41" i="16"/>
  <c r="AP41" i="16" s="1"/>
  <c r="AA41" i="16"/>
  <c r="BH40" i="16"/>
  <c r="BG40" i="16"/>
  <c r="BE40" i="16"/>
  <c r="AG40" i="16"/>
  <c r="AQ42" i="16" s="1"/>
  <c r="AF40" i="16"/>
  <c r="AE40" i="16"/>
  <c r="AC40" i="16"/>
  <c r="AQ40" i="16" s="1"/>
  <c r="AB40" i="16"/>
  <c r="AA40" i="16"/>
  <c r="BH36" i="16"/>
  <c r="BG36" i="16"/>
  <c r="BE36" i="16"/>
  <c r="AG36" i="16"/>
  <c r="AF36" i="16"/>
  <c r="AE36" i="16"/>
  <c r="AC36" i="16"/>
  <c r="AB36" i="16"/>
  <c r="AA36" i="16"/>
  <c r="BH35" i="16"/>
  <c r="BG35" i="16"/>
  <c r="BE35" i="16"/>
  <c r="AG35" i="16"/>
  <c r="AF35" i="16"/>
  <c r="AE35" i="16"/>
  <c r="AC35" i="16"/>
  <c r="AB35" i="16"/>
  <c r="AA35" i="16"/>
  <c r="BH34" i="16"/>
  <c r="BG34" i="16"/>
  <c r="BE34" i="16"/>
  <c r="AG34" i="16"/>
  <c r="AF34" i="16"/>
  <c r="AE34" i="16"/>
  <c r="AC34" i="16"/>
  <c r="AB34" i="16"/>
  <c r="AP34" i="16" s="1"/>
  <c r="AA34" i="16"/>
  <c r="BH33" i="16"/>
  <c r="BG33" i="16"/>
  <c r="BE33" i="16"/>
  <c r="AG33" i="16"/>
  <c r="AF33" i="16"/>
  <c r="AE33" i="16"/>
  <c r="AC33" i="16"/>
  <c r="AB33" i="16"/>
  <c r="AA33" i="16"/>
  <c r="BH32" i="16"/>
  <c r="BG32" i="16"/>
  <c r="BE32" i="16"/>
  <c r="BI32" i="16" s="1"/>
  <c r="K32" i="16" s="1"/>
  <c r="AG32" i="16"/>
  <c r="AF32" i="16"/>
  <c r="AE32" i="16"/>
  <c r="AC32" i="16"/>
  <c r="AB32" i="16"/>
  <c r="AA32" i="16"/>
  <c r="BH31" i="16"/>
  <c r="BG31" i="16"/>
  <c r="BE31" i="16"/>
  <c r="AG31" i="16"/>
  <c r="AF31" i="16"/>
  <c r="AE31" i="16"/>
  <c r="AC31" i="16"/>
  <c r="AQ31" i="16" s="1"/>
  <c r="AB31" i="16"/>
  <c r="AA31" i="16"/>
  <c r="BH27" i="16"/>
  <c r="BG27" i="16"/>
  <c r="BE27" i="16"/>
  <c r="AG27" i="16"/>
  <c r="AF27" i="16"/>
  <c r="AE27" i="16"/>
  <c r="AC27" i="16"/>
  <c r="AB27" i="16"/>
  <c r="AA27" i="16"/>
  <c r="BH26" i="16"/>
  <c r="BG26" i="16"/>
  <c r="BE26" i="16"/>
  <c r="AG26" i="16"/>
  <c r="AF26" i="16"/>
  <c r="AE26" i="16"/>
  <c r="AC26" i="16"/>
  <c r="AB26" i="16"/>
  <c r="AA26" i="16"/>
  <c r="BH25" i="16"/>
  <c r="BG25" i="16"/>
  <c r="BE25" i="16"/>
  <c r="AG25" i="16"/>
  <c r="AF25" i="16"/>
  <c r="AE25" i="16"/>
  <c r="AC25" i="16"/>
  <c r="AB25" i="16"/>
  <c r="AP25" i="16" s="1"/>
  <c r="AA25" i="16"/>
  <c r="BH24" i="16"/>
  <c r="BG24" i="16"/>
  <c r="BE24" i="16"/>
  <c r="AG24" i="16"/>
  <c r="AF24" i="16"/>
  <c r="AE24" i="16"/>
  <c r="AC24" i="16"/>
  <c r="AB24" i="16"/>
  <c r="AA24" i="16"/>
  <c r="BH23" i="16"/>
  <c r="BG23" i="16"/>
  <c r="BE23" i="16"/>
  <c r="AG23" i="16"/>
  <c r="AF23" i="16"/>
  <c r="AE23" i="16"/>
  <c r="AC23" i="16"/>
  <c r="AB23" i="16"/>
  <c r="AA23" i="16"/>
  <c r="BI22" i="16"/>
  <c r="K22" i="16" s="1"/>
  <c r="BH22" i="16"/>
  <c r="BG22" i="16"/>
  <c r="BE22" i="16"/>
  <c r="AP22" i="16"/>
  <c r="AG22" i="16"/>
  <c r="AF22" i="16"/>
  <c r="AE22" i="16"/>
  <c r="AC22" i="16"/>
  <c r="AB22" i="16"/>
  <c r="AA22" i="16"/>
  <c r="AO22" i="16" s="1"/>
  <c r="BH18" i="16"/>
  <c r="BG18" i="16"/>
  <c r="BE18" i="16"/>
  <c r="AG18" i="16"/>
  <c r="AF18" i="16"/>
  <c r="AE18" i="16"/>
  <c r="AC18" i="16"/>
  <c r="AB18" i="16"/>
  <c r="AA18" i="16"/>
  <c r="BH17" i="16"/>
  <c r="BG17" i="16"/>
  <c r="BE17" i="16"/>
  <c r="AG17" i="16"/>
  <c r="AF17" i="16"/>
  <c r="AE17" i="16"/>
  <c r="AC17" i="16"/>
  <c r="AB17" i="16"/>
  <c r="AA17" i="16"/>
  <c r="BH16" i="16"/>
  <c r="BG16" i="16"/>
  <c r="BE16" i="16"/>
  <c r="AG16" i="16"/>
  <c r="AF16" i="16"/>
  <c r="AE16" i="16"/>
  <c r="AC16" i="16"/>
  <c r="AQ16" i="16" s="1"/>
  <c r="AB16" i="16"/>
  <c r="AA16" i="16"/>
  <c r="BH15" i="16"/>
  <c r="BG15" i="16"/>
  <c r="BE15" i="16"/>
  <c r="AG15" i="16"/>
  <c r="AF15" i="16"/>
  <c r="AE15" i="16"/>
  <c r="AC15" i="16"/>
  <c r="AB15" i="16"/>
  <c r="AA15" i="16"/>
  <c r="BI14" i="16"/>
  <c r="K14" i="16" s="1"/>
  <c r="BH14" i="16"/>
  <c r="BG14" i="16"/>
  <c r="BE14" i="16"/>
  <c r="AP14" i="16"/>
  <c r="AG14" i="16"/>
  <c r="AF14" i="16"/>
  <c r="AE14" i="16"/>
  <c r="AC14" i="16"/>
  <c r="AQ14" i="16" s="1"/>
  <c r="AR14" i="16" s="1"/>
  <c r="AB14" i="16"/>
  <c r="AA14" i="16"/>
  <c r="BH13" i="16"/>
  <c r="BG13" i="16"/>
  <c r="BI13" i="16" s="1"/>
  <c r="K13" i="16" s="1"/>
  <c r="BE13" i="16"/>
  <c r="AG13" i="16"/>
  <c r="AF13" i="16"/>
  <c r="AE13" i="16"/>
  <c r="AC13" i="16"/>
  <c r="AB13" i="16"/>
  <c r="AA13" i="16"/>
  <c r="BH9" i="16"/>
  <c r="BG9" i="16"/>
  <c r="BE9" i="16"/>
  <c r="AG9" i="16"/>
  <c r="AF9" i="16"/>
  <c r="AE9" i="16"/>
  <c r="AC9" i="16"/>
  <c r="AB9" i="16"/>
  <c r="AA9" i="16"/>
  <c r="BH8" i="16"/>
  <c r="BG8" i="16"/>
  <c r="BE8" i="16"/>
  <c r="AG8" i="16"/>
  <c r="AF8" i="16"/>
  <c r="AE8" i="16"/>
  <c r="AC8" i="16"/>
  <c r="AB8" i="16"/>
  <c r="AA8" i="16"/>
  <c r="AO7" i="16" s="1"/>
  <c r="BH7" i="16"/>
  <c r="BG7" i="16"/>
  <c r="BE7" i="16"/>
  <c r="AG7" i="16"/>
  <c r="AF7" i="16"/>
  <c r="AE7" i="16"/>
  <c r="AC7" i="16"/>
  <c r="AB7" i="16"/>
  <c r="AA7" i="16"/>
  <c r="BH6" i="16"/>
  <c r="BG6" i="16"/>
  <c r="BE6" i="16"/>
  <c r="AG6" i="16"/>
  <c r="AQ5" i="16" s="1"/>
  <c r="AF6" i="16"/>
  <c r="AE6" i="16"/>
  <c r="AC6" i="16"/>
  <c r="AB6" i="16"/>
  <c r="AA6" i="16"/>
  <c r="BH5" i="16"/>
  <c r="BG5" i="16"/>
  <c r="BE5" i="16"/>
  <c r="AG5" i="16"/>
  <c r="AQ7" i="16" s="1"/>
  <c r="AF5" i="16"/>
  <c r="AE5" i="16"/>
  <c r="AC5" i="16"/>
  <c r="AB5" i="16"/>
  <c r="AP5" i="16" s="1"/>
  <c r="AR5" i="16" s="1"/>
  <c r="AA5" i="16"/>
  <c r="AO5" i="16" s="1"/>
  <c r="X5" i="16"/>
  <c r="BI4" i="16"/>
  <c r="BH4" i="16"/>
  <c r="BG4" i="16"/>
  <c r="BE4" i="16"/>
  <c r="AQ4" i="16"/>
  <c r="AG4" i="16"/>
  <c r="AF4" i="16"/>
  <c r="AE4" i="16"/>
  <c r="AC4" i="16"/>
  <c r="AB4" i="16"/>
  <c r="AA4" i="16"/>
  <c r="X4" i="16"/>
  <c r="U19" i="16" s="1"/>
  <c r="V19" i="16" s="1"/>
  <c r="K4" i="16"/>
  <c r="BI77" i="16" l="1"/>
  <c r="K77" i="16" s="1"/>
  <c r="BI72" i="16"/>
  <c r="K72" i="16" s="1"/>
  <c r="BI71" i="16"/>
  <c r="K71" i="16" s="1"/>
  <c r="BI63" i="16"/>
  <c r="K63" i="16" s="1"/>
  <c r="BI45" i="16"/>
  <c r="K45" i="16" s="1"/>
  <c r="BI26" i="16"/>
  <c r="K26" i="16" s="1"/>
  <c r="BI69" i="16"/>
  <c r="K69" i="16" s="1"/>
  <c r="BI61" i="16"/>
  <c r="K61" i="16" s="1"/>
  <c r="BI52" i="16"/>
  <c r="K52" i="16" s="1"/>
  <c r="BI51" i="16"/>
  <c r="K51" i="16" s="1"/>
  <c r="BI24" i="16"/>
  <c r="K24" i="16" s="1"/>
  <c r="BI6" i="16"/>
  <c r="K6" i="16" s="1"/>
  <c r="BI103" i="16"/>
  <c r="K103" i="16" s="1"/>
  <c r="T18" i="16" s="1"/>
  <c r="BI90" i="16"/>
  <c r="K90" i="16" s="1"/>
  <c r="BI88" i="16"/>
  <c r="K88" i="16" s="1"/>
  <c r="BB99" i="16"/>
  <c r="BK109" i="16"/>
  <c r="BM109" i="16" s="1"/>
  <c r="BB94" i="16"/>
  <c r="BI82" i="16"/>
  <c r="K82" i="16" s="1"/>
  <c r="AO68" i="16"/>
  <c r="AQ70" i="16"/>
  <c r="AQ58" i="16"/>
  <c r="AO59" i="16"/>
  <c r="AP61" i="16"/>
  <c r="AR61" i="16" s="1"/>
  <c r="BI58" i="16"/>
  <c r="K58" i="16" s="1"/>
  <c r="AO61" i="16"/>
  <c r="AM58" i="16" s="1"/>
  <c r="BB88" i="16"/>
  <c r="BK101" i="16"/>
  <c r="BI78" i="16"/>
  <c r="K78" i="16" s="1"/>
  <c r="BI79" i="16"/>
  <c r="K79" i="16" s="1"/>
  <c r="BI81" i="16"/>
  <c r="K81" i="16" s="1"/>
  <c r="BI83" i="16"/>
  <c r="K83" i="16" s="1"/>
  <c r="AQ67" i="16"/>
  <c r="AR67" i="16" s="1"/>
  <c r="AO70" i="16"/>
  <c r="AR68" i="16"/>
  <c r="BI67" i="16"/>
  <c r="K67" i="16" s="1"/>
  <c r="BI60" i="16"/>
  <c r="K60" i="16" s="1"/>
  <c r="BI54" i="16"/>
  <c r="K54" i="16" s="1"/>
  <c r="AQ43" i="16"/>
  <c r="AP40" i="16"/>
  <c r="AQ41" i="16"/>
  <c r="AO40" i="16"/>
  <c r="AM43" i="16" s="1"/>
  <c r="AP31" i="16"/>
  <c r="AR31" i="16" s="1"/>
  <c r="AQ33" i="16"/>
  <c r="AO32" i="16"/>
  <c r="AO34" i="16"/>
  <c r="BI31" i="16"/>
  <c r="K31" i="16" s="1"/>
  <c r="AM51" i="16"/>
  <c r="AP50" i="16"/>
  <c r="AR50" i="16" s="1"/>
  <c r="AL50" i="16" s="1"/>
  <c r="AR49" i="16"/>
  <c r="AR40" i="16"/>
  <c r="AO41" i="16"/>
  <c r="BI43" i="16"/>
  <c r="K43" i="16" s="1"/>
  <c r="AO42" i="16"/>
  <c r="AM42" i="16" s="1"/>
  <c r="BI40" i="16"/>
  <c r="K40" i="16" s="1"/>
  <c r="AP43" i="16"/>
  <c r="AO31" i="16"/>
  <c r="AQ32" i="16"/>
  <c r="BI34" i="16"/>
  <c r="K34" i="16" s="1"/>
  <c r="BI33" i="16"/>
  <c r="K33" i="16" s="1"/>
  <c r="AQ34" i="16"/>
  <c r="AR34" i="16" s="1"/>
  <c r="BI35" i="16"/>
  <c r="K35" i="16" s="1"/>
  <c r="AO33" i="16"/>
  <c r="AM33" i="16" s="1"/>
  <c r="AP32" i="16"/>
  <c r="AR32" i="16" s="1"/>
  <c r="AQ23" i="16"/>
  <c r="AQ24" i="16"/>
  <c r="AO24" i="16"/>
  <c r="AP13" i="16"/>
  <c r="AQ15" i="16"/>
  <c r="AO13" i="16"/>
  <c r="AP15" i="16"/>
  <c r="AR15" i="16" s="1"/>
  <c r="AQ6" i="16"/>
  <c r="AP4" i="16"/>
  <c r="BI8" i="16"/>
  <c r="K8" i="16" s="1"/>
  <c r="AP24" i="16"/>
  <c r="AR24" i="16" s="1"/>
  <c r="AQ25" i="16"/>
  <c r="AR25" i="16" s="1"/>
  <c r="AO25" i="16"/>
  <c r="AO23" i="16"/>
  <c r="BI25" i="16"/>
  <c r="K25" i="16" s="1"/>
  <c r="AQ22" i="16"/>
  <c r="AR22" i="16" s="1"/>
  <c r="BI27" i="16"/>
  <c r="K27" i="16" s="1"/>
  <c r="AQ13" i="16"/>
  <c r="AR13" i="16" s="1"/>
  <c r="BI18" i="16"/>
  <c r="K18" i="16" s="1"/>
  <c r="BI15" i="16"/>
  <c r="K15" i="16" s="1"/>
  <c r="AP16" i="16"/>
  <c r="AR16" i="16" s="1"/>
  <c r="AO14" i="16"/>
  <c r="AO15" i="16"/>
  <c r="AM15" i="16" s="1"/>
  <c r="BI17" i="16"/>
  <c r="K17" i="16" s="1"/>
  <c r="AO4" i="16"/>
  <c r="BI5" i="16"/>
  <c r="K5" i="16" s="1"/>
  <c r="BI9" i="16"/>
  <c r="K9" i="16" s="1"/>
  <c r="BI7" i="16"/>
  <c r="K7" i="16" s="1"/>
  <c r="AR4" i="16"/>
  <c r="AO6" i="16"/>
  <c r="AM5" i="16" s="1"/>
  <c r="AP6" i="16"/>
  <c r="AR6" i="16" s="1"/>
  <c r="AP23" i="16"/>
  <c r="AR23" i="16" s="1"/>
  <c r="AM31" i="16"/>
  <c r="AP33" i="16"/>
  <c r="AR33" i="16" s="1"/>
  <c r="BO107" i="16"/>
  <c r="BN107" i="16"/>
  <c r="AP7" i="16"/>
  <c r="AR7" i="16" s="1"/>
  <c r="BI23" i="16"/>
  <c r="K23" i="16" s="1"/>
  <c r="AR41" i="16"/>
  <c r="BI44" i="16"/>
  <c r="K44" i="16" s="1"/>
  <c r="AM24" i="16"/>
  <c r="AM49" i="16"/>
  <c r="AM50" i="16"/>
  <c r="AM34" i="16"/>
  <c r="AQ59" i="16"/>
  <c r="AR59" i="16" s="1"/>
  <c r="AO16" i="16"/>
  <c r="BI16" i="16"/>
  <c r="K16" i="16" s="1"/>
  <c r="BI36" i="16"/>
  <c r="K36" i="16" s="1"/>
  <c r="AP42" i="16"/>
  <c r="AR42" i="16" s="1"/>
  <c r="BI50" i="16"/>
  <c r="K50" i="16" s="1"/>
  <c r="AR52" i="16"/>
  <c r="BK95" i="16"/>
  <c r="BB87" i="16"/>
  <c r="AM52" i="16"/>
  <c r="AP58" i="16"/>
  <c r="BK108" i="16"/>
  <c r="BM108" i="16" s="1"/>
  <c r="BD94" i="16"/>
  <c r="BI53" i="16"/>
  <c r="K53" i="16" s="1"/>
  <c r="AO60" i="16"/>
  <c r="BN113" i="16"/>
  <c r="BO113" i="16" s="1"/>
  <c r="AP51" i="16"/>
  <c r="AR51" i="16" s="1"/>
  <c r="AM59" i="16"/>
  <c r="BK100" i="16"/>
  <c r="BD88" i="16"/>
  <c r="BI62" i="16"/>
  <c r="K62" i="16" s="1"/>
  <c r="AP70" i="16"/>
  <c r="AR70" i="16" s="1"/>
  <c r="BI70" i="16"/>
  <c r="K70" i="16" s="1"/>
  <c r="BI76" i="16"/>
  <c r="K76" i="16" s="1"/>
  <c r="BI80" i="16"/>
  <c r="K80" i="16" s="1"/>
  <c r="BD90" i="16"/>
  <c r="BK102" i="16"/>
  <c r="BI94" i="16"/>
  <c r="K94" i="16" s="1"/>
  <c r="T16" i="16" s="1"/>
  <c r="BI99" i="16"/>
  <c r="K99" i="16" s="1"/>
  <c r="T17" i="16" s="1"/>
  <c r="AP60" i="16"/>
  <c r="AR60" i="16" s="1"/>
  <c r="BI68" i="16"/>
  <c r="K68" i="16" s="1"/>
  <c r="AQ69" i="16"/>
  <c r="AR69" i="16" s="1"/>
  <c r="BI87" i="16"/>
  <c r="K87" i="16" s="1"/>
  <c r="BD87" i="16"/>
  <c r="P95" i="16"/>
  <c r="F99" i="16" s="1"/>
  <c r="BK114" i="16" s="1"/>
  <c r="BM114" i="16" s="1"/>
  <c r="BK106" i="16"/>
  <c r="BM106" i="16" s="1"/>
  <c r="BK118" i="16"/>
  <c r="BM118" i="16" s="1"/>
  <c r="BB90" i="16"/>
  <c r="BB95" i="16"/>
  <c r="BK119" i="16"/>
  <c r="BM119" i="16" s="1"/>
  <c r="T15" i="16" l="1"/>
  <c r="BO114" i="16"/>
  <c r="BN114" i="16"/>
  <c r="BD99" i="16"/>
  <c r="BO115" i="16"/>
  <c r="O99" i="16" s="1"/>
  <c r="U17" i="16" s="1"/>
  <c r="AM69" i="16"/>
  <c r="AK60" i="16"/>
  <c r="AM60" i="16"/>
  <c r="AR58" i="16"/>
  <c r="AM70" i="16"/>
  <c r="AM68" i="16"/>
  <c r="AM67" i="16"/>
  <c r="AK61" i="16"/>
  <c r="AM61" i="16"/>
  <c r="AR43" i="16"/>
  <c r="AK43" i="16" s="1"/>
  <c r="AM40" i="16"/>
  <c r="AM32" i="16"/>
  <c r="AL49" i="16"/>
  <c r="AK49" i="16"/>
  <c r="AK52" i="16"/>
  <c r="AK51" i="16"/>
  <c r="AK42" i="16"/>
  <c r="AK40" i="16"/>
  <c r="AJ40" i="16" s="1"/>
  <c r="AM41" i="16"/>
  <c r="AL33" i="16"/>
  <c r="AK34" i="16"/>
  <c r="AK31" i="16"/>
  <c r="AL32" i="16"/>
  <c r="AK33" i="16"/>
  <c r="AJ33" i="16" s="1"/>
  <c r="AM23" i="16"/>
  <c r="AL14" i="16"/>
  <c r="T13" i="16"/>
  <c r="V13" i="16" s="1"/>
  <c r="AM6" i="16"/>
  <c r="AM7" i="16"/>
  <c r="AM4" i="16"/>
  <c r="AL22" i="16"/>
  <c r="AK22" i="16"/>
  <c r="AJ22" i="16" s="1"/>
  <c r="AL24" i="16"/>
  <c r="AK24" i="16"/>
  <c r="AK25" i="16"/>
  <c r="AL25" i="16"/>
  <c r="AK23" i="16"/>
  <c r="AL23" i="16"/>
  <c r="AM22" i="16"/>
  <c r="AM25" i="16"/>
  <c r="AK13" i="16"/>
  <c r="AL13" i="16"/>
  <c r="AL15" i="16"/>
  <c r="AK15" i="16"/>
  <c r="AK5" i="16"/>
  <c r="AK4" i="16"/>
  <c r="AK7" i="16"/>
  <c r="AK58" i="16"/>
  <c r="AL60" i="16"/>
  <c r="AK59" i="16"/>
  <c r="AK69" i="16"/>
  <c r="AK68" i="16"/>
  <c r="AL68" i="16"/>
  <c r="AK70" i="16"/>
  <c r="AK67" i="16"/>
  <c r="AL67" i="16"/>
  <c r="AL69" i="16"/>
  <c r="BN119" i="16"/>
  <c r="BO119" i="16" s="1"/>
  <c r="BN109" i="16"/>
  <c r="BO109" i="16" s="1"/>
  <c r="AL61" i="16"/>
  <c r="AJ61" i="16" s="1"/>
  <c r="AK50" i="16"/>
  <c r="AJ50" i="16" s="1"/>
  <c r="BN108" i="16"/>
  <c r="BO108" i="16" s="1"/>
  <c r="AM16" i="16"/>
  <c r="AK16" i="16"/>
  <c r="AL34" i="16"/>
  <c r="AL52" i="16"/>
  <c r="AJ52" i="16" s="1"/>
  <c r="AJ25" i="16"/>
  <c r="AL51" i="16"/>
  <c r="AL41" i="16"/>
  <c r="AK41" i="16"/>
  <c r="AK6" i="16"/>
  <c r="AK14" i="16"/>
  <c r="AM14" i="16"/>
  <c r="AK32" i="16"/>
  <c r="AJ32" i="16" s="1"/>
  <c r="BN106" i="16"/>
  <c r="BO106" i="16" s="1"/>
  <c r="V17" i="16"/>
  <c r="T14" i="16"/>
  <c r="AL59" i="16"/>
  <c r="AL7" i="16"/>
  <c r="AJ7" i="16" s="1"/>
  <c r="AL4" i="16"/>
  <c r="BN118" i="16"/>
  <c r="BO118" i="16" s="1"/>
  <c r="AL70" i="16"/>
  <c r="AL5" i="16"/>
  <c r="AJ5" i="16" s="1"/>
  <c r="AL31" i="16"/>
  <c r="AJ31" i="16" s="1"/>
  <c r="AL58" i="16"/>
  <c r="AL6" i="16"/>
  <c r="AL40" i="16"/>
  <c r="AL43" i="16"/>
  <c r="AJ43" i="16" s="1"/>
  <c r="AL16" i="16"/>
  <c r="AM13" i="16"/>
  <c r="BO110" i="16" l="1"/>
  <c r="O94" i="16" s="1"/>
  <c r="U16" i="16" s="1"/>
  <c r="V16" i="16" s="1"/>
  <c r="AJ70" i="16"/>
  <c r="AJ60" i="16"/>
  <c r="AJ67" i="16"/>
  <c r="AJ49" i="16"/>
  <c r="AL42" i="16"/>
  <c r="AJ42" i="16" s="1"/>
  <c r="AJ41" i="16"/>
  <c r="AI40" i="16" s="1"/>
  <c r="AJ51" i="16"/>
  <c r="AI51" i="16" s="1"/>
  <c r="AI52" i="16"/>
  <c r="AJ34" i="16"/>
  <c r="AI34" i="16" s="1"/>
  <c r="AJ23" i="16"/>
  <c r="AI22" i="16" s="1"/>
  <c r="AJ24" i="16"/>
  <c r="AJ15" i="16"/>
  <c r="AJ4" i="16"/>
  <c r="AI24" i="16"/>
  <c r="AJ13" i="16"/>
  <c r="BO120" i="16"/>
  <c r="O103" i="16" s="1"/>
  <c r="U18" i="16" s="1"/>
  <c r="V18" i="16" s="1"/>
  <c r="AI49" i="16"/>
  <c r="AJ58" i="16"/>
  <c r="AI61" i="16" s="1"/>
  <c r="AJ14" i="16"/>
  <c r="AJ16" i="16"/>
  <c r="AJ68" i="16"/>
  <c r="AI23" i="16"/>
  <c r="AI50" i="16"/>
  <c r="AI33" i="16"/>
  <c r="AJ6" i="16"/>
  <c r="AI6" i="16" s="1"/>
  <c r="AJ69" i="16"/>
  <c r="AJ59" i="16"/>
  <c r="AI70" i="16" l="1"/>
  <c r="AI59" i="16"/>
  <c r="AI69" i="16"/>
  <c r="AI42" i="16"/>
  <c r="AI43" i="16"/>
  <c r="AI41" i="16"/>
  <c r="AU40" i="16" s="1"/>
  <c r="AI31" i="16"/>
  <c r="AU34" i="16" s="1"/>
  <c r="AI32" i="16"/>
  <c r="AU32" i="16" s="1"/>
  <c r="AI25" i="16"/>
  <c r="AU22" i="16" s="1"/>
  <c r="AI16" i="16"/>
  <c r="AI4" i="16"/>
  <c r="AU4" i="16" s="1"/>
  <c r="AU52" i="16"/>
  <c r="AU51" i="16"/>
  <c r="AU50" i="16"/>
  <c r="AU49" i="16"/>
  <c r="AI14" i="16"/>
  <c r="AI67" i="16"/>
  <c r="AU42" i="16"/>
  <c r="AU43" i="16"/>
  <c r="AI15" i="16"/>
  <c r="AI5" i="16"/>
  <c r="AU6" i="16" s="1"/>
  <c r="AU23" i="16"/>
  <c r="AU25" i="16"/>
  <c r="AU24" i="16"/>
  <c r="AU33" i="16"/>
  <c r="AU31" i="16"/>
  <c r="AI13" i="16"/>
  <c r="AI68" i="16"/>
  <c r="AI58" i="16"/>
  <c r="AI60" i="16"/>
  <c r="AI7" i="16"/>
  <c r="AU41" i="16" l="1"/>
  <c r="AV41" i="16" s="1"/>
  <c r="AU5" i="16"/>
  <c r="M5" i="16" s="1"/>
  <c r="AY6" i="16"/>
  <c r="M6" i="16"/>
  <c r="AX6" i="16"/>
  <c r="AW6" i="16"/>
  <c r="AV6" i="16"/>
  <c r="AX4" i="16"/>
  <c r="M4" i="16"/>
  <c r="AW4" i="16"/>
  <c r="AV4" i="16"/>
  <c r="AY4" i="16"/>
  <c r="AX32" i="16"/>
  <c r="AW32" i="16"/>
  <c r="AY32" i="16"/>
  <c r="M32" i="16"/>
  <c r="AV32" i="16"/>
  <c r="AX22" i="16"/>
  <c r="AW22" i="16"/>
  <c r="AV22" i="16"/>
  <c r="M22" i="16"/>
  <c r="AY22" i="16"/>
  <c r="AV43" i="16"/>
  <c r="AY43" i="16"/>
  <c r="M43" i="16"/>
  <c r="AX43" i="16"/>
  <c r="AW43" i="16"/>
  <c r="AV49" i="16"/>
  <c r="AY49" i="16"/>
  <c r="M49" i="16"/>
  <c r="AX49" i="16"/>
  <c r="AW49" i="16"/>
  <c r="AU61" i="16"/>
  <c r="AU59" i="16"/>
  <c r="AU60" i="16"/>
  <c r="AU58" i="16"/>
  <c r="AU7" i="16"/>
  <c r="AX34" i="16"/>
  <c r="AW34" i="16"/>
  <c r="AY34" i="16"/>
  <c r="M34" i="16"/>
  <c r="AV34" i="16"/>
  <c r="AX24" i="16"/>
  <c r="AW24" i="16"/>
  <c r="AV24" i="16"/>
  <c r="M24" i="16"/>
  <c r="AY24" i="16"/>
  <c r="AX42" i="16"/>
  <c r="AV42" i="16"/>
  <c r="M42" i="16"/>
  <c r="AW42" i="16"/>
  <c r="AY42" i="16"/>
  <c r="AX50" i="16"/>
  <c r="AY50" i="16"/>
  <c r="AW50" i="16"/>
  <c r="M50" i="16"/>
  <c r="AV50" i="16"/>
  <c r="AX5" i="16"/>
  <c r="AV5" i="16"/>
  <c r="AV31" i="16"/>
  <c r="AY31" i="16"/>
  <c r="M31" i="16"/>
  <c r="AW31" i="16"/>
  <c r="AX31" i="16"/>
  <c r="AV25" i="16"/>
  <c r="M25" i="16"/>
  <c r="AY25" i="16"/>
  <c r="AW25" i="16"/>
  <c r="AX25" i="16"/>
  <c r="AU70" i="16"/>
  <c r="AU68" i="16"/>
  <c r="AU69" i="16"/>
  <c r="AU67" i="16"/>
  <c r="AV51" i="16"/>
  <c r="AW51" i="16"/>
  <c r="AX51" i="16"/>
  <c r="M51" i="16"/>
  <c r="AY51" i="16"/>
  <c r="AU16" i="16"/>
  <c r="AU15" i="16"/>
  <c r="AU14" i="16"/>
  <c r="AU13" i="16"/>
  <c r="AV33" i="16"/>
  <c r="AY33" i="16"/>
  <c r="M33" i="16"/>
  <c r="AW33" i="16"/>
  <c r="AX33" i="16"/>
  <c r="AV23" i="16"/>
  <c r="M23" i="16"/>
  <c r="AY23" i="16"/>
  <c r="AW23" i="16"/>
  <c r="AX23" i="16"/>
  <c r="AX40" i="16"/>
  <c r="AW40" i="16"/>
  <c r="AY40" i="16"/>
  <c r="M40" i="16"/>
  <c r="AV40" i="16"/>
  <c r="AX52" i="16"/>
  <c r="M52" i="16"/>
  <c r="AY52" i="16"/>
  <c r="AV52" i="16"/>
  <c r="AW52" i="16"/>
  <c r="M41" i="16" l="1"/>
  <c r="AW41" i="16"/>
  <c r="O41" i="16" s="1"/>
  <c r="AX41" i="16"/>
  <c r="AY41" i="16"/>
  <c r="AW5" i="16"/>
  <c r="AY5" i="16"/>
  <c r="Q5" i="16" s="1"/>
  <c r="AX13" i="16"/>
  <c r="AW13" i="16"/>
  <c r="M13" i="16"/>
  <c r="AV13" i="16"/>
  <c r="AY13" i="16"/>
  <c r="AV70" i="16"/>
  <c r="AY70" i="16"/>
  <c r="M70" i="16"/>
  <c r="AX70" i="16"/>
  <c r="AW70" i="16"/>
  <c r="P42" i="16"/>
  <c r="N42" i="16"/>
  <c r="O42" i="16"/>
  <c r="Q42" i="16"/>
  <c r="P24" i="16"/>
  <c r="O24" i="16"/>
  <c r="Q24" i="16"/>
  <c r="N24" i="16"/>
  <c r="AX59" i="16"/>
  <c r="AY59" i="16"/>
  <c r="AV59" i="16"/>
  <c r="M59" i="16"/>
  <c r="AW59" i="16"/>
  <c r="D82" i="16"/>
  <c r="BB82" i="16" s="1"/>
  <c r="BK82" i="16" s="1"/>
  <c r="BM82" i="16" s="1"/>
  <c r="N49" i="16"/>
  <c r="Q49" i="16"/>
  <c r="O49" i="16"/>
  <c r="P49" i="16"/>
  <c r="F79" i="16"/>
  <c r="BD79" i="16" s="1"/>
  <c r="BK87" i="16" s="1"/>
  <c r="BM87" i="16" s="1"/>
  <c r="N23" i="16"/>
  <c r="Q23" i="16"/>
  <c r="P23" i="16"/>
  <c r="O23" i="16"/>
  <c r="N33" i="16"/>
  <c r="Q33" i="16"/>
  <c r="O33" i="16"/>
  <c r="P33" i="16"/>
  <c r="AW14" i="16"/>
  <c r="AV14" i="16"/>
  <c r="M14" i="16"/>
  <c r="AX14" i="16"/>
  <c r="AY14" i="16"/>
  <c r="N51" i="16"/>
  <c r="P51" i="16"/>
  <c r="O51" i="16"/>
  <c r="Q51" i="16"/>
  <c r="AX67" i="16"/>
  <c r="AW67" i="16"/>
  <c r="AY67" i="16"/>
  <c r="M67" i="16"/>
  <c r="AV67" i="16"/>
  <c r="N25" i="16"/>
  <c r="Q25" i="16"/>
  <c r="P25" i="16"/>
  <c r="O25" i="16"/>
  <c r="D79" i="16"/>
  <c r="BB79" i="16" s="1"/>
  <c r="BK79" i="16" s="1"/>
  <c r="BM79" i="16" s="1"/>
  <c r="N31" i="16"/>
  <c r="Q31" i="16"/>
  <c r="O31" i="16"/>
  <c r="P31" i="16"/>
  <c r="P34" i="16"/>
  <c r="O34" i="16"/>
  <c r="Q34" i="16"/>
  <c r="N34" i="16"/>
  <c r="AV7" i="16"/>
  <c r="AW7" i="16"/>
  <c r="M7" i="16"/>
  <c r="AY7" i="16"/>
  <c r="AX7" i="16"/>
  <c r="AX61" i="16"/>
  <c r="M61" i="16"/>
  <c r="AY61" i="16"/>
  <c r="AW61" i="16"/>
  <c r="AV61" i="16"/>
  <c r="N43" i="16"/>
  <c r="Q43" i="16"/>
  <c r="O43" i="16"/>
  <c r="P43" i="16"/>
  <c r="D77" i="16"/>
  <c r="BB77" i="16" s="1"/>
  <c r="BK77" i="16" s="1"/>
  <c r="BM77" i="16" s="1"/>
  <c r="P22" i="16"/>
  <c r="O22" i="16"/>
  <c r="Q22" i="16"/>
  <c r="N22" i="16"/>
  <c r="D76" i="16"/>
  <c r="BB76" i="16" s="1"/>
  <c r="BK76" i="16" s="1"/>
  <c r="BM76" i="16" s="1"/>
  <c r="Q4" i="16"/>
  <c r="P4" i="16"/>
  <c r="N4" i="16"/>
  <c r="O4" i="16"/>
  <c r="D80" i="16"/>
  <c r="BB80" i="16" s="1"/>
  <c r="BK80" i="16" s="1"/>
  <c r="BM80" i="16" s="1"/>
  <c r="P40" i="16"/>
  <c r="O40" i="16"/>
  <c r="Q40" i="16"/>
  <c r="N40" i="16"/>
  <c r="AV15" i="16"/>
  <c r="M15" i="16"/>
  <c r="AY15" i="16"/>
  <c r="AW15" i="16"/>
  <c r="AX15" i="16"/>
  <c r="AX69" i="16"/>
  <c r="AW69" i="16"/>
  <c r="M69" i="16"/>
  <c r="AY69" i="16"/>
  <c r="AV69" i="16"/>
  <c r="F82" i="16"/>
  <c r="BD82" i="16" s="1"/>
  <c r="BK90" i="16" s="1"/>
  <c r="BM90" i="16" s="1"/>
  <c r="N41" i="16"/>
  <c r="Q41" i="16"/>
  <c r="P41" i="16"/>
  <c r="F80" i="16"/>
  <c r="BD80" i="16" s="1"/>
  <c r="BK88" i="16" s="1"/>
  <c r="BM88" i="16" s="1"/>
  <c r="P50" i="16"/>
  <c r="Q50" i="16"/>
  <c r="O50" i="16"/>
  <c r="N50" i="16"/>
  <c r="AX58" i="16"/>
  <c r="AV58" i="16"/>
  <c r="AY58" i="16"/>
  <c r="AW58" i="16"/>
  <c r="M58" i="16"/>
  <c r="P32" i="16"/>
  <c r="O32" i="16"/>
  <c r="Q32" i="16"/>
  <c r="N32" i="16"/>
  <c r="F77" i="16"/>
  <c r="BD77" i="16" s="1"/>
  <c r="BK85" i="16" s="1"/>
  <c r="BM85" i="16" s="1"/>
  <c r="Q6" i="16"/>
  <c r="P6" i="16"/>
  <c r="N6" i="16"/>
  <c r="O6" i="16"/>
  <c r="P52" i="16"/>
  <c r="Q52" i="16"/>
  <c r="N52" i="16"/>
  <c r="O52" i="16"/>
  <c r="AY16" i="16"/>
  <c r="AX16" i="16"/>
  <c r="M16" i="16"/>
  <c r="AV16" i="16"/>
  <c r="AW16" i="16"/>
  <c r="AV68" i="16"/>
  <c r="AY68" i="16"/>
  <c r="M68" i="16"/>
  <c r="AX68" i="16"/>
  <c r="AW68" i="16"/>
  <c r="F78" i="16"/>
  <c r="BD78" i="16" s="1"/>
  <c r="BK86" i="16" s="1"/>
  <c r="BM86" i="16" s="1"/>
  <c r="N5" i="16"/>
  <c r="P5" i="16"/>
  <c r="O5" i="16"/>
  <c r="AV60" i="16"/>
  <c r="AW60" i="16"/>
  <c r="AY60" i="16"/>
  <c r="M60" i="16"/>
  <c r="AX60" i="16"/>
  <c r="BN90" i="16" l="1"/>
  <c r="BO90" i="16" s="1"/>
  <c r="BN76" i="16"/>
  <c r="BO76" i="16" s="1"/>
  <c r="BN79" i="16"/>
  <c r="BO79" i="16" s="1"/>
  <c r="BN82" i="16"/>
  <c r="BO82" i="16" s="1"/>
  <c r="N70" i="16"/>
  <c r="Q70" i="16"/>
  <c r="O70" i="16"/>
  <c r="P70" i="16"/>
  <c r="BN85" i="16"/>
  <c r="BO85" i="16" s="1"/>
  <c r="Q15" i="16"/>
  <c r="P15" i="16"/>
  <c r="O15" i="16"/>
  <c r="N15" i="16"/>
  <c r="D78" i="16"/>
  <c r="BB78" i="16" s="1"/>
  <c r="BK78" i="16" s="1"/>
  <c r="BM78" i="16" s="1"/>
  <c r="N13" i="16"/>
  <c r="Q13" i="16"/>
  <c r="P13" i="16"/>
  <c r="O13" i="16"/>
  <c r="N60" i="16"/>
  <c r="P60" i="16"/>
  <c r="Q60" i="16"/>
  <c r="O60" i="16"/>
  <c r="BN86" i="16"/>
  <c r="BO86" i="16" s="1"/>
  <c r="P16" i="16"/>
  <c r="O16" i="16"/>
  <c r="Q16" i="16"/>
  <c r="N16" i="16"/>
  <c r="D81" i="16"/>
  <c r="BB81" i="16" s="1"/>
  <c r="BK81" i="16" s="1"/>
  <c r="BM81" i="16" s="1"/>
  <c r="P58" i="16"/>
  <c r="N58" i="16"/>
  <c r="Q58" i="16"/>
  <c r="O58" i="16"/>
  <c r="D83" i="16"/>
  <c r="BB83" i="16" s="1"/>
  <c r="BK83" i="16" s="1"/>
  <c r="BM83" i="16" s="1"/>
  <c r="P67" i="16"/>
  <c r="Q67" i="16"/>
  <c r="O67" i="16"/>
  <c r="N67" i="16"/>
  <c r="N59" i="16"/>
  <c r="P59" i="16"/>
  <c r="F83" i="16"/>
  <c r="BD83" i="16" s="1"/>
  <c r="BK91" i="16" s="1"/>
  <c r="BM91" i="16" s="1"/>
  <c r="Q59" i="16"/>
  <c r="O59" i="16"/>
  <c r="F76" i="16"/>
  <c r="BD76" i="16" s="1"/>
  <c r="BK84" i="16" s="1"/>
  <c r="BM84" i="16" s="1"/>
  <c r="N14" i="16"/>
  <c r="Q14" i="16"/>
  <c r="P14" i="16"/>
  <c r="O14" i="16"/>
  <c r="N68" i="16"/>
  <c r="Q68" i="16"/>
  <c r="F81" i="16"/>
  <c r="BD81" i="16" s="1"/>
  <c r="BK89" i="16" s="1"/>
  <c r="BM89" i="16" s="1"/>
  <c r="O68" i="16"/>
  <c r="P68" i="16"/>
  <c r="BN77" i="16"/>
  <c r="BO77" i="16" s="1"/>
  <c r="P61" i="16"/>
  <c r="Q61" i="16"/>
  <c r="O61" i="16"/>
  <c r="N61" i="16"/>
  <c r="N7" i="16"/>
  <c r="P7" i="16"/>
  <c r="Q7" i="16"/>
  <c r="O7" i="16"/>
  <c r="BN88" i="16"/>
  <c r="BO88" i="16" s="1"/>
  <c r="P69" i="16"/>
  <c r="O69" i="16"/>
  <c r="N69" i="16"/>
  <c r="Q69" i="16"/>
  <c r="BN80" i="16"/>
  <c r="BO80" i="16" s="1"/>
  <c r="BN87" i="16"/>
  <c r="BO87" i="16" s="1"/>
  <c r="BN89" i="16" l="1"/>
  <c r="BO89" i="16" s="1"/>
  <c r="BN83" i="16"/>
  <c r="BO83" i="16" s="1"/>
  <c r="BN78" i="16"/>
  <c r="BO78" i="16" s="1"/>
  <c r="BN91" i="16"/>
  <c r="BO91" i="16" s="1"/>
  <c r="BN81" i="16"/>
  <c r="BO81" i="16" s="1"/>
  <c r="BN84" i="16"/>
  <c r="BO84" i="16" s="1"/>
  <c r="BO92" i="16" l="1"/>
  <c r="O76" i="16" s="1"/>
  <c r="U14" i="16" s="1"/>
  <c r="V14" i="16" s="1"/>
  <c r="BL119" i="15" l="1"/>
  <c r="BK119" i="15"/>
  <c r="BM119" i="15" s="1"/>
  <c r="BL118" i="15"/>
  <c r="BL114" i="15"/>
  <c r="BL113" i="15"/>
  <c r="BL109" i="15"/>
  <c r="BL108" i="15"/>
  <c r="BL107" i="15"/>
  <c r="BL106" i="15"/>
  <c r="BH103" i="15"/>
  <c r="BG103" i="15"/>
  <c r="BE103" i="15"/>
  <c r="BB103" i="15"/>
  <c r="F103" i="15"/>
  <c r="BD103" i="15" s="1"/>
  <c r="D103" i="15"/>
  <c r="BK118" i="15" s="1"/>
  <c r="BM118" i="15" s="1"/>
  <c r="BI99" i="15"/>
  <c r="K99" i="15" s="1"/>
  <c r="T17" i="15" s="1"/>
  <c r="BH99" i="15"/>
  <c r="BG99" i="15"/>
  <c r="BE99" i="15"/>
  <c r="D99" i="15"/>
  <c r="BB99" i="15" s="1"/>
  <c r="BH95" i="15"/>
  <c r="BG95" i="15"/>
  <c r="BE95" i="15"/>
  <c r="BB95" i="15"/>
  <c r="F95" i="15"/>
  <c r="BD95" i="15" s="1"/>
  <c r="D95" i="15"/>
  <c r="BK107" i="15" s="1"/>
  <c r="BM107" i="15" s="1"/>
  <c r="BH94" i="15"/>
  <c r="BG94" i="15"/>
  <c r="BI94" i="15" s="1"/>
  <c r="K94" i="15" s="1"/>
  <c r="BE94" i="15"/>
  <c r="BD94" i="15"/>
  <c r="F94" i="15"/>
  <c r="BK108" i="15" s="1"/>
  <c r="BM108" i="15" s="1"/>
  <c r="D94" i="15"/>
  <c r="S94" i="15" s="1"/>
  <c r="BL91" i="15"/>
  <c r="BL90" i="15"/>
  <c r="BH90" i="15"/>
  <c r="BG90" i="15"/>
  <c r="BE90" i="15"/>
  <c r="F90" i="15"/>
  <c r="BD90" i="15" s="1"/>
  <c r="D90" i="15"/>
  <c r="BK98" i="15" s="1"/>
  <c r="BL89" i="15"/>
  <c r="BH89" i="15"/>
  <c r="BG89" i="15"/>
  <c r="BE89" i="15"/>
  <c r="BI89" i="15" s="1"/>
  <c r="K89" i="15" s="1"/>
  <c r="F89" i="15"/>
  <c r="BK101" i="15" s="1"/>
  <c r="D89" i="15"/>
  <c r="BL88" i="15"/>
  <c r="BH88" i="15"/>
  <c r="BG88" i="15"/>
  <c r="BE88" i="15"/>
  <c r="BB88" i="15"/>
  <c r="F88" i="15"/>
  <c r="BK100" i="15" s="1"/>
  <c r="D88" i="15"/>
  <c r="BK96" i="15" s="1"/>
  <c r="BL87" i="15"/>
  <c r="BH87" i="15"/>
  <c r="BG87" i="15"/>
  <c r="BE87" i="15"/>
  <c r="F87" i="15"/>
  <c r="D87" i="15"/>
  <c r="BK95" i="15" s="1"/>
  <c r="BL86" i="15"/>
  <c r="BL85" i="15"/>
  <c r="BL84" i="15"/>
  <c r="BL83" i="15"/>
  <c r="BH83" i="15"/>
  <c r="BG83" i="15"/>
  <c r="BE83" i="15"/>
  <c r="BL82" i="15"/>
  <c r="BH82" i="15"/>
  <c r="BG82" i="15"/>
  <c r="BE82" i="15"/>
  <c r="BL81" i="15"/>
  <c r="BH81" i="15"/>
  <c r="BG81" i="15"/>
  <c r="BE81" i="15"/>
  <c r="BL80" i="15"/>
  <c r="BH80" i="15"/>
  <c r="BG80" i="15"/>
  <c r="BE80" i="15"/>
  <c r="BL79" i="15"/>
  <c r="BH79" i="15"/>
  <c r="BG79" i="15"/>
  <c r="BE79" i="15"/>
  <c r="BL78" i="15"/>
  <c r="BH78" i="15"/>
  <c r="BG78" i="15"/>
  <c r="BE78" i="15"/>
  <c r="BL77" i="15"/>
  <c r="BH77" i="15"/>
  <c r="BG77" i="15"/>
  <c r="BE77" i="15"/>
  <c r="BL76" i="15"/>
  <c r="BH76" i="15"/>
  <c r="BG76" i="15"/>
  <c r="BE76" i="15"/>
  <c r="BH72" i="15"/>
  <c r="BG72" i="15"/>
  <c r="BE72" i="15"/>
  <c r="AG72" i="15"/>
  <c r="AF72" i="15"/>
  <c r="AE72" i="15"/>
  <c r="AC72" i="15"/>
  <c r="AB72" i="15"/>
  <c r="AA72" i="15"/>
  <c r="BH71" i="15"/>
  <c r="BG71" i="15"/>
  <c r="BE71" i="15"/>
  <c r="AG71" i="15"/>
  <c r="AF71" i="15"/>
  <c r="AE71" i="15"/>
  <c r="AC71" i="15"/>
  <c r="AB71" i="15"/>
  <c r="AA71" i="15"/>
  <c r="BH70" i="15"/>
  <c r="BG70" i="15"/>
  <c r="BE70" i="15"/>
  <c r="AG70" i="15"/>
  <c r="AF70" i="15"/>
  <c r="AE70" i="15"/>
  <c r="AC70" i="15"/>
  <c r="AB70" i="15"/>
  <c r="AA70" i="15"/>
  <c r="BH69" i="15"/>
  <c r="BG69" i="15"/>
  <c r="BE69" i="15"/>
  <c r="AG69" i="15"/>
  <c r="AF69" i="15"/>
  <c r="AE69" i="15"/>
  <c r="AC69" i="15"/>
  <c r="AB69" i="15"/>
  <c r="AA69" i="15"/>
  <c r="BH68" i="15"/>
  <c r="BG68" i="15"/>
  <c r="BE68" i="15"/>
  <c r="AG68" i="15"/>
  <c r="AF68" i="15"/>
  <c r="AE68" i="15"/>
  <c r="AC68" i="15"/>
  <c r="AB68" i="15"/>
  <c r="AA68" i="15"/>
  <c r="BH67" i="15"/>
  <c r="BG67" i="15"/>
  <c r="BE67" i="15"/>
  <c r="AG67" i="15"/>
  <c r="AF67" i="15"/>
  <c r="AE67" i="15"/>
  <c r="AC67" i="15"/>
  <c r="AQ67" i="15" s="1"/>
  <c r="AB67" i="15"/>
  <c r="AP67" i="15" s="1"/>
  <c r="AA67" i="15"/>
  <c r="BH63" i="15"/>
  <c r="BG63" i="15"/>
  <c r="BI63" i="15" s="1"/>
  <c r="BE63" i="15"/>
  <c r="AG63" i="15"/>
  <c r="AF63" i="15"/>
  <c r="AE63" i="15"/>
  <c r="AC63" i="15"/>
  <c r="AB63" i="15"/>
  <c r="AA63" i="15"/>
  <c r="K63" i="15"/>
  <c r="BH62" i="15"/>
  <c r="BG62" i="15"/>
  <c r="BE62" i="15"/>
  <c r="AG62" i="15"/>
  <c r="AF62" i="15"/>
  <c r="AE62" i="15"/>
  <c r="AC62" i="15"/>
  <c r="AB62" i="15"/>
  <c r="AA62" i="15"/>
  <c r="BH61" i="15"/>
  <c r="BG61" i="15"/>
  <c r="BE61" i="15"/>
  <c r="AG61" i="15"/>
  <c r="AF61" i="15"/>
  <c r="AE61" i="15"/>
  <c r="AC61" i="15"/>
  <c r="AB61" i="15"/>
  <c r="AP61" i="15" s="1"/>
  <c r="AA61" i="15"/>
  <c r="BH60" i="15"/>
  <c r="BG60" i="15"/>
  <c r="BE60" i="15"/>
  <c r="AG60" i="15"/>
  <c r="AF60" i="15"/>
  <c r="AE60" i="15"/>
  <c r="AC60" i="15"/>
  <c r="AB60" i="15"/>
  <c r="AA60" i="15"/>
  <c r="BH59" i="15"/>
  <c r="BI59" i="15" s="1"/>
  <c r="K59" i="15" s="1"/>
  <c r="BG59" i="15"/>
  <c r="BE59" i="15"/>
  <c r="AG59" i="15"/>
  <c r="AQ61" i="15" s="1"/>
  <c r="AF59" i="15"/>
  <c r="AE59" i="15"/>
  <c r="AC59" i="15"/>
  <c r="AQ59" i="15" s="1"/>
  <c r="AB59" i="15"/>
  <c r="AP59" i="15" s="1"/>
  <c r="AA59" i="15"/>
  <c r="BH58" i="15"/>
  <c r="BG58" i="15"/>
  <c r="BI58" i="15" s="1"/>
  <c r="K58" i="15" s="1"/>
  <c r="BE58" i="15"/>
  <c r="AG58" i="15"/>
  <c r="AQ60" i="15" s="1"/>
  <c r="AF58" i="15"/>
  <c r="AE58" i="15"/>
  <c r="AO60" i="15" s="1"/>
  <c r="AC58" i="15"/>
  <c r="AB58" i="15"/>
  <c r="AA58" i="15"/>
  <c r="BH54" i="15"/>
  <c r="BG54" i="15"/>
  <c r="BE54" i="15"/>
  <c r="AG54" i="15"/>
  <c r="AF54" i="15"/>
  <c r="AE54" i="15"/>
  <c r="AC54" i="15"/>
  <c r="AB54" i="15"/>
  <c r="AA54" i="15"/>
  <c r="BH53" i="15"/>
  <c r="BG53" i="15"/>
  <c r="BE53" i="15"/>
  <c r="AG53" i="15"/>
  <c r="AF53" i="15"/>
  <c r="AE53" i="15"/>
  <c r="AC53" i="15"/>
  <c r="AB53" i="15"/>
  <c r="AP52" i="15" s="1"/>
  <c r="AA53" i="15"/>
  <c r="BH52" i="15"/>
  <c r="BG52" i="15"/>
  <c r="BE52" i="15"/>
  <c r="AG52" i="15"/>
  <c r="AF52" i="15"/>
  <c r="AE52" i="15"/>
  <c r="AC52" i="15"/>
  <c r="AQ52" i="15" s="1"/>
  <c r="AB52" i="15"/>
  <c r="AA52" i="15"/>
  <c r="BH51" i="15"/>
  <c r="BG51" i="15"/>
  <c r="BE51" i="15"/>
  <c r="AG51" i="15"/>
  <c r="AF51" i="15"/>
  <c r="AP50" i="15" s="1"/>
  <c r="AE51" i="15"/>
  <c r="AC51" i="15"/>
  <c r="AB51" i="15"/>
  <c r="AA51" i="15"/>
  <c r="BH50" i="15"/>
  <c r="BG50" i="15"/>
  <c r="BE50" i="15"/>
  <c r="AG50" i="15"/>
  <c r="AF50" i="15"/>
  <c r="AE50" i="15"/>
  <c r="AO52" i="15" s="1"/>
  <c r="AC50" i="15"/>
  <c r="AB50" i="15"/>
  <c r="AA50" i="15"/>
  <c r="AO50" i="15" s="1"/>
  <c r="BH49" i="15"/>
  <c r="BG49" i="15"/>
  <c r="BE49" i="15"/>
  <c r="AG49" i="15"/>
  <c r="AF49" i="15"/>
  <c r="AE49" i="15"/>
  <c r="AC49" i="15"/>
  <c r="AB49" i="15"/>
  <c r="AA49" i="15"/>
  <c r="BH45" i="15"/>
  <c r="BG45" i="15"/>
  <c r="BE45" i="15"/>
  <c r="AG45" i="15"/>
  <c r="AF45" i="15"/>
  <c r="AE45" i="15"/>
  <c r="AC45" i="15"/>
  <c r="AB45" i="15"/>
  <c r="AP42" i="15" s="1"/>
  <c r="AA45" i="15"/>
  <c r="BH44" i="15"/>
  <c r="BG44" i="15"/>
  <c r="BE44" i="15"/>
  <c r="AG44" i="15"/>
  <c r="AF44" i="15"/>
  <c r="AE44" i="15"/>
  <c r="AC44" i="15"/>
  <c r="AB44" i="15"/>
  <c r="AA44" i="15"/>
  <c r="BH43" i="15"/>
  <c r="BG43" i="15"/>
  <c r="BE43" i="15"/>
  <c r="AQ43" i="15"/>
  <c r="AG43" i="15"/>
  <c r="AF43" i="15"/>
  <c r="AE43" i="15"/>
  <c r="AC43" i="15"/>
  <c r="AB43" i="15"/>
  <c r="AA43" i="15"/>
  <c r="BH42" i="15"/>
  <c r="BG42" i="15"/>
  <c r="BE42" i="15"/>
  <c r="AG42" i="15"/>
  <c r="AF42" i="15"/>
  <c r="AE42" i="15"/>
  <c r="AC42" i="15"/>
  <c r="AB42" i="15"/>
  <c r="AA42" i="15"/>
  <c r="AO40" i="15" s="1"/>
  <c r="BH41" i="15"/>
  <c r="BG41" i="15"/>
  <c r="BE41" i="15"/>
  <c r="AG41" i="15"/>
  <c r="AF41" i="15"/>
  <c r="AE41" i="15"/>
  <c r="AC41" i="15"/>
  <c r="AQ41" i="15" s="1"/>
  <c r="AB41" i="15"/>
  <c r="AA41" i="15"/>
  <c r="AO41" i="15" s="1"/>
  <c r="BH40" i="15"/>
  <c r="BG40" i="15"/>
  <c r="BE40" i="15"/>
  <c r="BI40" i="15" s="1"/>
  <c r="K40" i="15" s="1"/>
  <c r="AG40" i="15"/>
  <c r="AF40" i="15"/>
  <c r="AE40" i="15"/>
  <c r="AO42" i="15" s="1"/>
  <c r="AC40" i="15"/>
  <c r="AB40" i="15"/>
  <c r="AA40" i="15"/>
  <c r="BH36" i="15"/>
  <c r="BG36" i="15"/>
  <c r="BE36" i="15"/>
  <c r="AG36" i="15"/>
  <c r="AF36" i="15"/>
  <c r="AE36" i="15"/>
  <c r="AC36" i="15"/>
  <c r="AB36" i="15"/>
  <c r="AA36" i="15"/>
  <c r="BH35" i="15"/>
  <c r="BG35" i="15"/>
  <c r="BE35" i="15"/>
  <c r="AG35" i="15"/>
  <c r="AQ31" i="15" s="1"/>
  <c r="AF35" i="15"/>
  <c r="AE35" i="15"/>
  <c r="AC35" i="15"/>
  <c r="AB35" i="15"/>
  <c r="AA35" i="15"/>
  <c r="BH34" i="15"/>
  <c r="BG34" i="15"/>
  <c r="BE34" i="15"/>
  <c r="AG34" i="15"/>
  <c r="AF34" i="15"/>
  <c r="AP33" i="15" s="1"/>
  <c r="AE34" i="15"/>
  <c r="AC34" i="15"/>
  <c r="AQ34" i="15" s="1"/>
  <c r="AB34" i="15"/>
  <c r="AA34" i="15"/>
  <c r="BH33" i="15"/>
  <c r="BG33" i="15"/>
  <c r="BE33" i="15"/>
  <c r="AG33" i="15"/>
  <c r="AF33" i="15"/>
  <c r="AP32" i="15" s="1"/>
  <c r="AE33" i="15"/>
  <c r="AC33" i="15"/>
  <c r="AB33" i="15"/>
  <c r="AA33" i="15"/>
  <c r="BH32" i="15"/>
  <c r="BG32" i="15"/>
  <c r="BE32" i="15"/>
  <c r="AG32" i="15"/>
  <c r="AF32" i="15"/>
  <c r="AE32" i="15"/>
  <c r="AC32" i="15"/>
  <c r="AQ32" i="15" s="1"/>
  <c r="AB32" i="15"/>
  <c r="AA32" i="15"/>
  <c r="AO32" i="15" s="1"/>
  <c r="BH31" i="15"/>
  <c r="BG31" i="15"/>
  <c r="BE31" i="15"/>
  <c r="AG31" i="15"/>
  <c r="AF31" i="15"/>
  <c r="AE31" i="15"/>
  <c r="AC31" i="15"/>
  <c r="AB31" i="15"/>
  <c r="AP31" i="15" s="1"/>
  <c r="AA31" i="15"/>
  <c r="BH27" i="15"/>
  <c r="BG27" i="15"/>
  <c r="BE27" i="15"/>
  <c r="AG27" i="15"/>
  <c r="AF27" i="15"/>
  <c r="AE27" i="15"/>
  <c r="AC27" i="15"/>
  <c r="AB27" i="15"/>
  <c r="AA27" i="15"/>
  <c r="BH26" i="15"/>
  <c r="BG26" i="15"/>
  <c r="BE26" i="15"/>
  <c r="AG26" i="15"/>
  <c r="AF26" i="15"/>
  <c r="AE26" i="15"/>
  <c r="AC26" i="15"/>
  <c r="AB26" i="15"/>
  <c r="AA26" i="15"/>
  <c r="BH25" i="15"/>
  <c r="BG25" i="15"/>
  <c r="BE25" i="15"/>
  <c r="AG25" i="15"/>
  <c r="AF25" i="15"/>
  <c r="AE25" i="15"/>
  <c r="AC25" i="15"/>
  <c r="AB25" i="15"/>
  <c r="AA25" i="15"/>
  <c r="BH24" i="15"/>
  <c r="BG24" i="15"/>
  <c r="BE24" i="15"/>
  <c r="AG24" i="15"/>
  <c r="AF24" i="15"/>
  <c r="AE24" i="15"/>
  <c r="AC24" i="15"/>
  <c r="AB24" i="15"/>
  <c r="AA24" i="15"/>
  <c r="BH23" i="15"/>
  <c r="BG23" i="15"/>
  <c r="BE23" i="15"/>
  <c r="AG23" i="15"/>
  <c r="AF23" i="15"/>
  <c r="AP25" i="15" s="1"/>
  <c r="AE23" i="15"/>
  <c r="AC23" i="15"/>
  <c r="AB23" i="15"/>
  <c r="AA23" i="15"/>
  <c r="AO23" i="15" s="1"/>
  <c r="BH22" i="15"/>
  <c r="BG22" i="15"/>
  <c r="BI22" i="15" s="1"/>
  <c r="K22" i="15" s="1"/>
  <c r="BE22" i="15"/>
  <c r="AG22" i="15"/>
  <c r="AF22" i="15"/>
  <c r="AE22" i="15"/>
  <c r="AC22" i="15"/>
  <c r="AQ22" i="15" s="1"/>
  <c r="AB22" i="15"/>
  <c r="AA22" i="15"/>
  <c r="BH18" i="15"/>
  <c r="BG18" i="15"/>
  <c r="BE18" i="15"/>
  <c r="AG18" i="15"/>
  <c r="AF18" i="15"/>
  <c r="AE18" i="15"/>
  <c r="AC18" i="15"/>
  <c r="AB18" i="15"/>
  <c r="AA18" i="15"/>
  <c r="BH17" i="15"/>
  <c r="BG17" i="15"/>
  <c r="BE17" i="15"/>
  <c r="AG17" i="15"/>
  <c r="AF17" i="15"/>
  <c r="AE17" i="15"/>
  <c r="AC17" i="15"/>
  <c r="AB17" i="15"/>
  <c r="AA17" i="15"/>
  <c r="BH16" i="15"/>
  <c r="BG16" i="15"/>
  <c r="BE16" i="15"/>
  <c r="AG16" i="15"/>
  <c r="AF16" i="15"/>
  <c r="AE16" i="15"/>
  <c r="AC16" i="15"/>
  <c r="AB16" i="15"/>
  <c r="AA16" i="15"/>
  <c r="BH15" i="15"/>
  <c r="BG15" i="15"/>
  <c r="BE15" i="15"/>
  <c r="AG15" i="15"/>
  <c r="AF15" i="15"/>
  <c r="AE15" i="15"/>
  <c r="AC15" i="15"/>
  <c r="AB15" i="15"/>
  <c r="AA15" i="15"/>
  <c r="BH14" i="15"/>
  <c r="BG14" i="15"/>
  <c r="BI14" i="15" s="1"/>
  <c r="K14" i="15" s="1"/>
  <c r="BE14" i="15"/>
  <c r="AG14" i="15"/>
  <c r="AF14" i="15"/>
  <c r="AE14" i="15"/>
  <c r="AC14" i="15"/>
  <c r="AB14" i="15"/>
  <c r="AP14" i="15" s="1"/>
  <c r="AA14" i="15"/>
  <c r="BH13" i="15"/>
  <c r="BG13" i="15"/>
  <c r="BE13" i="15"/>
  <c r="BI13" i="15" s="1"/>
  <c r="K13" i="15" s="1"/>
  <c r="AG13" i="15"/>
  <c r="AF13" i="15"/>
  <c r="AP15" i="15" s="1"/>
  <c r="AE13" i="15"/>
  <c r="AC13" i="15"/>
  <c r="AQ13" i="15" s="1"/>
  <c r="AB13" i="15"/>
  <c r="AA13" i="15"/>
  <c r="AO13" i="15" s="1"/>
  <c r="BH9" i="15"/>
  <c r="BG9" i="15"/>
  <c r="BE9" i="15"/>
  <c r="AG9" i="15"/>
  <c r="AF9" i="15"/>
  <c r="AE9" i="15"/>
  <c r="AC9" i="15"/>
  <c r="AB9" i="15"/>
  <c r="AA9" i="15"/>
  <c r="AO6" i="15" s="1"/>
  <c r="BH8" i="15"/>
  <c r="BG8" i="15"/>
  <c r="BE8" i="15"/>
  <c r="AG8" i="15"/>
  <c r="AF8" i="15"/>
  <c r="AE8" i="15"/>
  <c r="AC8" i="15"/>
  <c r="AB8" i="15"/>
  <c r="AA8" i="15"/>
  <c r="BH7" i="15"/>
  <c r="BG7" i="15"/>
  <c r="BE7" i="15"/>
  <c r="AG7" i="15"/>
  <c r="AF7" i="15"/>
  <c r="AE7" i="15"/>
  <c r="AC7" i="15"/>
  <c r="AB7" i="15"/>
  <c r="AA7" i="15"/>
  <c r="BH6" i="15"/>
  <c r="BG6" i="15"/>
  <c r="BE6" i="15"/>
  <c r="AQ6" i="15"/>
  <c r="AG6" i="15"/>
  <c r="AF6" i="15"/>
  <c r="AE6" i="15"/>
  <c r="AC6" i="15"/>
  <c r="AB6" i="15"/>
  <c r="AA6" i="15"/>
  <c r="BH5" i="15"/>
  <c r="BG5" i="15"/>
  <c r="BE5" i="15"/>
  <c r="AG5" i="15"/>
  <c r="AF5" i="15"/>
  <c r="AE5" i="15"/>
  <c r="AC5" i="15"/>
  <c r="AB5" i="15"/>
  <c r="AP5" i="15" s="1"/>
  <c r="AA5" i="15"/>
  <c r="X5" i="15"/>
  <c r="BH4" i="15"/>
  <c r="BG4" i="15"/>
  <c r="BE4" i="15"/>
  <c r="AG4" i="15"/>
  <c r="AF4" i="15"/>
  <c r="AP6" i="15" s="1"/>
  <c r="AE4" i="15"/>
  <c r="AC4" i="15"/>
  <c r="AB4" i="15"/>
  <c r="AP4" i="15" s="1"/>
  <c r="AA4" i="15"/>
  <c r="AO4" i="15" s="1"/>
  <c r="X4" i="15"/>
  <c r="U19" i="15" s="1"/>
  <c r="V19" i="15" s="1"/>
  <c r="BL119" i="14"/>
  <c r="BL118" i="14"/>
  <c r="BL114" i="14"/>
  <c r="BL113" i="14"/>
  <c r="BL109" i="14"/>
  <c r="BL108" i="14"/>
  <c r="BL107" i="14"/>
  <c r="BL106" i="14"/>
  <c r="BH103" i="14"/>
  <c r="BG103" i="14"/>
  <c r="BE103" i="14"/>
  <c r="BB103" i="14"/>
  <c r="F103" i="14"/>
  <c r="BD103" i="14" s="1"/>
  <c r="D103" i="14"/>
  <c r="BK118" i="14" s="1"/>
  <c r="BH99" i="14"/>
  <c r="BG99" i="14"/>
  <c r="BE99" i="14"/>
  <c r="D99" i="14"/>
  <c r="BH95" i="14"/>
  <c r="BG95" i="14"/>
  <c r="BE95" i="14"/>
  <c r="F95" i="14"/>
  <c r="BD95" i="14" s="1"/>
  <c r="D95" i="14"/>
  <c r="P95" i="14" s="1"/>
  <c r="F99" i="14" s="1"/>
  <c r="BK114" i="14" s="1"/>
  <c r="BM114" i="14" s="1"/>
  <c r="BN114" i="14" s="1"/>
  <c r="BH94" i="14"/>
  <c r="BG94" i="14"/>
  <c r="BE94" i="14"/>
  <c r="BB94" i="14"/>
  <c r="F94" i="14"/>
  <c r="D94" i="14"/>
  <c r="S94" i="14" s="1"/>
  <c r="BL91" i="14"/>
  <c r="BL90" i="14"/>
  <c r="BH90" i="14"/>
  <c r="BG90" i="14"/>
  <c r="BE90" i="14"/>
  <c r="BI90" i="14" s="1"/>
  <c r="K90" i="14" s="1"/>
  <c r="F90" i="14"/>
  <c r="D90" i="14"/>
  <c r="BK98" i="14" s="1"/>
  <c r="BL89" i="14"/>
  <c r="BH89" i="14"/>
  <c r="BG89" i="14"/>
  <c r="BE89" i="14"/>
  <c r="F89" i="14"/>
  <c r="D89" i="14"/>
  <c r="BK97" i="14" s="1"/>
  <c r="BL88" i="14"/>
  <c r="BH88" i="14"/>
  <c r="BG88" i="14"/>
  <c r="BE88" i="14"/>
  <c r="BI88" i="14" s="1"/>
  <c r="K88" i="14" s="1"/>
  <c r="F88" i="14"/>
  <c r="D88" i="14"/>
  <c r="BK96" i="14" s="1"/>
  <c r="BL87" i="14"/>
  <c r="BH87" i="14"/>
  <c r="BG87" i="14"/>
  <c r="BE87" i="14"/>
  <c r="F87" i="14"/>
  <c r="BD87" i="14" s="1"/>
  <c r="D87" i="14"/>
  <c r="BB87" i="14" s="1"/>
  <c r="BL86" i="14"/>
  <c r="BL85" i="14"/>
  <c r="BL84" i="14"/>
  <c r="BL83" i="14"/>
  <c r="BH83" i="14"/>
  <c r="BG83" i="14"/>
  <c r="BE83" i="14"/>
  <c r="BL82" i="14"/>
  <c r="BH82" i="14"/>
  <c r="BG82" i="14"/>
  <c r="BE82" i="14"/>
  <c r="BL81" i="14"/>
  <c r="BH81" i="14"/>
  <c r="BG81" i="14"/>
  <c r="BE81" i="14"/>
  <c r="BL80" i="14"/>
  <c r="BH80" i="14"/>
  <c r="BG80" i="14"/>
  <c r="BE80" i="14"/>
  <c r="BL79" i="14"/>
  <c r="BH79" i="14"/>
  <c r="BG79" i="14"/>
  <c r="BE79" i="14"/>
  <c r="BL78" i="14"/>
  <c r="BH78" i="14"/>
  <c r="BG78" i="14"/>
  <c r="BE78" i="14"/>
  <c r="BL77" i="14"/>
  <c r="BH77" i="14"/>
  <c r="BG77" i="14"/>
  <c r="BE77" i="14"/>
  <c r="BL76" i="14"/>
  <c r="BH76" i="14"/>
  <c r="BG76" i="14"/>
  <c r="BE76" i="14"/>
  <c r="BH72" i="14"/>
  <c r="BG72" i="14"/>
  <c r="BE72" i="14"/>
  <c r="AG72" i="14"/>
  <c r="AF72" i="14"/>
  <c r="AE72" i="14"/>
  <c r="AC72" i="14"/>
  <c r="AQ69" i="14" s="1"/>
  <c r="AB72" i="14"/>
  <c r="AA72" i="14"/>
  <c r="BH71" i="14"/>
  <c r="BG71" i="14"/>
  <c r="BE71" i="14"/>
  <c r="AG71" i="14"/>
  <c r="AF71" i="14"/>
  <c r="AE71" i="14"/>
  <c r="AC71" i="14"/>
  <c r="AB71" i="14"/>
  <c r="AA71" i="14"/>
  <c r="BH70" i="14"/>
  <c r="BG70" i="14"/>
  <c r="BE70" i="14"/>
  <c r="AG70" i="14"/>
  <c r="AF70" i="14"/>
  <c r="AE70" i="14"/>
  <c r="AC70" i="14"/>
  <c r="AB70" i="14"/>
  <c r="AA70" i="14"/>
  <c r="BH69" i="14"/>
  <c r="BG69" i="14"/>
  <c r="BE69" i="14"/>
  <c r="AG69" i="14"/>
  <c r="AF69" i="14"/>
  <c r="AE69" i="14"/>
  <c r="AC69" i="14"/>
  <c r="AB69" i="14"/>
  <c r="AA69" i="14"/>
  <c r="BH68" i="14"/>
  <c r="BG68" i="14"/>
  <c r="BE68" i="14"/>
  <c r="AG68" i="14"/>
  <c r="AF68" i="14"/>
  <c r="AE68" i="14"/>
  <c r="AC68" i="14"/>
  <c r="AB68" i="14"/>
  <c r="AA68" i="14"/>
  <c r="BH67" i="14"/>
  <c r="BG67" i="14"/>
  <c r="BE67" i="14"/>
  <c r="AG67" i="14"/>
  <c r="AF67" i="14"/>
  <c r="AP69" i="14" s="1"/>
  <c r="AE67" i="14"/>
  <c r="AC67" i="14"/>
  <c r="AB67" i="14"/>
  <c r="AP67" i="14" s="1"/>
  <c r="AA67" i="14"/>
  <c r="BH63" i="14"/>
  <c r="BG63" i="14"/>
  <c r="BE63" i="14"/>
  <c r="AG63" i="14"/>
  <c r="AF63" i="14"/>
  <c r="AE63" i="14"/>
  <c r="AC63" i="14"/>
  <c r="AB63" i="14"/>
  <c r="AA63" i="14"/>
  <c r="AO60" i="14" s="1"/>
  <c r="BH62" i="14"/>
  <c r="BG62" i="14"/>
  <c r="BE62" i="14"/>
  <c r="AG62" i="14"/>
  <c r="AF62" i="14"/>
  <c r="AE62" i="14"/>
  <c r="AC62" i="14"/>
  <c r="AB62" i="14"/>
  <c r="AA62" i="14"/>
  <c r="BH61" i="14"/>
  <c r="BG61" i="14"/>
  <c r="BE61" i="14"/>
  <c r="AG61" i="14"/>
  <c r="AF61" i="14"/>
  <c r="AE61" i="14"/>
  <c r="AC61" i="14"/>
  <c r="AB61" i="14"/>
  <c r="AP61" i="14" s="1"/>
  <c r="AA61" i="14"/>
  <c r="BH60" i="14"/>
  <c r="BG60" i="14"/>
  <c r="BE60" i="14"/>
  <c r="AG60" i="14"/>
  <c r="AF60" i="14"/>
  <c r="AE60" i="14"/>
  <c r="AC60" i="14"/>
  <c r="AB60" i="14"/>
  <c r="AA60" i="14"/>
  <c r="BH59" i="14"/>
  <c r="BG59" i="14"/>
  <c r="BE59" i="14"/>
  <c r="AO59" i="14"/>
  <c r="AG59" i="14"/>
  <c r="AF59" i="14"/>
  <c r="AE59" i="14"/>
  <c r="AC59" i="14"/>
  <c r="AQ59" i="14" s="1"/>
  <c r="AB59" i="14"/>
  <c r="AA59" i="14"/>
  <c r="BH58" i="14"/>
  <c r="BG58" i="14"/>
  <c r="BI58" i="14" s="1"/>
  <c r="K58" i="14" s="1"/>
  <c r="BE58" i="14"/>
  <c r="AG58" i="14"/>
  <c r="AQ60" i="14" s="1"/>
  <c r="AF58" i="14"/>
  <c r="AE58" i="14"/>
  <c r="AC58" i="14"/>
  <c r="AB58" i="14"/>
  <c r="AP58" i="14" s="1"/>
  <c r="AA58" i="14"/>
  <c r="AO58" i="14" s="1"/>
  <c r="BH54" i="14"/>
  <c r="BG54" i="14"/>
  <c r="BE54" i="14"/>
  <c r="AG54" i="14"/>
  <c r="AF54" i="14"/>
  <c r="AE54" i="14"/>
  <c r="AC54" i="14"/>
  <c r="AB54" i="14"/>
  <c r="AA54" i="14"/>
  <c r="BH53" i="14"/>
  <c r="BG53" i="14"/>
  <c r="BE53" i="14"/>
  <c r="AG53" i="14"/>
  <c r="AF53" i="14"/>
  <c r="AE53" i="14"/>
  <c r="AC53" i="14"/>
  <c r="AB53" i="14"/>
  <c r="AA53" i="14"/>
  <c r="AO52" i="14" s="1"/>
  <c r="BH52" i="14"/>
  <c r="BG52" i="14"/>
  <c r="BE52" i="14"/>
  <c r="AG52" i="14"/>
  <c r="AF52" i="14"/>
  <c r="AE52" i="14"/>
  <c r="AC52" i="14"/>
  <c r="AB52" i="14"/>
  <c r="AA52" i="14"/>
  <c r="BH51" i="14"/>
  <c r="BG51" i="14"/>
  <c r="BE51" i="14"/>
  <c r="AG51" i="14"/>
  <c r="AF51" i="14"/>
  <c r="AE51" i="14"/>
  <c r="AC51" i="14"/>
  <c r="AB51" i="14"/>
  <c r="AA51" i="14"/>
  <c r="BH50" i="14"/>
  <c r="BG50" i="14"/>
  <c r="BE50" i="14"/>
  <c r="AG50" i="14"/>
  <c r="AQ52" i="14" s="1"/>
  <c r="AF50" i="14"/>
  <c r="AE50" i="14"/>
  <c r="AC50" i="14"/>
  <c r="AQ50" i="14" s="1"/>
  <c r="AB50" i="14"/>
  <c r="AA50" i="14"/>
  <c r="BH49" i="14"/>
  <c r="BG49" i="14"/>
  <c r="BI49" i="14" s="1"/>
  <c r="K49" i="14" s="1"/>
  <c r="BE49" i="14"/>
  <c r="AG49" i="14"/>
  <c r="AQ51" i="14" s="1"/>
  <c r="AF49" i="14"/>
  <c r="AE49" i="14"/>
  <c r="AC49" i="14"/>
  <c r="AQ49" i="14" s="1"/>
  <c r="AB49" i="14"/>
  <c r="AA49" i="14"/>
  <c r="BH45" i="14"/>
  <c r="BG45" i="14"/>
  <c r="BE45" i="14"/>
  <c r="AG45" i="14"/>
  <c r="AF45" i="14"/>
  <c r="AE45" i="14"/>
  <c r="AC45" i="14"/>
  <c r="AB45" i="14"/>
  <c r="AA45" i="14"/>
  <c r="BH44" i="14"/>
  <c r="BG44" i="14"/>
  <c r="BE44" i="14"/>
  <c r="AG44" i="14"/>
  <c r="AF44" i="14"/>
  <c r="AE44" i="14"/>
  <c r="AC44" i="14"/>
  <c r="AB44" i="14"/>
  <c r="AA44" i="14"/>
  <c r="BH43" i="14"/>
  <c r="BG43" i="14"/>
  <c r="BE43" i="14"/>
  <c r="AG43" i="14"/>
  <c r="AF43" i="14"/>
  <c r="AE43" i="14"/>
  <c r="AC43" i="14"/>
  <c r="AB43" i="14"/>
  <c r="AA43" i="14"/>
  <c r="BH42" i="14"/>
  <c r="BG42" i="14"/>
  <c r="BE42" i="14"/>
  <c r="AG42" i="14"/>
  <c r="AF42" i="14"/>
  <c r="AE42" i="14"/>
  <c r="AC42" i="14"/>
  <c r="AB42" i="14"/>
  <c r="AA42" i="14"/>
  <c r="BH41" i="14"/>
  <c r="BI41" i="14" s="1"/>
  <c r="K41" i="14" s="1"/>
  <c r="BG41" i="14"/>
  <c r="BE41" i="14"/>
  <c r="AG41" i="14"/>
  <c r="AF41" i="14"/>
  <c r="AE41" i="14"/>
  <c r="AC41" i="14"/>
  <c r="AB41" i="14"/>
  <c r="AP41" i="14" s="1"/>
  <c r="AA41" i="14"/>
  <c r="AO41" i="14" s="1"/>
  <c r="BH40" i="14"/>
  <c r="BG40" i="14"/>
  <c r="BE40" i="14"/>
  <c r="AG40" i="14"/>
  <c r="AQ42" i="14" s="1"/>
  <c r="AF40" i="14"/>
  <c r="AE40" i="14"/>
  <c r="AC40" i="14"/>
  <c r="AQ40" i="14" s="1"/>
  <c r="AB40" i="14"/>
  <c r="AP40" i="14" s="1"/>
  <c r="AA40" i="14"/>
  <c r="BH36" i="14"/>
  <c r="BG36" i="14"/>
  <c r="BE36" i="14"/>
  <c r="AG36" i="14"/>
  <c r="AF36" i="14"/>
  <c r="AE36" i="14"/>
  <c r="AC36" i="14"/>
  <c r="AB36" i="14"/>
  <c r="AA36" i="14"/>
  <c r="BH35" i="14"/>
  <c r="BG35" i="14"/>
  <c r="BE35" i="14"/>
  <c r="AG35" i="14"/>
  <c r="AF35" i="14"/>
  <c r="AE35" i="14"/>
  <c r="AC35" i="14"/>
  <c r="AB35" i="14"/>
  <c r="AA35" i="14"/>
  <c r="BH34" i="14"/>
  <c r="BG34" i="14"/>
  <c r="BE34" i="14"/>
  <c r="AG34" i="14"/>
  <c r="AF34" i="14"/>
  <c r="AE34" i="14"/>
  <c r="AC34" i="14"/>
  <c r="AB34" i="14"/>
  <c r="AA34" i="14"/>
  <c r="BH33" i="14"/>
  <c r="BG33" i="14"/>
  <c r="BE33" i="14"/>
  <c r="AG33" i="14"/>
  <c r="AF33" i="14"/>
  <c r="AE33" i="14"/>
  <c r="AC33" i="14"/>
  <c r="AB33" i="14"/>
  <c r="AA33" i="14"/>
  <c r="BH32" i="14"/>
  <c r="BG32" i="14"/>
  <c r="BE32" i="14"/>
  <c r="AG32" i="14"/>
  <c r="AQ34" i="14" s="1"/>
  <c r="AF32" i="14"/>
  <c r="AE32" i="14"/>
  <c r="AC32" i="14"/>
  <c r="AQ32" i="14" s="1"/>
  <c r="AB32" i="14"/>
  <c r="AP32" i="14" s="1"/>
  <c r="AA32" i="14"/>
  <c r="BH31" i="14"/>
  <c r="BG31" i="14"/>
  <c r="BI31" i="14" s="1"/>
  <c r="K31" i="14" s="1"/>
  <c r="BE31" i="14"/>
  <c r="AG31" i="14"/>
  <c r="AQ33" i="14" s="1"/>
  <c r="AF31" i="14"/>
  <c r="AE31" i="14"/>
  <c r="AC31" i="14"/>
  <c r="AB31" i="14"/>
  <c r="AA31" i="14"/>
  <c r="BH27" i="14"/>
  <c r="BG27" i="14"/>
  <c r="BE27" i="14"/>
  <c r="AG27" i="14"/>
  <c r="AF27" i="14"/>
  <c r="AE27" i="14"/>
  <c r="AC27" i="14"/>
  <c r="AQ24" i="14" s="1"/>
  <c r="AB27" i="14"/>
  <c r="AA27" i="14"/>
  <c r="BH26" i="14"/>
  <c r="BG26" i="14"/>
  <c r="BE26" i="14"/>
  <c r="AG26" i="14"/>
  <c r="AF26" i="14"/>
  <c r="AE26" i="14"/>
  <c r="AC26" i="14"/>
  <c r="AB26" i="14"/>
  <c r="AA26" i="14"/>
  <c r="BH25" i="14"/>
  <c r="BG25" i="14"/>
  <c r="BE25" i="14"/>
  <c r="AG25" i="14"/>
  <c r="AF25" i="14"/>
  <c r="AE25" i="14"/>
  <c r="AC25" i="14"/>
  <c r="AB25" i="14"/>
  <c r="AA25" i="14"/>
  <c r="BH24" i="14"/>
  <c r="BG24" i="14"/>
  <c r="BE24" i="14"/>
  <c r="AG24" i="14"/>
  <c r="AF24" i="14"/>
  <c r="AE24" i="14"/>
  <c r="AC24" i="14"/>
  <c r="AB24" i="14"/>
  <c r="AA24" i="14"/>
  <c r="BH23" i="14"/>
  <c r="BG23" i="14"/>
  <c r="BI23" i="14" s="1"/>
  <c r="K23" i="14" s="1"/>
  <c r="BE23" i="14"/>
  <c r="AG23" i="14"/>
  <c r="AQ25" i="14" s="1"/>
  <c r="AF23" i="14"/>
  <c r="AE23" i="14"/>
  <c r="AC23" i="14"/>
  <c r="AB23" i="14"/>
  <c r="AA23" i="14"/>
  <c r="AO23" i="14" s="1"/>
  <c r="BH22" i="14"/>
  <c r="BG22" i="14"/>
  <c r="BE22" i="14"/>
  <c r="AG22" i="14"/>
  <c r="AF22" i="14"/>
  <c r="AP24" i="14" s="1"/>
  <c r="AE22" i="14"/>
  <c r="AC22" i="14"/>
  <c r="AB22" i="14"/>
  <c r="AA22" i="14"/>
  <c r="U19" i="14"/>
  <c r="V19" i="14" s="1"/>
  <c r="BH18" i="14"/>
  <c r="BG18" i="14"/>
  <c r="BE18" i="14"/>
  <c r="AG18" i="14"/>
  <c r="AF18" i="14"/>
  <c r="AE18" i="14"/>
  <c r="AC18" i="14"/>
  <c r="AB18" i="14"/>
  <c r="AA18" i="14"/>
  <c r="BH17" i="14"/>
  <c r="BG17" i="14"/>
  <c r="BI17" i="14" s="1"/>
  <c r="K17" i="14" s="1"/>
  <c r="BE17" i="14"/>
  <c r="AG17" i="14"/>
  <c r="AF17" i="14"/>
  <c r="AE17" i="14"/>
  <c r="AC17" i="14"/>
  <c r="AB17" i="14"/>
  <c r="AA17" i="14"/>
  <c r="BH16" i="14"/>
  <c r="BG16" i="14"/>
  <c r="BE16" i="14"/>
  <c r="AQ16" i="14"/>
  <c r="AG16" i="14"/>
  <c r="AF16" i="14"/>
  <c r="AE16" i="14"/>
  <c r="AC16" i="14"/>
  <c r="AB16" i="14"/>
  <c r="AA16" i="14"/>
  <c r="BH15" i="14"/>
  <c r="BG15" i="14"/>
  <c r="BE15" i="14"/>
  <c r="AG15" i="14"/>
  <c r="AF15" i="14"/>
  <c r="AE15" i="14"/>
  <c r="AC15" i="14"/>
  <c r="AB15" i="14"/>
  <c r="AA15" i="14"/>
  <c r="BH14" i="14"/>
  <c r="BG14" i="14"/>
  <c r="BE14" i="14"/>
  <c r="AG14" i="14"/>
  <c r="AF14" i="14"/>
  <c r="AE14" i="14"/>
  <c r="AC14" i="14"/>
  <c r="AB14" i="14"/>
  <c r="AP14" i="14" s="1"/>
  <c r="AA14" i="14"/>
  <c r="BH13" i="14"/>
  <c r="BG13" i="14"/>
  <c r="BE13" i="14"/>
  <c r="BI13" i="14" s="1"/>
  <c r="K13" i="14" s="1"/>
  <c r="AG13" i="14"/>
  <c r="AQ15" i="14" s="1"/>
  <c r="AF13" i="14"/>
  <c r="AE13" i="14"/>
  <c r="AO15" i="14" s="1"/>
  <c r="AC13" i="14"/>
  <c r="AB13" i="14"/>
  <c r="AP13" i="14" s="1"/>
  <c r="AA13" i="14"/>
  <c r="BH9" i="14"/>
  <c r="BG9" i="14"/>
  <c r="BE9" i="14"/>
  <c r="AG9" i="14"/>
  <c r="AF9" i="14"/>
  <c r="AP5" i="14" s="1"/>
  <c r="AE9" i="14"/>
  <c r="AC9" i="14"/>
  <c r="AB9" i="14"/>
  <c r="AA9" i="14"/>
  <c r="BH8" i="14"/>
  <c r="BG8" i="14"/>
  <c r="BE8" i="14"/>
  <c r="AG8" i="14"/>
  <c r="AF8" i="14"/>
  <c r="AE8" i="14"/>
  <c r="AC8" i="14"/>
  <c r="AB8" i="14"/>
  <c r="AA8" i="14"/>
  <c r="BH7" i="14"/>
  <c r="BG7" i="14"/>
  <c r="BE7" i="14"/>
  <c r="AG7" i="14"/>
  <c r="AF7" i="14"/>
  <c r="AE7" i="14"/>
  <c r="AC7" i="14"/>
  <c r="AQ7" i="14" s="1"/>
  <c r="AB7" i="14"/>
  <c r="AA7" i="14"/>
  <c r="BH6" i="14"/>
  <c r="BG6" i="14"/>
  <c r="BE6" i="14"/>
  <c r="AG6" i="14"/>
  <c r="AF6" i="14"/>
  <c r="AE6" i="14"/>
  <c r="AC6" i="14"/>
  <c r="AB6" i="14"/>
  <c r="AP4" i="14" s="1"/>
  <c r="AA6" i="14"/>
  <c r="BH5" i="14"/>
  <c r="BG5" i="14"/>
  <c r="BE5" i="14"/>
  <c r="AG5" i="14"/>
  <c r="AF5" i="14"/>
  <c r="AE5" i="14"/>
  <c r="AC5" i="14"/>
  <c r="AB5" i="14"/>
  <c r="AA5" i="14"/>
  <c r="X5" i="14"/>
  <c r="BH4" i="14"/>
  <c r="BG4" i="14"/>
  <c r="BE4" i="14"/>
  <c r="AG4" i="14"/>
  <c r="AF4" i="14"/>
  <c r="AE4" i="14"/>
  <c r="AC4" i="14"/>
  <c r="AB4" i="14"/>
  <c r="AA4" i="14"/>
  <c r="X4" i="14"/>
  <c r="BI83" i="15" l="1"/>
  <c r="K83" i="15" s="1"/>
  <c r="BI80" i="15"/>
  <c r="K80" i="15" s="1"/>
  <c r="BI79" i="15"/>
  <c r="K79" i="15" s="1"/>
  <c r="BI71" i="14"/>
  <c r="K71" i="14" s="1"/>
  <c r="BI54" i="15"/>
  <c r="K54" i="15" s="1"/>
  <c r="BI53" i="15"/>
  <c r="K53" i="15" s="1"/>
  <c r="BI45" i="15"/>
  <c r="K45" i="15" s="1"/>
  <c r="BI45" i="14"/>
  <c r="K45" i="14" s="1"/>
  <c r="BI44" i="15"/>
  <c r="K44" i="15" s="1"/>
  <c r="BI69" i="14"/>
  <c r="K69" i="14" s="1"/>
  <c r="BI61" i="15"/>
  <c r="K61" i="15" s="1"/>
  <c r="BI25" i="15"/>
  <c r="K25" i="15" s="1"/>
  <c r="BI51" i="14"/>
  <c r="K51" i="14" s="1"/>
  <c r="BI60" i="14"/>
  <c r="K60" i="14" s="1"/>
  <c r="BI43" i="14"/>
  <c r="K43" i="14" s="1"/>
  <c r="BI42" i="15"/>
  <c r="K42" i="15" s="1"/>
  <c r="BI16" i="15"/>
  <c r="K16" i="15" s="1"/>
  <c r="BI88" i="15"/>
  <c r="K88" i="15" s="1"/>
  <c r="BI87" i="15"/>
  <c r="K87" i="15" s="1"/>
  <c r="BK106" i="15"/>
  <c r="BM106" i="15" s="1"/>
  <c r="BD99" i="15"/>
  <c r="BK113" i="15"/>
  <c r="BM113" i="15" s="1"/>
  <c r="BN113" i="15" s="1"/>
  <c r="BO113" i="15" s="1"/>
  <c r="BB94" i="15"/>
  <c r="P95" i="15"/>
  <c r="F99" i="15" s="1"/>
  <c r="BK114" i="15" s="1"/>
  <c r="BM114" i="15" s="1"/>
  <c r="BN114" i="15" s="1"/>
  <c r="BO114" i="15" s="1"/>
  <c r="BO115" i="15" s="1"/>
  <c r="O99" i="15" s="1"/>
  <c r="U17" i="15" s="1"/>
  <c r="V17" i="15" s="1"/>
  <c r="BI78" i="15"/>
  <c r="K78" i="15" s="1"/>
  <c r="BI82" i="15"/>
  <c r="K82" i="15" s="1"/>
  <c r="BI76" i="15"/>
  <c r="K76" i="15" s="1"/>
  <c r="AQ69" i="15"/>
  <c r="BI68" i="15"/>
  <c r="K68" i="15" s="1"/>
  <c r="AO68" i="15"/>
  <c r="AP70" i="15"/>
  <c r="BI70" i="15"/>
  <c r="K70" i="15" s="1"/>
  <c r="AO58" i="15"/>
  <c r="AP60" i="15"/>
  <c r="AO61" i="15"/>
  <c r="AP58" i="15"/>
  <c r="BB90" i="15"/>
  <c r="BK102" i="15"/>
  <c r="AR67" i="15"/>
  <c r="AQ70" i="15"/>
  <c r="BI71" i="15"/>
  <c r="K71" i="15" s="1"/>
  <c r="AO69" i="15"/>
  <c r="AP68" i="15"/>
  <c r="AO67" i="15"/>
  <c r="AQ68" i="15"/>
  <c r="AO59" i="15"/>
  <c r="AM60" i="15" s="1"/>
  <c r="AQ58" i="15"/>
  <c r="BI60" i="15"/>
  <c r="K60" i="15" s="1"/>
  <c r="AR59" i="15"/>
  <c r="BI62" i="15"/>
  <c r="K62" i="15" s="1"/>
  <c r="AR52" i="15"/>
  <c r="AQ49" i="15"/>
  <c r="BI50" i="15"/>
  <c r="K50" i="15" s="1"/>
  <c r="AQ51" i="15"/>
  <c r="AP40" i="15"/>
  <c r="BI35" i="15"/>
  <c r="K35" i="15" s="1"/>
  <c r="AR32" i="15"/>
  <c r="AO49" i="15"/>
  <c r="AP51" i="15"/>
  <c r="AR51" i="15" s="1"/>
  <c r="BI52" i="15"/>
  <c r="K52" i="15" s="1"/>
  <c r="AO51" i="15"/>
  <c r="AM52" i="15" s="1"/>
  <c r="AP41" i="15"/>
  <c r="AR41" i="15" s="1"/>
  <c r="AO43" i="15"/>
  <c r="AM42" i="15" s="1"/>
  <c r="AP43" i="15"/>
  <c r="AR43" i="15" s="1"/>
  <c r="AP34" i="15"/>
  <c r="AR34" i="15" s="1"/>
  <c r="AO34" i="15"/>
  <c r="BI34" i="15"/>
  <c r="K34" i="15" s="1"/>
  <c r="AO33" i="15"/>
  <c r="BI36" i="15"/>
  <c r="K36" i="15" s="1"/>
  <c r="AP22" i="15"/>
  <c r="AR22" i="15" s="1"/>
  <c r="BI27" i="15"/>
  <c r="K27" i="15" s="1"/>
  <c r="AP13" i="15"/>
  <c r="AQ15" i="15"/>
  <c r="AR15" i="15" s="1"/>
  <c r="AO14" i="15"/>
  <c r="AK14" i="15" s="1"/>
  <c r="BI18" i="15"/>
  <c r="K18" i="15" s="1"/>
  <c r="AQ14" i="15"/>
  <c r="AR14" i="15" s="1"/>
  <c r="BI17" i="15"/>
  <c r="K17" i="15" s="1"/>
  <c r="AO5" i="15"/>
  <c r="BI8" i="15"/>
  <c r="K8" i="15" s="1"/>
  <c r="AO22" i="15"/>
  <c r="BI26" i="15"/>
  <c r="K26" i="15" s="1"/>
  <c r="AP24" i="15"/>
  <c r="AQ23" i="15"/>
  <c r="BI24" i="15"/>
  <c r="K24" i="15" s="1"/>
  <c r="AO25" i="15"/>
  <c r="AP16" i="15"/>
  <c r="AR16" i="15" s="1"/>
  <c r="AQ16" i="15"/>
  <c r="AO15" i="15"/>
  <c r="AO16" i="15"/>
  <c r="AM13" i="15" s="1"/>
  <c r="BI15" i="15"/>
  <c r="K15" i="15" s="1"/>
  <c r="BI6" i="15"/>
  <c r="K6" i="15" s="1"/>
  <c r="AO7" i="15"/>
  <c r="AM7" i="15" s="1"/>
  <c r="BI4" i="15"/>
  <c r="K4" i="15" s="1"/>
  <c r="BI7" i="15"/>
  <c r="K7" i="15" s="1"/>
  <c r="BI9" i="15"/>
  <c r="K9" i="15" s="1"/>
  <c r="AQ7" i="15"/>
  <c r="BI5" i="15"/>
  <c r="K5" i="15" s="1"/>
  <c r="AP7" i="15"/>
  <c r="AQ4" i="15"/>
  <c r="AR4" i="15" s="1"/>
  <c r="AR13" i="15"/>
  <c r="AM16" i="15"/>
  <c r="AQ5" i="15"/>
  <c r="AR5" i="15" s="1"/>
  <c r="AR6" i="15"/>
  <c r="AR31" i="15"/>
  <c r="BI32" i="15"/>
  <c r="K32" i="15" s="1"/>
  <c r="BI33" i="15"/>
  <c r="K33" i="15" s="1"/>
  <c r="AR61" i="15"/>
  <c r="BN118" i="15"/>
  <c r="BO118" i="15" s="1"/>
  <c r="AP23" i="15"/>
  <c r="BI23" i="15"/>
  <c r="K23" i="15" s="1"/>
  <c r="AQ50" i="15"/>
  <c r="AR50" i="15" s="1"/>
  <c r="BN108" i="15"/>
  <c r="BO108" i="15" s="1"/>
  <c r="AQ33" i="15"/>
  <c r="AR33" i="15" s="1"/>
  <c r="AP49" i="15"/>
  <c r="AR49" i="15" s="1"/>
  <c r="BN119" i="15"/>
  <c r="BO119" i="15" s="1"/>
  <c r="AQ25" i="15"/>
  <c r="AR25" i="15" s="1"/>
  <c r="AO24" i="15"/>
  <c r="AM24" i="15" s="1"/>
  <c r="AO70" i="15"/>
  <c r="AM67" i="15" s="1"/>
  <c r="AQ24" i="15"/>
  <c r="AO31" i="15"/>
  <c r="BI31" i="15"/>
  <c r="K31" i="15" s="1"/>
  <c r="AQ40" i="15"/>
  <c r="AR40" i="15" s="1"/>
  <c r="BI49" i="15"/>
  <c r="K49" i="15" s="1"/>
  <c r="BI51" i="15"/>
  <c r="K51" i="15" s="1"/>
  <c r="AR60" i="15"/>
  <c r="BD87" i="15"/>
  <c r="BK99" i="15"/>
  <c r="BI90" i="15"/>
  <c r="K90" i="15" s="1"/>
  <c r="T15" i="15" s="1"/>
  <c r="BN106" i="15"/>
  <c r="BO106" i="15" s="1"/>
  <c r="BI41" i="15"/>
  <c r="K41" i="15" s="1"/>
  <c r="BI43" i="15"/>
  <c r="K43" i="15" s="1"/>
  <c r="AQ42" i="15"/>
  <c r="AR42" i="15" s="1"/>
  <c r="AP69" i="15"/>
  <c r="AR69" i="15" s="1"/>
  <c r="BB89" i="15"/>
  <c r="BK97" i="15"/>
  <c r="BO107" i="15"/>
  <c r="BN107" i="15"/>
  <c r="BI103" i="15"/>
  <c r="K103" i="15" s="1"/>
  <c r="T18" i="15" s="1"/>
  <c r="BI67" i="15"/>
  <c r="K67" i="15" s="1"/>
  <c r="BI69" i="15"/>
  <c r="K69" i="15" s="1"/>
  <c r="BI72" i="15"/>
  <c r="K72" i="15" s="1"/>
  <c r="BI77" i="15"/>
  <c r="K77" i="15" s="1"/>
  <c r="BI81" i="15"/>
  <c r="K81" i="15" s="1"/>
  <c r="BD89" i="15"/>
  <c r="BI95" i="15"/>
  <c r="K95" i="15" s="1"/>
  <c r="T16" i="15" s="1"/>
  <c r="BB87" i="15"/>
  <c r="BK109" i="15"/>
  <c r="BM109" i="15" s="1"/>
  <c r="BD88" i="15"/>
  <c r="BI103" i="14"/>
  <c r="K103" i="14" s="1"/>
  <c r="T18" i="14" s="1"/>
  <c r="BI95" i="14"/>
  <c r="K95" i="14" s="1"/>
  <c r="BI87" i="14"/>
  <c r="K87" i="14" s="1"/>
  <c r="BI89" i="14"/>
  <c r="K89" i="14" s="1"/>
  <c r="BK119" i="14"/>
  <c r="BM119" i="14" s="1"/>
  <c r="BN119" i="14" s="1"/>
  <c r="BK109" i="14"/>
  <c r="BM109" i="14" s="1"/>
  <c r="BB95" i="14"/>
  <c r="BB90" i="14"/>
  <c r="BB89" i="14"/>
  <c r="BK99" i="14"/>
  <c r="BB88" i="14"/>
  <c r="BK95" i="14"/>
  <c r="AQ68" i="14"/>
  <c r="AO70" i="14"/>
  <c r="AQ58" i="14"/>
  <c r="AR58" i="14" s="1"/>
  <c r="AK59" i="14" s="1"/>
  <c r="BI62" i="14"/>
  <c r="K62" i="14" s="1"/>
  <c r="BI76" i="14"/>
  <c r="K76" i="14" s="1"/>
  <c r="BI77" i="14"/>
  <c r="K77" i="14" s="1"/>
  <c r="BI81" i="14"/>
  <c r="K81" i="14" s="1"/>
  <c r="BI82" i="14"/>
  <c r="K82" i="14" s="1"/>
  <c r="BI67" i="14"/>
  <c r="K67" i="14" s="1"/>
  <c r="AO68" i="14"/>
  <c r="AQ70" i="14"/>
  <c r="BI70" i="14"/>
  <c r="K70" i="14" s="1"/>
  <c r="BI72" i="14"/>
  <c r="K72" i="14" s="1"/>
  <c r="AO69" i="14"/>
  <c r="AM69" i="14" s="1"/>
  <c r="AP68" i="14"/>
  <c r="AR68" i="14" s="1"/>
  <c r="AP60" i="14"/>
  <c r="AR60" i="14" s="1"/>
  <c r="AP59" i="14"/>
  <c r="AR59" i="14" s="1"/>
  <c r="BI59" i="14"/>
  <c r="K59" i="14" s="1"/>
  <c r="AO49" i="14"/>
  <c r="BI50" i="14"/>
  <c r="K50" i="14" s="1"/>
  <c r="BI52" i="14"/>
  <c r="K52" i="14" s="1"/>
  <c r="AP49" i="14"/>
  <c r="AR49" i="14" s="1"/>
  <c r="AO42" i="14"/>
  <c r="AQ41" i="14"/>
  <c r="AR41" i="14" s="1"/>
  <c r="AQ43" i="14"/>
  <c r="AO40" i="14"/>
  <c r="AO31" i="14"/>
  <c r="AM31" i="14" s="1"/>
  <c r="AP31" i="14"/>
  <c r="AO32" i="14"/>
  <c r="AO34" i="14"/>
  <c r="BI36" i="14"/>
  <c r="K36" i="14" s="1"/>
  <c r="AP50" i="14"/>
  <c r="AO51" i="14"/>
  <c r="AO50" i="14"/>
  <c r="BI54" i="14"/>
  <c r="K54" i="14" s="1"/>
  <c r="AP52" i="14"/>
  <c r="AR52" i="14" s="1"/>
  <c r="AP51" i="14"/>
  <c r="AR51" i="14" s="1"/>
  <c r="BI42" i="14"/>
  <c r="K42" i="14" s="1"/>
  <c r="AP43" i="14"/>
  <c r="AR40" i="14"/>
  <c r="AO43" i="14"/>
  <c r="AP34" i="14"/>
  <c r="AR34" i="14" s="1"/>
  <c r="AP33" i="14"/>
  <c r="AR33" i="14" s="1"/>
  <c r="BI33" i="14"/>
  <c r="K33" i="14" s="1"/>
  <c r="AR32" i="14"/>
  <c r="AO33" i="14"/>
  <c r="AM33" i="14" s="1"/>
  <c r="AQ22" i="14"/>
  <c r="AR22" i="14" s="1"/>
  <c r="AO24" i="14"/>
  <c r="AM23" i="14" s="1"/>
  <c r="BI22" i="14"/>
  <c r="K22" i="14" s="1"/>
  <c r="AQ23" i="14"/>
  <c r="BI26" i="14"/>
  <c r="K26" i="14" s="1"/>
  <c r="AQ6" i="14"/>
  <c r="AP22" i="14"/>
  <c r="BI24" i="14"/>
  <c r="K24" i="14" s="1"/>
  <c r="BI27" i="14"/>
  <c r="K27" i="14" s="1"/>
  <c r="AO25" i="14"/>
  <c r="AO22" i="14"/>
  <c r="BI25" i="14"/>
  <c r="K25" i="14" s="1"/>
  <c r="AO13" i="14"/>
  <c r="AP15" i="14"/>
  <c r="AR15" i="14" s="1"/>
  <c r="AO14" i="14"/>
  <c r="AP16" i="14"/>
  <c r="AR16" i="14" s="1"/>
  <c r="AO7" i="14"/>
  <c r="AO6" i="14"/>
  <c r="AO5" i="14"/>
  <c r="BI6" i="14"/>
  <c r="K6" i="14" s="1"/>
  <c r="BI8" i="14"/>
  <c r="K8" i="14" s="1"/>
  <c r="BI7" i="14"/>
  <c r="K7" i="14" s="1"/>
  <c r="AO4" i="14"/>
  <c r="AM5" i="14" s="1"/>
  <c r="BI9" i="14"/>
  <c r="K9" i="14" s="1"/>
  <c r="BI5" i="14"/>
  <c r="K5" i="14" s="1"/>
  <c r="AQ5" i="14"/>
  <c r="AR5" i="14" s="1"/>
  <c r="AP6" i="14"/>
  <c r="AQ4" i="14"/>
  <c r="AR4" i="14" s="1"/>
  <c r="BI14" i="14"/>
  <c r="K14" i="14" s="1"/>
  <c r="BI4" i="14"/>
  <c r="K4" i="14" s="1"/>
  <c r="AQ13" i="14"/>
  <c r="AR13" i="14" s="1"/>
  <c r="BI15" i="14"/>
  <c r="K15" i="14" s="1"/>
  <c r="AP70" i="14"/>
  <c r="AR70" i="14" s="1"/>
  <c r="BK113" i="14"/>
  <c r="BM113" i="14" s="1"/>
  <c r="BB99" i="14"/>
  <c r="AP7" i="14"/>
  <c r="AR7" i="14" s="1"/>
  <c r="AO16" i="14"/>
  <c r="AM15" i="14" s="1"/>
  <c r="BI16" i="14"/>
  <c r="K16" i="14" s="1"/>
  <c r="AQ31" i="14"/>
  <c r="AR31" i="14" s="1"/>
  <c r="BI35" i="14"/>
  <c r="K35" i="14" s="1"/>
  <c r="BI40" i="14"/>
  <c r="K40" i="14" s="1"/>
  <c r="AP42" i="14"/>
  <c r="AR42" i="14" s="1"/>
  <c r="AR24" i="14"/>
  <c r="AP25" i="14"/>
  <c r="AR25" i="14" s="1"/>
  <c r="AR43" i="14"/>
  <c r="AR50" i="14"/>
  <c r="AQ14" i="14"/>
  <c r="AR14" i="14" s="1"/>
  <c r="BI18" i="14"/>
  <c r="K18" i="14" s="1"/>
  <c r="AP23" i="14"/>
  <c r="AR23" i="14" s="1"/>
  <c r="BI32" i="14"/>
  <c r="K32" i="14" s="1"/>
  <c r="BI34" i="14"/>
  <c r="K34" i="14" s="1"/>
  <c r="BN109" i="14"/>
  <c r="BO109" i="14" s="1"/>
  <c r="BI44" i="14"/>
  <c r="K44" i="14" s="1"/>
  <c r="AM59" i="14"/>
  <c r="AR69" i="14"/>
  <c r="BI80" i="14"/>
  <c r="K80" i="14" s="1"/>
  <c r="BI94" i="14"/>
  <c r="K94" i="14" s="1"/>
  <c r="BI99" i="14"/>
  <c r="K99" i="14" s="1"/>
  <c r="T17" i="14" s="1"/>
  <c r="BI53" i="14"/>
  <c r="K53" i="14" s="1"/>
  <c r="BI61" i="14"/>
  <c r="K61" i="14" s="1"/>
  <c r="BI78" i="14"/>
  <c r="K78" i="14" s="1"/>
  <c r="BK100" i="14"/>
  <c r="BD88" i="14"/>
  <c r="BD89" i="14"/>
  <c r="BK101" i="14"/>
  <c r="BD90" i="14"/>
  <c r="BK102" i="14"/>
  <c r="AQ61" i="14"/>
  <c r="AR61" i="14" s="1"/>
  <c r="BI63" i="14"/>
  <c r="K63" i="14" s="1"/>
  <c r="AQ67" i="14"/>
  <c r="AR67" i="14" s="1"/>
  <c r="BO114" i="14"/>
  <c r="BK107" i="14"/>
  <c r="BM107" i="14" s="1"/>
  <c r="AO61" i="14"/>
  <c r="AM61" i="14" s="1"/>
  <c r="AO67" i="14"/>
  <c r="BI68" i="14"/>
  <c r="K68" i="14" s="1"/>
  <c r="BI79" i="14"/>
  <c r="K79" i="14" s="1"/>
  <c r="BI83" i="14"/>
  <c r="K83" i="14" s="1"/>
  <c r="BK108" i="14"/>
  <c r="BM108" i="14" s="1"/>
  <c r="BD94" i="14"/>
  <c r="BM118" i="14"/>
  <c r="BD99" i="14"/>
  <c r="BK106" i="14"/>
  <c r="BM106" i="14" s="1"/>
  <c r="BO120" i="15" l="1"/>
  <c r="O103" i="15" s="1"/>
  <c r="U18" i="15" s="1"/>
  <c r="AR70" i="15"/>
  <c r="AM59" i="15"/>
  <c r="AM58" i="15"/>
  <c r="AR58" i="15"/>
  <c r="T14" i="15"/>
  <c r="AR68" i="15"/>
  <c r="AL69" i="15" s="1"/>
  <c r="AL58" i="15"/>
  <c r="AM61" i="15"/>
  <c r="AL61" i="15"/>
  <c r="AL50" i="15"/>
  <c r="AL33" i="15"/>
  <c r="AM50" i="15"/>
  <c r="AM49" i="15"/>
  <c r="AL51" i="15"/>
  <c r="AM51" i="15"/>
  <c r="AK42" i="15"/>
  <c r="AM41" i="15"/>
  <c r="AM43" i="15"/>
  <c r="AM40" i="15"/>
  <c r="AR24" i="15"/>
  <c r="AR23" i="15"/>
  <c r="AL22" i="15" s="1"/>
  <c r="AM23" i="15"/>
  <c r="AR7" i="15"/>
  <c r="AM4" i="15"/>
  <c r="T13" i="15"/>
  <c r="V13" i="15" s="1"/>
  <c r="AM25" i="15"/>
  <c r="AK24" i="15"/>
  <c r="AK13" i="15"/>
  <c r="AJ13" i="15" s="1"/>
  <c r="AM15" i="15"/>
  <c r="AM14" i="15"/>
  <c r="AL15" i="15"/>
  <c r="AM5" i="15"/>
  <c r="AM6" i="15"/>
  <c r="AL25" i="15"/>
  <c r="AK25" i="15"/>
  <c r="AK4" i="15"/>
  <c r="AL6" i="15"/>
  <c r="AK6" i="15"/>
  <c r="AK5" i="15"/>
  <c r="AK7" i="15"/>
  <c r="AL5" i="15"/>
  <c r="AL7" i="15"/>
  <c r="AL4" i="15"/>
  <c r="V18" i="15"/>
  <c r="AL34" i="15"/>
  <c r="AL32" i="15"/>
  <c r="AK33" i="15"/>
  <c r="AK32" i="15"/>
  <c r="AL31" i="15"/>
  <c r="AM32" i="15"/>
  <c r="AM31" i="15"/>
  <c r="AK31" i="15"/>
  <c r="AL41" i="15"/>
  <c r="AL42" i="15"/>
  <c r="AJ42" i="15" s="1"/>
  <c r="BN109" i="15"/>
  <c r="BO109" i="15" s="1"/>
  <c r="BO110" i="15" s="1"/>
  <c r="O94" i="15" s="1"/>
  <c r="U16" i="15" s="1"/>
  <c r="V16" i="15" s="1"/>
  <c r="AK51" i="15"/>
  <c r="AK50" i="15"/>
  <c r="AK43" i="15"/>
  <c r="AL43" i="15"/>
  <c r="AL49" i="15"/>
  <c r="AK58" i="15"/>
  <c r="AK59" i="15"/>
  <c r="AK23" i="15"/>
  <c r="AL16" i="15"/>
  <c r="AL14" i="15"/>
  <c r="AM69" i="15"/>
  <c r="AM22" i="15"/>
  <c r="AK49" i="15"/>
  <c r="AK52" i="15"/>
  <c r="AM68" i="15"/>
  <c r="AK41" i="15"/>
  <c r="AL40" i="15"/>
  <c r="AK60" i="15"/>
  <c r="AL60" i="15"/>
  <c r="AK61" i="15"/>
  <c r="AL13" i="15"/>
  <c r="AK15" i="15"/>
  <c r="AL23" i="15"/>
  <c r="AL59" i="15"/>
  <c r="AM33" i="15"/>
  <c r="AK34" i="15"/>
  <c r="AL52" i="15"/>
  <c r="AM70" i="15"/>
  <c r="AK40" i="15"/>
  <c r="AJ40" i="15" s="1"/>
  <c r="AK16" i="15"/>
  <c r="AJ16" i="15" s="1"/>
  <c r="AM34" i="15"/>
  <c r="AL24" i="15"/>
  <c r="T16" i="14"/>
  <c r="T15" i="14"/>
  <c r="BO119" i="14"/>
  <c r="AL61" i="14"/>
  <c r="T14" i="14"/>
  <c r="AK52" i="14"/>
  <c r="AM51" i="14"/>
  <c r="AL41" i="14"/>
  <c r="AL40" i="14"/>
  <c r="AM42" i="14"/>
  <c r="AM32" i="14"/>
  <c r="AK33" i="14"/>
  <c r="AK31" i="14"/>
  <c r="AK51" i="14"/>
  <c r="AM52" i="14"/>
  <c r="AM50" i="14"/>
  <c r="AM49" i="14"/>
  <c r="AL50" i="14"/>
  <c r="AK42" i="14"/>
  <c r="AJ42" i="14" s="1"/>
  <c r="AM40" i="14"/>
  <c r="AK40" i="14"/>
  <c r="AM43" i="14"/>
  <c r="AK43" i="14"/>
  <c r="AM41" i="14"/>
  <c r="AL43" i="14"/>
  <c r="AJ43" i="14" s="1"/>
  <c r="AM34" i="14"/>
  <c r="AL31" i="14"/>
  <c r="AJ31" i="14" s="1"/>
  <c r="AM24" i="14"/>
  <c r="AM4" i="14"/>
  <c r="AM6" i="14"/>
  <c r="AR6" i="14"/>
  <c r="AK4" i="14" s="1"/>
  <c r="AJ4" i="14" s="1"/>
  <c r="AK24" i="14"/>
  <c r="AM25" i="14"/>
  <c r="AM22" i="14"/>
  <c r="AM7" i="14"/>
  <c r="AK15" i="14"/>
  <c r="AK5" i="14"/>
  <c r="AL5" i="14"/>
  <c r="AL4" i="14"/>
  <c r="AK7" i="14"/>
  <c r="AL7" i="14"/>
  <c r="AL6" i="14"/>
  <c r="AK69" i="14"/>
  <c r="AL14" i="14"/>
  <c r="AK14" i="14"/>
  <c r="AL15" i="14"/>
  <c r="AL13" i="14"/>
  <c r="AK13" i="14"/>
  <c r="AL49" i="14"/>
  <c r="AL24" i="14"/>
  <c r="AK22" i="14"/>
  <c r="AL23" i="14"/>
  <c r="AK25" i="14"/>
  <c r="AL51" i="14"/>
  <c r="AJ51" i="14" s="1"/>
  <c r="AK58" i="14"/>
  <c r="AK49" i="14"/>
  <c r="T13" i="14"/>
  <c r="V13" i="14" s="1"/>
  <c r="AL58" i="14"/>
  <c r="AL60" i="14"/>
  <c r="AM58" i="14"/>
  <c r="AJ40" i="14"/>
  <c r="AK50" i="14"/>
  <c r="AK41" i="14"/>
  <c r="AL42" i="14"/>
  <c r="AL52" i="14"/>
  <c r="AJ52" i="14" s="1"/>
  <c r="AL16" i="14"/>
  <c r="AL25" i="14"/>
  <c r="AK23" i="14"/>
  <c r="AJ23" i="14" s="1"/>
  <c r="BN118" i="14"/>
  <c r="BO118" i="14" s="1"/>
  <c r="BO120" i="14" s="1"/>
  <c r="O103" i="14" s="1"/>
  <c r="U18" i="14" s="1"/>
  <c r="V18" i="14" s="1"/>
  <c r="BN107" i="14"/>
  <c r="BO107" i="14" s="1"/>
  <c r="BN113" i="14"/>
  <c r="BO113" i="14" s="1"/>
  <c r="BO115" i="14" s="1"/>
  <c r="O99" i="14" s="1"/>
  <c r="U17" i="14" s="1"/>
  <c r="V17" i="14" s="1"/>
  <c r="AK32" i="14"/>
  <c r="AM16" i="14"/>
  <c r="AK16" i="14"/>
  <c r="AL34" i="14"/>
  <c r="AL32" i="14"/>
  <c r="AK34" i="14"/>
  <c r="AM13" i="14"/>
  <c r="BN106" i="14"/>
  <c r="BO106" i="14" s="1"/>
  <c r="BN108" i="14"/>
  <c r="BO108" i="14" s="1"/>
  <c r="AL70" i="14"/>
  <c r="AL68" i="14"/>
  <c r="AL69" i="14"/>
  <c r="AL67" i="14"/>
  <c r="AK70" i="14"/>
  <c r="AM67" i="14"/>
  <c r="AK68" i="14"/>
  <c r="AK67" i="14"/>
  <c r="AM70" i="14"/>
  <c r="AL59" i="14"/>
  <c r="AJ59" i="14" s="1"/>
  <c r="AK61" i="14"/>
  <c r="AJ61" i="14" s="1"/>
  <c r="AK60" i="14"/>
  <c r="AM60" i="14"/>
  <c r="AL33" i="14"/>
  <c r="AM68" i="14"/>
  <c r="AL22" i="14"/>
  <c r="AM14" i="14"/>
  <c r="AK70" i="15" l="1"/>
  <c r="AJ59" i="15"/>
  <c r="AJ61" i="15"/>
  <c r="AI61" i="15" s="1"/>
  <c r="AJ58" i="15"/>
  <c r="AK69" i="15"/>
  <c r="AJ69" i="15" s="1"/>
  <c r="AK67" i="15"/>
  <c r="AJ67" i="15" s="1"/>
  <c r="AK68" i="15"/>
  <c r="AL67" i="15"/>
  <c r="AL68" i="15"/>
  <c r="AL70" i="15"/>
  <c r="AJ70" i="15" s="1"/>
  <c r="AJ60" i="15"/>
  <c r="AJ50" i="15"/>
  <c r="AJ51" i="15"/>
  <c r="AJ41" i="15"/>
  <c r="AJ24" i="15"/>
  <c r="AK22" i="15"/>
  <c r="AJ14" i="15"/>
  <c r="AI16" i="15" s="1"/>
  <c r="AJ22" i="15"/>
  <c r="AJ15" i="15"/>
  <c r="AJ6" i="15"/>
  <c r="AJ4" i="15"/>
  <c r="AJ52" i="15"/>
  <c r="AI52" i="15" s="1"/>
  <c r="AJ33" i="15"/>
  <c r="AJ49" i="15"/>
  <c r="AJ23" i="15"/>
  <c r="AJ25" i="15"/>
  <c r="AI59" i="15"/>
  <c r="AJ7" i="15"/>
  <c r="AJ34" i="15"/>
  <c r="AJ43" i="15"/>
  <c r="AI43" i="15" s="1"/>
  <c r="AJ31" i="15"/>
  <c r="AJ32" i="15"/>
  <c r="AJ5" i="15"/>
  <c r="AI5" i="15" s="1"/>
  <c r="AJ67" i="14"/>
  <c r="AJ69" i="14"/>
  <c r="AJ49" i="14"/>
  <c r="AI51" i="14" s="1"/>
  <c r="AJ33" i="14"/>
  <c r="AJ34" i="14"/>
  <c r="AJ50" i="14"/>
  <c r="AJ41" i="14"/>
  <c r="AI41" i="14" s="1"/>
  <c r="AJ24" i="14"/>
  <c r="AK6" i="14"/>
  <c r="AJ6" i="14" s="1"/>
  <c r="AJ16" i="14"/>
  <c r="AJ14" i="14"/>
  <c r="AJ7" i="14"/>
  <c r="AJ5" i="14"/>
  <c r="BO110" i="14"/>
  <c r="O94" i="14" s="1"/>
  <c r="U16" i="14" s="1"/>
  <c r="V16" i="14" s="1"/>
  <c r="AJ32" i="14"/>
  <c r="AJ25" i="14"/>
  <c r="AJ60" i="14"/>
  <c r="AJ70" i="14"/>
  <c r="AJ22" i="14"/>
  <c r="AI22" i="14" s="1"/>
  <c r="AJ68" i="14"/>
  <c r="AI68" i="14" s="1"/>
  <c r="AJ58" i="14"/>
  <c r="AI58" i="14" s="1"/>
  <c r="AJ13" i="14"/>
  <c r="AJ15" i="14"/>
  <c r="AI58" i="15" l="1"/>
  <c r="AU59" i="15" s="1"/>
  <c r="AI60" i="15"/>
  <c r="AU61" i="15" s="1"/>
  <c r="AI69" i="15"/>
  <c r="AJ68" i="15"/>
  <c r="AI31" i="15"/>
  <c r="AU31" i="15" s="1"/>
  <c r="AI25" i="15"/>
  <c r="AI23" i="15"/>
  <c r="AI13" i="15"/>
  <c r="AU15" i="15" s="1"/>
  <c r="AI15" i="15"/>
  <c r="AI14" i="15"/>
  <c r="AI4" i="15"/>
  <c r="AI33" i="15"/>
  <c r="AI7" i="15"/>
  <c r="AI49" i="15"/>
  <c r="AI40" i="15"/>
  <c r="AI50" i="15"/>
  <c r="AU60" i="15"/>
  <c r="AI22" i="15"/>
  <c r="AI6" i="15"/>
  <c r="AI32" i="15"/>
  <c r="AI34" i="15"/>
  <c r="AI51" i="15"/>
  <c r="AI42" i="15"/>
  <c r="AI41" i="15"/>
  <c r="AI24" i="15"/>
  <c r="AI67" i="14"/>
  <c r="AU68" i="14" s="1"/>
  <c r="AI49" i="14"/>
  <c r="AI52" i="14"/>
  <c r="AI43" i="14"/>
  <c r="AI40" i="14"/>
  <c r="AU43" i="14" s="1"/>
  <c r="AI42" i="14"/>
  <c r="AI34" i="14"/>
  <c r="AI50" i="14"/>
  <c r="AU49" i="14" s="1"/>
  <c r="AI7" i="14"/>
  <c r="AI23" i="14"/>
  <c r="AU22" i="14" s="1"/>
  <c r="AI24" i="14"/>
  <c r="AI15" i="14"/>
  <c r="AI16" i="14"/>
  <c r="AI5" i="14"/>
  <c r="AU5" i="14" s="1"/>
  <c r="AI4" i="14"/>
  <c r="AI6" i="14"/>
  <c r="AU67" i="14"/>
  <c r="AU51" i="14"/>
  <c r="AI60" i="14"/>
  <c r="AU58" i="14" s="1"/>
  <c r="AI32" i="14"/>
  <c r="AI31" i="14"/>
  <c r="AI59" i="14"/>
  <c r="AI69" i="14"/>
  <c r="AI25" i="14"/>
  <c r="AI61" i="14"/>
  <c r="AI33" i="14"/>
  <c r="AI14" i="14"/>
  <c r="AI13" i="14"/>
  <c r="AU24" i="14"/>
  <c r="AU6" i="14"/>
  <c r="AI70" i="14"/>
  <c r="AU41" i="14"/>
  <c r="AU58" i="15" l="1"/>
  <c r="AX58" i="15" s="1"/>
  <c r="AI68" i="15"/>
  <c r="AI67" i="15"/>
  <c r="AI70" i="15"/>
  <c r="AU33" i="15"/>
  <c r="M33" i="15" s="1"/>
  <c r="AU32" i="15"/>
  <c r="AW32" i="15" s="1"/>
  <c r="AU14" i="15"/>
  <c r="AX14" i="15" s="1"/>
  <c r="AU13" i="15"/>
  <c r="AY13" i="15" s="1"/>
  <c r="AU16" i="15"/>
  <c r="AX16" i="15" s="1"/>
  <c r="AY33" i="15"/>
  <c r="AW60" i="15"/>
  <c r="AX60" i="15"/>
  <c r="AV60" i="15"/>
  <c r="M60" i="15"/>
  <c r="AY60" i="15"/>
  <c r="AU51" i="15"/>
  <c r="AU49" i="15"/>
  <c r="AU52" i="15"/>
  <c r="AU50" i="15"/>
  <c r="M16" i="15"/>
  <c r="AY16" i="15"/>
  <c r="AU25" i="15"/>
  <c r="AU23" i="15"/>
  <c r="AU24" i="15"/>
  <c r="AU22" i="15"/>
  <c r="AY61" i="15"/>
  <c r="M61" i="15"/>
  <c r="AV61" i="15"/>
  <c r="AW61" i="15"/>
  <c r="AX61" i="15"/>
  <c r="M13" i="15"/>
  <c r="AU34" i="15"/>
  <c r="AV58" i="15"/>
  <c r="M14" i="15"/>
  <c r="AY31" i="15"/>
  <c r="M31" i="15"/>
  <c r="AW31" i="15"/>
  <c r="AX31" i="15"/>
  <c r="AV31" i="15"/>
  <c r="AV59" i="15"/>
  <c r="AX59" i="15"/>
  <c r="M59" i="15"/>
  <c r="AW59" i="15"/>
  <c r="AY59" i="15"/>
  <c r="AU43" i="15"/>
  <c r="AU41" i="15"/>
  <c r="AU42" i="15"/>
  <c r="AU40" i="15"/>
  <c r="AW15" i="15"/>
  <c r="AV15" i="15"/>
  <c r="M15" i="15"/>
  <c r="AY15" i="15"/>
  <c r="AX15" i="15"/>
  <c r="AU5" i="15"/>
  <c r="AU4" i="15"/>
  <c r="AU6" i="15"/>
  <c r="AU7" i="15"/>
  <c r="AU69" i="14"/>
  <c r="AY69" i="14" s="1"/>
  <c r="AU61" i="14"/>
  <c r="AY61" i="14" s="1"/>
  <c r="AU50" i="14"/>
  <c r="AU52" i="14"/>
  <c r="AU40" i="14"/>
  <c r="M40" i="14" s="1"/>
  <c r="AU42" i="14"/>
  <c r="AY42" i="14" s="1"/>
  <c r="AU7" i="14"/>
  <c r="AU25" i="14"/>
  <c r="M25" i="14" s="1"/>
  <c r="AU23" i="14"/>
  <c r="AX23" i="14" s="1"/>
  <c r="AU4" i="14"/>
  <c r="AY4" i="14" s="1"/>
  <c r="AV61" i="14"/>
  <c r="AX40" i="14"/>
  <c r="AY40" i="14"/>
  <c r="AW40" i="14"/>
  <c r="AW5" i="14"/>
  <c r="AY5" i="14"/>
  <c r="AX5" i="14"/>
  <c r="M5" i="14"/>
  <c r="AV5" i="14"/>
  <c r="AW25" i="14"/>
  <c r="AY25" i="14"/>
  <c r="AX25" i="14"/>
  <c r="AX52" i="14"/>
  <c r="AV52" i="14"/>
  <c r="AY52" i="14"/>
  <c r="M52" i="14"/>
  <c r="AW52" i="14"/>
  <c r="AU59" i="14"/>
  <c r="AW68" i="14"/>
  <c r="AY68" i="14"/>
  <c r="M68" i="14"/>
  <c r="AV68" i="14"/>
  <c r="AX68" i="14"/>
  <c r="AV42" i="14"/>
  <c r="AV7" i="14"/>
  <c r="AW7" i="14"/>
  <c r="M7" i="14"/>
  <c r="AY7" i="14"/>
  <c r="AX7" i="14"/>
  <c r="AW23" i="14"/>
  <c r="AU34" i="14"/>
  <c r="AU32" i="14"/>
  <c r="AU31" i="14"/>
  <c r="AU33" i="14"/>
  <c r="AV51" i="14"/>
  <c r="AX51" i="14"/>
  <c r="M51" i="14"/>
  <c r="AY51" i="14"/>
  <c r="AW51" i="14"/>
  <c r="AX58" i="14"/>
  <c r="AV58" i="14"/>
  <c r="AW58" i="14"/>
  <c r="AY58" i="14"/>
  <c r="M58" i="14"/>
  <c r="AU70" i="14"/>
  <c r="AV43" i="14"/>
  <c r="AX43" i="14"/>
  <c r="AW43" i="14"/>
  <c r="AY43" i="14"/>
  <c r="M43" i="14"/>
  <c r="AX6" i="14"/>
  <c r="AV6" i="14"/>
  <c r="AW6" i="14"/>
  <c r="M6" i="14"/>
  <c r="AY6" i="14"/>
  <c r="AX24" i="14"/>
  <c r="AY24" i="14"/>
  <c r="AW24" i="14"/>
  <c r="AV24" i="14"/>
  <c r="M24" i="14"/>
  <c r="AU16" i="14"/>
  <c r="AU15" i="14"/>
  <c r="AU14" i="14"/>
  <c r="AU13" i="14"/>
  <c r="AV49" i="14"/>
  <c r="AX49" i="14"/>
  <c r="AW49" i="14"/>
  <c r="AY49" i="14"/>
  <c r="M49" i="14"/>
  <c r="AU60" i="14"/>
  <c r="AY67" i="14"/>
  <c r="M67" i="14"/>
  <c r="AW67" i="14"/>
  <c r="AX67" i="14"/>
  <c r="AV67" i="14"/>
  <c r="AV41" i="14"/>
  <c r="AW41" i="14"/>
  <c r="AY41" i="14"/>
  <c r="M41" i="14"/>
  <c r="AX41" i="14"/>
  <c r="AW4" i="14"/>
  <c r="AX4" i="14"/>
  <c r="M4" i="14"/>
  <c r="AV4" i="14"/>
  <c r="AX22" i="14"/>
  <c r="AW22" i="14"/>
  <c r="AV22" i="14"/>
  <c r="M22" i="14"/>
  <c r="AY22" i="14"/>
  <c r="AX50" i="14"/>
  <c r="AV50" i="14"/>
  <c r="AW50" i="14"/>
  <c r="AY50" i="14"/>
  <c r="M50" i="14"/>
  <c r="AY58" i="15" l="1"/>
  <c r="AW58" i="15"/>
  <c r="M58" i="15"/>
  <c r="AU69" i="15"/>
  <c r="AU67" i="15"/>
  <c r="AU70" i="15"/>
  <c r="AU68" i="15"/>
  <c r="AW33" i="15"/>
  <c r="AX33" i="15"/>
  <c r="M32" i="15"/>
  <c r="AY32" i="15"/>
  <c r="Q32" i="15" s="1"/>
  <c r="AV32" i="15"/>
  <c r="N32" i="15" s="1"/>
  <c r="AV33" i="15"/>
  <c r="AX32" i="15"/>
  <c r="P32" i="15" s="1"/>
  <c r="AV14" i="15"/>
  <c r="AW13" i="15"/>
  <c r="AW14" i="15"/>
  <c r="AX13" i="15"/>
  <c r="P13" i="15" s="1"/>
  <c r="AY14" i="15"/>
  <c r="AV13" i="15"/>
  <c r="AW16" i="15"/>
  <c r="AV16" i="15"/>
  <c r="N16" i="15" s="1"/>
  <c r="AW7" i="15"/>
  <c r="AV7" i="15"/>
  <c r="AY7" i="15"/>
  <c r="M7" i="15"/>
  <c r="AX7" i="15"/>
  <c r="AY41" i="15"/>
  <c r="M41" i="15"/>
  <c r="AX41" i="15"/>
  <c r="AV41" i="15"/>
  <c r="AW41" i="15"/>
  <c r="F83" i="15"/>
  <c r="BD83" i="15" s="1"/>
  <c r="BK91" i="15" s="1"/>
  <c r="BM91" i="15" s="1"/>
  <c r="Q59" i="15"/>
  <c r="P59" i="15"/>
  <c r="N59" i="15"/>
  <c r="O59" i="15"/>
  <c r="AW24" i="15"/>
  <c r="AV24" i="15"/>
  <c r="AY24" i="15"/>
  <c r="M24" i="15"/>
  <c r="AX24" i="15"/>
  <c r="F77" i="15"/>
  <c r="BD77" i="15" s="1"/>
  <c r="BK85" i="15" s="1"/>
  <c r="BM85" i="15" s="1"/>
  <c r="O32" i="15"/>
  <c r="Q16" i="15"/>
  <c r="P16" i="15"/>
  <c r="O16" i="15"/>
  <c r="AY49" i="15"/>
  <c r="M49" i="15"/>
  <c r="AX49" i="15"/>
  <c r="AV49" i="15"/>
  <c r="AW49" i="15"/>
  <c r="AV6" i="15"/>
  <c r="AY6" i="15"/>
  <c r="AX6" i="15"/>
  <c r="AW6" i="15"/>
  <c r="M6" i="15"/>
  <c r="AY43" i="15"/>
  <c r="M43" i="15"/>
  <c r="AX43" i="15"/>
  <c r="AV43" i="15"/>
  <c r="AW43" i="15"/>
  <c r="Q61" i="15"/>
  <c r="N61" i="15"/>
  <c r="P61" i="15"/>
  <c r="O61" i="15"/>
  <c r="AY23" i="15"/>
  <c r="M23" i="15"/>
  <c r="AW23" i="15"/>
  <c r="AV23" i="15"/>
  <c r="AX23" i="15"/>
  <c r="AY51" i="15"/>
  <c r="M51" i="15"/>
  <c r="AX51" i="15"/>
  <c r="AV51" i="15"/>
  <c r="AW51" i="15"/>
  <c r="AY4" i="15"/>
  <c r="AW4" i="15"/>
  <c r="AX4" i="15"/>
  <c r="M4" i="15"/>
  <c r="AV4" i="15"/>
  <c r="AW40" i="15"/>
  <c r="AV40" i="15"/>
  <c r="AX40" i="15"/>
  <c r="M40" i="15"/>
  <c r="AY40" i="15"/>
  <c r="D79" i="15"/>
  <c r="BB79" i="15" s="1"/>
  <c r="BK79" i="15" s="1"/>
  <c r="BM79" i="15" s="1"/>
  <c r="Q31" i="15"/>
  <c r="O31" i="15"/>
  <c r="P31" i="15"/>
  <c r="N31" i="15"/>
  <c r="F76" i="15"/>
  <c r="BD76" i="15" s="1"/>
  <c r="BK84" i="15" s="1"/>
  <c r="BM84" i="15" s="1"/>
  <c r="O14" i="15"/>
  <c r="N14" i="15"/>
  <c r="Q14" i="15"/>
  <c r="P14" i="15"/>
  <c r="D78" i="15"/>
  <c r="BB78" i="15" s="1"/>
  <c r="BK78" i="15" s="1"/>
  <c r="BM78" i="15" s="1"/>
  <c r="O13" i="15"/>
  <c r="N13" i="15"/>
  <c r="Q13" i="15"/>
  <c r="AY25" i="15"/>
  <c r="M25" i="15"/>
  <c r="AX25" i="15"/>
  <c r="AV25" i="15"/>
  <c r="AW25" i="15"/>
  <c r="AW50" i="15"/>
  <c r="AV50" i="15"/>
  <c r="AY50" i="15"/>
  <c r="M50" i="15"/>
  <c r="AX50" i="15"/>
  <c r="Q33" i="15"/>
  <c r="N33" i="15"/>
  <c r="P33" i="15"/>
  <c r="O33" i="15"/>
  <c r="AY5" i="15"/>
  <c r="AW5" i="15"/>
  <c r="AV5" i="15"/>
  <c r="AX5" i="15"/>
  <c r="M5" i="15"/>
  <c r="N15" i="15"/>
  <c r="Q15" i="15"/>
  <c r="P15" i="15"/>
  <c r="O15" i="15"/>
  <c r="AW42" i="15"/>
  <c r="AV42" i="15"/>
  <c r="AY42" i="15"/>
  <c r="M42" i="15"/>
  <c r="AX42" i="15"/>
  <c r="D81" i="15"/>
  <c r="BB81" i="15" s="1"/>
  <c r="BK81" i="15" s="1"/>
  <c r="BM81" i="15" s="1"/>
  <c r="O58" i="15"/>
  <c r="N58" i="15"/>
  <c r="P58" i="15"/>
  <c r="Q58" i="15"/>
  <c r="AW34" i="15"/>
  <c r="AV34" i="15"/>
  <c r="AY34" i="15"/>
  <c r="AX34" i="15"/>
  <c r="M34" i="15"/>
  <c r="AW22" i="15"/>
  <c r="AX22" i="15"/>
  <c r="AV22" i="15"/>
  <c r="M22" i="15"/>
  <c r="AY22" i="15"/>
  <c r="AW52" i="15"/>
  <c r="AV52" i="15"/>
  <c r="AY52" i="15"/>
  <c r="M52" i="15"/>
  <c r="AX52" i="15"/>
  <c r="P60" i="15"/>
  <c r="N60" i="15"/>
  <c r="O60" i="15"/>
  <c r="Q60" i="15"/>
  <c r="AX69" i="14"/>
  <c r="AX61" i="14"/>
  <c r="AW61" i="14"/>
  <c r="M61" i="14"/>
  <c r="AW69" i="14"/>
  <c r="M69" i="14"/>
  <c r="P69" i="14" s="1"/>
  <c r="AV69" i="14"/>
  <c r="AW42" i="14"/>
  <c r="AX42" i="14"/>
  <c r="M42" i="14"/>
  <c r="AV40" i="14"/>
  <c r="AV23" i="14"/>
  <c r="AV25" i="14"/>
  <c r="M23" i="14"/>
  <c r="F79" i="14" s="1"/>
  <c r="BD79" i="14" s="1"/>
  <c r="BK87" i="14" s="1"/>
  <c r="BM87" i="14" s="1"/>
  <c r="AY23" i="14"/>
  <c r="Q23" i="14" s="1"/>
  <c r="D77" i="14"/>
  <c r="BB77" i="14" s="1"/>
  <c r="BK77" i="14" s="1"/>
  <c r="BM77" i="14" s="1"/>
  <c r="P22" i="14"/>
  <c r="O22" i="14"/>
  <c r="N22" i="14"/>
  <c r="Q22" i="14"/>
  <c r="P50" i="14"/>
  <c r="N50" i="14"/>
  <c r="F80" i="14"/>
  <c r="BD80" i="14" s="1"/>
  <c r="BK88" i="14" s="1"/>
  <c r="BM88" i="14" s="1"/>
  <c r="O50" i="14"/>
  <c r="Q50" i="14"/>
  <c r="N41" i="14"/>
  <c r="F82" i="14"/>
  <c r="BD82" i="14" s="1"/>
  <c r="BK90" i="14" s="1"/>
  <c r="BM90" i="14" s="1"/>
  <c r="O41" i="14"/>
  <c r="Q41" i="14"/>
  <c r="P41" i="14"/>
  <c r="AW14" i="14"/>
  <c r="AV14" i="14"/>
  <c r="M14" i="14"/>
  <c r="AY14" i="14"/>
  <c r="AX14" i="14"/>
  <c r="AX34" i="14"/>
  <c r="AY34" i="14"/>
  <c r="M34" i="14"/>
  <c r="AW34" i="14"/>
  <c r="AV34" i="14"/>
  <c r="Q7" i="14"/>
  <c r="P7" i="14"/>
  <c r="O7" i="14"/>
  <c r="N7" i="14"/>
  <c r="P42" i="14"/>
  <c r="Q42" i="14"/>
  <c r="N42" i="14"/>
  <c r="O42" i="14"/>
  <c r="N25" i="14"/>
  <c r="P25" i="14"/>
  <c r="O25" i="14"/>
  <c r="Q25" i="14"/>
  <c r="N61" i="14"/>
  <c r="P61" i="14"/>
  <c r="O61" i="14"/>
  <c r="Q61" i="14"/>
  <c r="AX60" i="14"/>
  <c r="AV60" i="14"/>
  <c r="AW60" i="14"/>
  <c r="AY60" i="14"/>
  <c r="M60" i="14"/>
  <c r="AV15" i="14"/>
  <c r="M15" i="14"/>
  <c r="AW15" i="14"/>
  <c r="AY15" i="14"/>
  <c r="AX15" i="14"/>
  <c r="P6" i="14"/>
  <c r="N6" i="14"/>
  <c r="Q6" i="14"/>
  <c r="O6" i="14"/>
  <c r="N43" i="14"/>
  <c r="P43" i="14"/>
  <c r="Q43" i="14"/>
  <c r="O43" i="14"/>
  <c r="AV33" i="14"/>
  <c r="AW33" i="14"/>
  <c r="AY33" i="14"/>
  <c r="M33" i="14"/>
  <c r="AX33" i="14"/>
  <c r="AV59" i="14"/>
  <c r="AX59" i="14"/>
  <c r="AW59" i="14"/>
  <c r="AY59" i="14"/>
  <c r="M59" i="14"/>
  <c r="P5" i="14"/>
  <c r="F78" i="14"/>
  <c r="BD78" i="14" s="1"/>
  <c r="BK86" i="14" s="1"/>
  <c r="BM86" i="14" s="1"/>
  <c r="N5" i="14"/>
  <c r="Q5" i="14"/>
  <c r="O5" i="14"/>
  <c r="D82" i="14"/>
  <c r="BB82" i="14" s="1"/>
  <c r="BK82" i="14" s="1"/>
  <c r="BM82" i="14" s="1"/>
  <c r="N49" i="14"/>
  <c r="P49" i="14"/>
  <c r="O49" i="14"/>
  <c r="Q49" i="14"/>
  <c r="AY16" i="14"/>
  <c r="AW16" i="14"/>
  <c r="M16" i="14"/>
  <c r="AV16" i="14"/>
  <c r="AX16" i="14"/>
  <c r="AW70" i="14"/>
  <c r="AY70" i="14"/>
  <c r="M70" i="14"/>
  <c r="AV70" i="14"/>
  <c r="AX70" i="14"/>
  <c r="N51" i="14"/>
  <c r="P51" i="14"/>
  <c r="O51" i="14"/>
  <c r="Q51" i="14"/>
  <c r="AV31" i="14"/>
  <c r="AW31" i="14"/>
  <c r="AX31" i="14"/>
  <c r="AY31" i="14"/>
  <c r="M31" i="14"/>
  <c r="O68" i="14"/>
  <c r="Q68" i="14"/>
  <c r="F81" i="14"/>
  <c r="BD81" i="14" s="1"/>
  <c r="BK89" i="14" s="1"/>
  <c r="BM89" i="14" s="1"/>
  <c r="P68" i="14"/>
  <c r="N68" i="14"/>
  <c r="D76" i="14"/>
  <c r="BB76" i="14" s="1"/>
  <c r="BK76" i="14" s="1"/>
  <c r="BM76" i="14" s="1"/>
  <c r="P4" i="14"/>
  <c r="N4" i="14"/>
  <c r="O4" i="14"/>
  <c r="Q4" i="14"/>
  <c r="D83" i="14"/>
  <c r="BB83" i="14" s="1"/>
  <c r="BK83" i="14" s="1"/>
  <c r="BM83" i="14" s="1"/>
  <c r="Q67" i="14"/>
  <c r="O67" i="14"/>
  <c r="N67" i="14"/>
  <c r="P67" i="14"/>
  <c r="AX13" i="14"/>
  <c r="AV13" i="14"/>
  <c r="AY13" i="14"/>
  <c r="M13" i="14"/>
  <c r="AW13" i="14"/>
  <c r="P24" i="14"/>
  <c r="Q24" i="14"/>
  <c r="O24" i="14"/>
  <c r="N24" i="14"/>
  <c r="D81" i="14"/>
  <c r="BB81" i="14" s="1"/>
  <c r="BK81" i="14" s="1"/>
  <c r="BM81" i="14" s="1"/>
  <c r="P58" i="14"/>
  <c r="N58" i="14"/>
  <c r="Q58" i="14"/>
  <c r="O58" i="14"/>
  <c r="AX32" i="14"/>
  <c r="AY32" i="14"/>
  <c r="M32" i="14"/>
  <c r="AW32" i="14"/>
  <c r="AV32" i="14"/>
  <c r="N23" i="14"/>
  <c r="O23" i="14"/>
  <c r="P52" i="14"/>
  <c r="N52" i="14"/>
  <c r="O52" i="14"/>
  <c r="Q52" i="14"/>
  <c r="D80" i="14"/>
  <c r="BB80" i="14" s="1"/>
  <c r="BK80" i="14" s="1"/>
  <c r="BM80" i="14" s="1"/>
  <c r="P40" i="14"/>
  <c r="Q40" i="14"/>
  <c r="N40" i="14"/>
  <c r="O40" i="14"/>
  <c r="AV67" i="15" l="1"/>
  <c r="AX67" i="15"/>
  <c r="AY67" i="15"/>
  <c r="AW67" i="15"/>
  <c r="M67" i="15"/>
  <c r="AV69" i="15"/>
  <c r="AW69" i="15"/>
  <c r="AY69" i="15"/>
  <c r="AX69" i="15"/>
  <c r="M69" i="15"/>
  <c r="M68" i="15"/>
  <c r="AV68" i="15"/>
  <c r="AW68" i="15"/>
  <c r="AY68" i="15"/>
  <c r="AX68" i="15"/>
  <c r="AX70" i="15"/>
  <c r="M70" i="15"/>
  <c r="AY70" i="15"/>
  <c r="AW70" i="15"/>
  <c r="AV70" i="15"/>
  <c r="O52" i="15"/>
  <c r="N52" i="15"/>
  <c r="Q52" i="15"/>
  <c r="P52" i="15"/>
  <c r="BN78" i="15"/>
  <c r="BO78" i="15" s="1"/>
  <c r="O40" i="15"/>
  <c r="D80" i="15"/>
  <c r="BB80" i="15" s="1"/>
  <c r="BK80" i="15" s="1"/>
  <c r="BM80" i="15" s="1"/>
  <c r="N40" i="15"/>
  <c r="P40" i="15"/>
  <c r="Q40" i="15"/>
  <c r="O7" i="15"/>
  <c r="N7" i="15"/>
  <c r="Q7" i="15"/>
  <c r="P7" i="15"/>
  <c r="D77" i="15"/>
  <c r="BB77" i="15" s="1"/>
  <c r="BK77" i="15" s="1"/>
  <c r="BM77" i="15" s="1"/>
  <c r="Q22" i="15"/>
  <c r="P22" i="15"/>
  <c r="O22" i="15"/>
  <c r="N22" i="15"/>
  <c r="O42" i="15"/>
  <c r="N42" i="15"/>
  <c r="Q42" i="15"/>
  <c r="P42" i="15"/>
  <c r="N5" i="15"/>
  <c r="F78" i="15"/>
  <c r="BD78" i="15" s="1"/>
  <c r="BK86" i="15" s="1"/>
  <c r="BM86" i="15" s="1"/>
  <c r="P5" i="15"/>
  <c r="Q5" i="15"/>
  <c r="O5" i="15"/>
  <c r="BN84" i="15"/>
  <c r="BO84" i="15" s="1"/>
  <c r="Q51" i="15"/>
  <c r="P51" i="15"/>
  <c r="N51" i="15"/>
  <c r="O51" i="15"/>
  <c r="N6" i="15"/>
  <c r="P6" i="15"/>
  <c r="O6" i="15"/>
  <c r="Q6" i="15"/>
  <c r="Q49" i="15"/>
  <c r="P49" i="15"/>
  <c r="N49" i="15"/>
  <c r="D82" i="15"/>
  <c r="BB82" i="15" s="1"/>
  <c r="BK82" i="15" s="1"/>
  <c r="BM82" i="15" s="1"/>
  <c r="O49" i="15"/>
  <c r="O24" i="15"/>
  <c r="P24" i="15"/>
  <c r="Q24" i="15"/>
  <c r="N24" i="15"/>
  <c r="BN91" i="15"/>
  <c r="BO91" i="15" s="1"/>
  <c r="Q41" i="15"/>
  <c r="P41" i="15"/>
  <c r="F82" i="15"/>
  <c r="BD82" i="15" s="1"/>
  <c r="BK90" i="15" s="1"/>
  <c r="BM90" i="15" s="1"/>
  <c r="N41" i="15"/>
  <c r="O41" i="15"/>
  <c r="O34" i="15"/>
  <c r="N34" i="15"/>
  <c r="Q34" i="15"/>
  <c r="P34" i="15"/>
  <c r="Q25" i="15"/>
  <c r="N25" i="15"/>
  <c r="O25" i="15"/>
  <c r="P25" i="15"/>
  <c r="BN79" i="15"/>
  <c r="BO79" i="15" s="1"/>
  <c r="D76" i="15"/>
  <c r="BB76" i="15" s="1"/>
  <c r="BK76" i="15" s="1"/>
  <c r="BM76" i="15" s="1"/>
  <c r="N4" i="15"/>
  <c r="P4" i="15"/>
  <c r="Q4" i="15"/>
  <c r="O4" i="15"/>
  <c r="F79" i="15"/>
  <c r="BD79" i="15" s="1"/>
  <c r="BK87" i="15" s="1"/>
  <c r="BM87" i="15" s="1"/>
  <c r="Q23" i="15"/>
  <c r="O23" i="15"/>
  <c r="P23" i="15"/>
  <c r="N23" i="15"/>
  <c r="BN81" i="15"/>
  <c r="BO81" i="15" s="1"/>
  <c r="F80" i="15"/>
  <c r="BD80" i="15" s="1"/>
  <c r="BK88" i="15" s="1"/>
  <c r="BM88" i="15" s="1"/>
  <c r="O50" i="15"/>
  <c r="N50" i="15"/>
  <c r="Q50" i="15"/>
  <c r="P50" i="15"/>
  <c r="Q43" i="15"/>
  <c r="P43" i="15"/>
  <c r="N43" i="15"/>
  <c r="O43" i="15"/>
  <c r="BN85" i="15"/>
  <c r="BO85" i="15" s="1"/>
  <c r="Q69" i="14"/>
  <c r="N69" i="14"/>
  <c r="O69" i="14"/>
  <c r="P23" i="14"/>
  <c r="O70" i="14"/>
  <c r="Q70" i="14"/>
  <c r="P70" i="14"/>
  <c r="N70" i="14"/>
  <c r="BN86" i="14"/>
  <c r="BO86" i="14" s="1"/>
  <c r="N33" i="14"/>
  <c r="O33" i="14"/>
  <c r="Q33" i="14"/>
  <c r="P33" i="14"/>
  <c r="P34" i="14"/>
  <c r="Q34" i="14"/>
  <c r="O34" i="14"/>
  <c r="N34" i="14"/>
  <c r="F77" i="14"/>
  <c r="BD77" i="14" s="1"/>
  <c r="BK85" i="14" s="1"/>
  <c r="BM85" i="14" s="1"/>
  <c r="P32" i="14"/>
  <c r="Q32" i="14"/>
  <c r="O32" i="14"/>
  <c r="N32" i="14"/>
  <c r="D79" i="14"/>
  <c r="BB79" i="14" s="1"/>
  <c r="BK79" i="14" s="1"/>
  <c r="BM79" i="14" s="1"/>
  <c r="N31" i="14"/>
  <c r="O31" i="14"/>
  <c r="Q31" i="14"/>
  <c r="P31" i="14"/>
  <c r="F76" i="14"/>
  <c r="BD76" i="14" s="1"/>
  <c r="BK84" i="14" s="1"/>
  <c r="BM84" i="14" s="1"/>
  <c r="N14" i="14"/>
  <c r="Q14" i="14"/>
  <c r="P14" i="14"/>
  <c r="O14" i="14"/>
  <c r="BN76" i="14"/>
  <c r="BO76" i="14" s="1"/>
  <c r="Q15" i="14"/>
  <c r="N15" i="14"/>
  <c r="P15" i="14"/>
  <c r="O15" i="14"/>
  <c r="BN90" i="14"/>
  <c r="BO90" i="14" s="1"/>
  <c r="BN88" i="14"/>
  <c r="BO88" i="14" s="1"/>
  <c r="BN81" i="14"/>
  <c r="BO81" i="14" s="1"/>
  <c r="BN82" i="14"/>
  <c r="BO82" i="14" s="1"/>
  <c r="BN80" i="14"/>
  <c r="BO80" i="14" s="1"/>
  <c r="P16" i="14"/>
  <c r="Q16" i="14"/>
  <c r="O16" i="14"/>
  <c r="N16" i="14"/>
  <c r="P60" i="14"/>
  <c r="N60" i="14"/>
  <c r="O60" i="14"/>
  <c r="Q60" i="14"/>
  <c r="BN87" i="14"/>
  <c r="BO87" i="14" s="1"/>
  <c r="D78" i="14"/>
  <c r="BB78" i="14" s="1"/>
  <c r="BK78" i="14" s="1"/>
  <c r="BM78" i="14" s="1"/>
  <c r="N13" i="14"/>
  <c r="P13" i="14"/>
  <c r="O13" i="14"/>
  <c r="Q13" i="14"/>
  <c r="BN83" i="14"/>
  <c r="BO83" i="14" s="1"/>
  <c r="BN89" i="14"/>
  <c r="BO89" i="14" s="1"/>
  <c r="N59" i="14"/>
  <c r="F83" i="14"/>
  <c r="BD83" i="14" s="1"/>
  <c r="BK91" i="14" s="1"/>
  <c r="BM91" i="14" s="1"/>
  <c r="P59" i="14"/>
  <c r="Q59" i="14"/>
  <c r="O59" i="14"/>
  <c r="BN77" i="14"/>
  <c r="BO77" i="14" s="1"/>
  <c r="Q70" i="15" l="1"/>
  <c r="O70" i="15"/>
  <c r="P70" i="15"/>
  <c r="N70" i="15"/>
  <c r="N67" i="15"/>
  <c r="O67" i="15"/>
  <c r="D83" i="15"/>
  <c r="BB83" i="15" s="1"/>
  <c r="BK83" i="15" s="1"/>
  <c r="BM83" i="15" s="1"/>
  <c r="P67" i="15"/>
  <c r="Q67" i="15"/>
  <c r="O68" i="15"/>
  <c r="Q68" i="15"/>
  <c r="F81" i="15"/>
  <c r="BD81" i="15" s="1"/>
  <c r="BK89" i="15" s="1"/>
  <c r="BM89" i="15" s="1"/>
  <c r="BN89" i="15" s="1"/>
  <c r="BO89" i="15" s="1"/>
  <c r="P68" i="15"/>
  <c r="N68" i="15"/>
  <c r="Q69" i="15"/>
  <c r="N69" i="15"/>
  <c r="O69" i="15"/>
  <c r="P69" i="15"/>
  <c r="BN76" i="15"/>
  <c r="BO76" i="15" s="1"/>
  <c r="BN86" i="15"/>
  <c r="BO86" i="15" s="1"/>
  <c r="BN77" i="15"/>
  <c r="BO77" i="15"/>
  <c r="BN80" i="15"/>
  <c r="BO80" i="15" s="1"/>
  <c r="BN90" i="15"/>
  <c r="BO90" i="15" s="1"/>
  <c r="BN88" i="15"/>
  <c r="BO88" i="15" s="1"/>
  <c r="BN87" i="15"/>
  <c r="BO87" i="15" s="1"/>
  <c r="BN82" i="15"/>
  <c r="BO82" i="15" s="1"/>
  <c r="BN78" i="14"/>
  <c r="BO78" i="14" s="1"/>
  <c r="BN79" i="14"/>
  <c r="BO79" i="14" s="1"/>
  <c r="BN85" i="14"/>
  <c r="BO85" i="14" s="1"/>
  <c r="BO91" i="14"/>
  <c r="BN91" i="14"/>
  <c r="BN84" i="14"/>
  <c r="BO84" i="14" s="1"/>
  <c r="BN83" i="15" l="1"/>
  <c r="BO83" i="15" s="1"/>
  <c r="BO92" i="15" s="1"/>
  <c r="O76" i="15" s="1"/>
  <c r="U14" i="15" s="1"/>
  <c r="V14" i="15" s="1"/>
  <c r="BO92" i="14"/>
  <c r="O76" i="14" s="1"/>
  <c r="U14" i="14" s="1"/>
  <c r="V14" i="14" s="1"/>
  <c r="BL119" i="13" l="1"/>
  <c r="BL118" i="13"/>
  <c r="BK118" i="13"/>
  <c r="BM118" i="13" s="1"/>
  <c r="BN118" i="13" s="1"/>
  <c r="BL114" i="13"/>
  <c r="BL113" i="13"/>
  <c r="BL109" i="13"/>
  <c r="BL108" i="13"/>
  <c r="BM107" i="13"/>
  <c r="BL107" i="13"/>
  <c r="BL106" i="13"/>
  <c r="BH103" i="13"/>
  <c r="BG103" i="13"/>
  <c r="BE103" i="13"/>
  <c r="F103" i="13"/>
  <c r="BD103" i="13" s="1"/>
  <c r="D103" i="13"/>
  <c r="BB103" i="13" s="1"/>
  <c r="BH99" i="13"/>
  <c r="BG99" i="13"/>
  <c r="BE99" i="13"/>
  <c r="BH95" i="13"/>
  <c r="BG95" i="13"/>
  <c r="BE95" i="13"/>
  <c r="P95" i="13"/>
  <c r="F99" i="13" s="1"/>
  <c r="F95" i="13"/>
  <c r="BD95" i="13" s="1"/>
  <c r="D95" i="13"/>
  <c r="BK107" i="13" s="1"/>
  <c r="BH94" i="13"/>
  <c r="BG94" i="13"/>
  <c r="BE94" i="13"/>
  <c r="F94" i="13"/>
  <c r="D94" i="13"/>
  <c r="S94" i="13" s="1"/>
  <c r="D99" i="13" s="1"/>
  <c r="BK113" i="13" s="1"/>
  <c r="BM113" i="13" s="1"/>
  <c r="BN113" i="13" s="1"/>
  <c r="BL91" i="13"/>
  <c r="BL90" i="13"/>
  <c r="BH90" i="13"/>
  <c r="BG90" i="13"/>
  <c r="BE90" i="13"/>
  <c r="BB90" i="13"/>
  <c r="F90" i="13"/>
  <c r="D90" i="13"/>
  <c r="BK98" i="13" s="1"/>
  <c r="BL89" i="13"/>
  <c r="BH89" i="13"/>
  <c r="BG89" i="13"/>
  <c r="BE89" i="13"/>
  <c r="F89" i="13"/>
  <c r="BK101" i="13" s="1"/>
  <c r="D89" i="13"/>
  <c r="BL88" i="13"/>
  <c r="BH88" i="13"/>
  <c r="BG88" i="13"/>
  <c r="BE88" i="13"/>
  <c r="F88" i="13"/>
  <c r="D88" i="13"/>
  <c r="BB88" i="13" s="1"/>
  <c r="BL87" i="13"/>
  <c r="BH87" i="13"/>
  <c r="BI87" i="13" s="1"/>
  <c r="K87" i="13" s="1"/>
  <c r="BG87" i="13"/>
  <c r="BE87" i="13"/>
  <c r="BD87" i="13"/>
  <c r="F87" i="13"/>
  <c r="BK99" i="13" s="1"/>
  <c r="D87" i="13"/>
  <c r="BK95" i="13" s="1"/>
  <c r="BL86" i="13"/>
  <c r="BL85" i="13"/>
  <c r="BL84" i="13"/>
  <c r="BL83" i="13"/>
  <c r="BH83" i="13"/>
  <c r="BG83" i="13"/>
  <c r="BE83" i="13"/>
  <c r="BL82" i="13"/>
  <c r="BH82" i="13"/>
  <c r="BG82" i="13"/>
  <c r="BE82" i="13"/>
  <c r="BL81" i="13"/>
  <c r="BH81" i="13"/>
  <c r="BG81" i="13"/>
  <c r="BE81" i="13"/>
  <c r="BL80" i="13"/>
  <c r="BH80" i="13"/>
  <c r="BG80" i="13"/>
  <c r="BE80" i="13"/>
  <c r="BI80" i="13" s="1"/>
  <c r="K80" i="13" s="1"/>
  <c r="BL79" i="13"/>
  <c r="BH79" i="13"/>
  <c r="BG79" i="13"/>
  <c r="BE79" i="13"/>
  <c r="BL78" i="13"/>
  <c r="BH78" i="13"/>
  <c r="BG78" i="13"/>
  <c r="BE78" i="13"/>
  <c r="BL77" i="13"/>
  <c r="BH77" i="13"/>
  <c r="BG77" i="13"/>
  <c r="BE77" i="13"/>
  <c r="BL76" i="13"/>
  <c r="BH76" i="13"/>
  <c r="BG76" i="13"/>
  <c r="BE76" i="13"/>
  <c r="BH72" i="13"/>
  <c r="BG72" i="13"/>
  <c r="BE72" i="13"/>
  <c r="AG72" i="13"/>
  <c r="AF72" i="13"/>
  <c r="AE72" i="13"/>
  <c r="AC72" i="13"/>
  <c r="AB72" i="13"/>
  <c r="AA72" i="13"/>
  <c r="BH71" i="13"/>
  <c r="BG71" i="13"/>
  <c r="BE71" i="13"/>
  <c r="AG71" i="13"/>
  <c r="AF71" i="13"/>
  <c r="AE71" i="13"/>
  <c r="AC71" i="13"/>
  <c r="AB71" i="13"/>
  <c r="AA71" i="13"/>
  <c r="BH70" i="13"/>
  <c r="BG70" i="13"/>
  <c r="BE70" i="13"/>
  <c r="AG70" i="13"/>
  <c r="AF70" i="13"/>
  <c r="AE70" i="13"/>
  <c r="AC70" i="13"/>
  <c r="AQ70" i="13" s="1"/>
  <c r="AB70" i="13"/>
  <c r="AA70" i="13"/>
  <c r="BH69" i="13"/>
  <c r="BG69" i="13"/>
  <c r="BE69" i="13"/>
  <c r="AG69" i="13"/>
  <c r="AF69" i="13"/>
  <c r="AE69" i="13"/>
  <c r="AC69" i="13"/>
  <c r="AB69" i="13"/>
  <c r="AA69" i="13"/>
  <c r="BH68" i="13"/>
  <c r="BG68" i="13"/>
  <c r="BE68" i="13"/>
  <c r="AG68" i="13"/>
  <c r="AF68" i="13"/>
  <c r="AE68" i="13"/>
  <c r="AC68" i="13"/>
  <c r="AB68" i="13"/>
  <c r="AA68" i="13"/>
  <c r="AO68" i="13" s="1"/>
  <c r="BH67" i="13"/>
  <c r="BG67" i="13"/>
  <c r="BE67" i="13"/>
  <c r="AG67" i="13"/>
  <c r="AF67" i="13"/>
  <c r="AE67" i="13"/>
  <c r="AC67" i="13"/>
  <c r="AB67" i="13"/>
  <c r="AA67" i="13"/>
  <c r="BH63" i="13"/>
  <c r="BG63" i="13"/>
  <c r="BE63" i="13"/>
  <c r="AG63" i="13"/>
  <c r="AF63" i="13"/>
  <c r="AE63" i="13"/>
  <c r="AC63" i="13"/>
  <c r="AB63" i="13"/>
  <c r="AA63" i="13"/>
  <c r="BH62" i="13"/>
  <c r="BG62" i="13"/>
  <c r="BE62" i="13"/>
  <c r="AG62" i="13"/>
  <c r="AF62" i="13"/>
  <c r="AE62" i="13"/>
  <c r="AC62" i="13"/>
  <c r="AB62" i="13"/>
  <c r="AA62" i="13"/>
  <c r="BH61" i="13"/>
  <c r="BG61" i="13"/>
  <c r="BE61" i="13"/>
  <c r="AG61" i="13"/>
  <c r="AF61" i="13"/>
  <c r="AE61" i="13"/>
  <c r="AC61" i="13"/>
  <c r="AB61" i="13"/>
  <c r="AA61" i="13"/>
  <c r="BH60" i="13"/>
  <c r="BG60" i="13"/>
  <c r="BI60" i="13" s="1"/>
  <c r="BE60" i="13"/>
  <c r="AG60" i="13"/>
  <c r="AQ59" i="13" s="1"/>
  <c r="AF60" i="13"/>
  <c r="AE60" i="13"/>
  <c r="AC60" i="13"/>
  <c r="AB60" i="13"/>
  <c r="AA60" i="13"/>
  <c r="K60" i="13"/>
  <c r="BH59" i="13"/>
  <c r="BG59" i="13"/>
  <c r="BE59" i="13"/>
  <c r="AG59" i="13"/>
  <c r="AQ61" i="13" s="1"/>
  <c r="AF59" i="13"/>
  <c r="AE59" i="13"/>
  <c r="AC59" i="13"/>
  <c r="AB59" i="13"/>
  <c r="AA59" i="13"/>
  <c r="AO59" i="13" s="1"/>
  <c r="BH58" i="13"/>
  <c r="BG58" i="13"/>
  <c r="BI58" i="13" s="1"/>
  <c r="K58" i="13" s="1"/>
  <c r="BE58" i="13"/>
  <c r="AQ58" i="13"/>
  <c r="AG58" i="13"/>
  <c r="AQ60" i="13" s="1"/>
  <c r="AF58" i="13"/>
  <c r="AE58" i="13"/>
  <c r="AC58" i="13"/>
  <c r="AB58" i="13"/>
  <c r="AA58" i="13"/>
  <c r="BH54" i="13"/>
  <c r="BG54" i="13"/>
  <c r="BE54" i="13"/>
  <c r="AG54" i="13"/>
  <c r="AF54" i="13"/>
  <c r="AP50" i="13" s="1"/>
  <c r="AE54" i="13"/>
  <c r="AC54" i="13"/>
  <c r="AB54" i="13"/>
  <c r="AA54" i="13"/>
  <c r="BH53" i="13"/>
  <c r="BG53" i="13"/>
  <c r="BE53" i="13"/>
  <c r="AG53" i="13"/>
  <c r="AF53" i="13"/>
  <c r="AE53" i="13"/>
  <c r="AC53" i="13"/>
  <c r="AQ52" i="13" s="1"/>
  <c r="AB53" i="13"/>
  <c r="AA53" i="13"/>
  <c r="BH52" i="13"/>
  <c r="BG52" i="13"/>
  <c r="BE52" i="13"/>
  <c r="AG52" i="13"/>
  <c r="AF52" i="13"/>
  <c r="AE52" i="13"/>
  <c r="AC52" i="13"/>
  <c r="AB52" i="13"/>
  <c r="AA52" i="13"/>
  <c r="BH51" i="13"/>
  <c r="BG51" i="13"/>
  <c r="BE51" i="13"/>
  <c r="AG51" i="13"/>
  <c r="AF51" i="13"/>
  <c r="AE51" i="13"/>
  <c r="AC51" i="13"/>
  <c r="AB51" i="13"/>
  <c r="AA51" i="13"/>
  <c r="BH50" i="13"/>
  <c r="BI50" i="13" s="1"/>
  <c r="K50" i="13" s="1"/>
  <c r="BG50" i="13"/>
  <c r="BE50" i="13"/>
  <c r="AG50" i="13"/>
  <c r="AF50" i="13"/>
  <c r="AE50" i="13"/>
  <c r="AC50" i="13"/>
  <c r="AB50" i="13"/>
  <c r="AA50" i="13"/>
  <c r="AO50" i="13" s="1"/>
  <c r="BH49" i="13"/>
  <c r="BG49" i="13"/>
  <c r="BE49" i="13"/>
  <c r="AG49" i="13"/>
  <c r="AF49" i="13"/>
  <c r="AE49" i="13"/>
  <c r="AC49" i="13"/>
  <c r="AQ49" i="13" s="1"/>
  <c r="AB49" i="13"/>
  <c r="AA49" i="13"/>
  <c r="BH45" i="13"/>
  <c r="BG45" i="13"/>
  <c r="BE45" i="13"/>
  <c r="AG45" i="13"/>
  <c r="AF45" i="13"/>
  <c r="AE45" i="13"/>
  <c r="AC45" i="13"/>
  <c r="AB45" i="13"/>
  <c r="AA45" i="13"/>
  <c r="BH44" i="13"/>
  <c r="BG44" i="13"/>
  <c r="BE44" i="13"/>
  <c r="AG44" i="13"/>
  <c r="AF44" i="13"/>
  <c r="AE44" i="13"/>
  <c r="AC44" i="13"/>
  <c r="AB44" i="13"/>
  <c r="AA44" i="13"/>
  <c r="BH43" i="13"/>
  <c r="BG43" i="13"/>
  <c r="BE43" i="13"/>
  <c r="AG43" i="13"/>
  <c r="AF43" i="13"/>
  <c r="AE43" i="13"/>
  <c r="AC43" i="13"/>
  <c r="AQ43" i="13" s="1"/>
  <c r="AB43" i="13"/>
  <c r="AA43" i="13"/>
  <c r="BH42" i="13"/>
  <c r="BG42" i="13"/>
  <c r="BE42" i="13"/>
  <c r="AO42" i="13"/>
  <c r="AG42" i="13"/>
  <c r="AF42" i="13"/>
  <c r="AE42" i="13"/>
  <c r="AC42" i="13"/>
  <c r="AB42" i="13"/>
  <c r="AA42" i="13"/>
  <c r="BH41" i="13"/>
  <c r="BG41" i="13"/>
  <c r="BE41" i="13"/>
  <c r="AG41" i="13"/>
  <c r="AF41" i="13"/>
  <c r="AE41" i="13"/>
  <c r="AO43" i="13" s="1"/>
  <c r="AC41" i="13"/>
  <c r="AB41" i="13"/>
  <c r="AA41" i="13"/>
  <c r="BH40" i="13"/>
  <c r="BG40" i="13"/>
  <c r="BE40" i="13"/>
  <c r="AG40" i="13"/>
  <c r="AF40" i="13"/>
  <c r="AP42" i="13" s="1"/>
  <c r="AE40" i="13"/>
  <c r="AC40" i="13"/>
  <c r="AQ40" i="13" s="1"/>
  <c r="AB40" i="13"/>
  <c r="AA40" i="13"/>
  <c r="BH36" i="13"/>
  <c r="BG36" i="13"/>
  <c r="BE36" i="13"/>
  <c r="AG36" i="13"/>
  <c r="AF36" i="13"/>
  <c r="AE36" i="13"/>
  <c r="AC36" i="13"/>
  <c r="AB36" i="13"/>
  <c r="AA36" i="13"/>
  <c r="BH35" i="13"/>
  <c r="BG35" i="13"/>
  <c r="BE35" i="13"/>
  <c r="AG35" i="13"/>
  <c r="AF35" i="13"/>
  <c r="AE35" i="13"/>
  <c r="AC35" i="13"/>
  <c r="AB35" i="13"/>
  <c r="AA35" i="13"/>
  <c r="BH34" i="13"/>
  <c r="BG34" i="13"/>
  <c r="BE34" i="13"/>
  <c r="AG34" i="13"/>
  <c r="AF34" i="13"/>
  <c r="AE34" i="13"/>
  <c r="AC34" i="13"/>
  <c r="AB34" i="13"/>
  <c r="AA34" i="13"/>
  <c r="BH33" i="13"/>
  <c r="BG33" i="13"/>
  <c r="BE33" i="13"/>
  <c r="AG33" i="13"/>
  <c r="AF33" i="13"/>
  <c r="AE33" i="13"/>
  <c r="AC33" i="13"/>
  <c r="AB33" i="13"/>
  <c r="AA33" i="13"/>
  <c r="BH32" i="13"/>
  <c r="BG32" i="13"/>
  <c r="BE32" i="13"/>
  <c r="AG32" i="13"/>
  <c r="AF32" i="13"/>
  <c r="AE32" i="13"/>
  <c r="AC32" i="13"/>
  <c r="AQ32" i="13" s="1"/>
  <c r="AB32" i="13"/>
  <c r="AP32" i="13" s="1"/>
  <c r="AA32" i="13"/>
  <c r="BH31" i="13"/>
  <c r="BG31" i="13"/>
  <c r="BE31" i="13"/>
  <c r="BI31" i="13" s="1"/>
  <c r="K31" i="13" s="1"/>
  <c r="AG31" i="13"/>
  <c r="AF31" i="13"/>
  <c r="AE31" i="13"/>
  <c r="AO33" i="13" s="1"/>
  <c r="AC31" i="13"/>
  <c r="AB31" i="13"/>
  <c r="AA31" i="13"/>
  <c r="BH27" i="13"/>
  <c r="BG27" i="13"/>
  <c r="BE27" i="13"/>
  <c r="AG27" i="13"/>
  <c r="AF27" i="13"/>
  <c r="AE27" i="13"/>
  <c r="AC27" i="13"/>
  <c r="AB27" i="13"/>
  <c r="AA27" i="13"/>
  <c r="BH26" i="13"/>
  <c r="BG26" i="13"/>
  <c r="BE26" i="13"/>
  <c r="AG26" i="13"/>
  <c r="AF26" i="13"/>
  <c r="AE26" i="13"/>
  <c r="AC26" i="13"/>
  <c r="AB26" i="13"/>
  <c r="AA26" i="13"/>
  <c r="BH25" i="13"/>
  <c r="BG25" i="13"/>
  <c r="BE25" i="13"/>
  <c r="AG25" i="13"/>
  <c r="AF25" i="13"/>
  <c r="AE25" i="13"/>
  <c r="AC25" i="13"/>
  <c r="AB25" i="13"/>
  <c r="AP25" i="13" s="1"/>
  <c r="AA25" i="13"/>
  <c r="BH24" i="13"/>
  <c r="BG24" i="13"/>
  <c r="BI24" i="13" s="1"/>
  <c r="BE24" i="13"/>
  <c r="AG24" i="13"/>
  <c r="AF24" i="13"/>
  <c r="AE24" i="13"/>
  <c r="AC24" i="13"/>
  <c r="AB24" i="13"/>
  <c r="AA24" i="13"/>
  <c r="K24" i="13"/>
  <c r="BH23" i="13"/>
  <c r="BG23" i="13"/>
  <c r="BE23" i="13"/>
  <c r="AG23" i="13"/>
  <c r="AF23" i="13"/>
  <c r="AE23" i="13"/>
  <c r="AC23" i="13"/>
  <c r="AB23" i="13"/>
  <c r="AA23" i="13"/>
  <c r="AO23" i="13" s="1"/>
  <c r="BH22" i="13"/>
  <c r="BG22" i="13"/>
  <c r="BI22" i="13" s="1"/>
  <c r="K22" i="13" s="1"/>
  <c r="BE22" i="13"/>
  <c r="AG22" i="13"/>
  <c r="AQ24" i="13" s="1"/>
  <c r="AF22" i="13"/>
  <c r="AE22" i="13"/>
  <c r="AC22" i="13"/>
  <c r="AQ22" i="13" s="1"/>
  <c r="AB22" i="13"/>
  <c r="AA22" i="13"/>
  <c r="BH18" i="13"/>
  <c r="BG18" i="13"/>
  <c r="BE18" i="13"/>
  <c r="AG18" i="13"/>
  <c r="AF18" i="13"/>
  <c r="AE18" i="13"/>
  <c r="AC18" i="13"/>
  <c r="AQ15" i="13" s="1"/>
  <c r="AB18" i="13"/>
  <c r="AA18" i="13"/>
  <c r="BH17" i="13"/>
  <c r="BG17" i="13"/>
  <c r="BE17" i="13"/>
  <c r="AG17" i="13"/>
  <c r="AF17" i="13"/>
  <c r="AE17" i="13"/>
  <c r="AC17" i="13"/>
  <c r="AB17" i="13"/>
  <c r="AA17" i="13"/>
  <c r="BH16" i="13"/>
  <c r="BG16" i="13"/>
  <c r="BE16" i="13"/>
  <c r="AG16" i="13"/>
  <c r="AF16" i="13"/>
  <c r="AE16" i="13"/>
  <c r="AC16" i="13"/>
  <c r="AB16" i="13"/>
  <c r="AA16" i="13"/>
  <c r="BH15" i="13"/>
  <c r="BG15" i="13"/>
  <c r="BE15" i="13"/>
  <c r="AO15" i="13"/>
  <c r="AG15" i="13"/>
  <c r="AF15" i="13"/>
  <c r="AE15" i="13"/>
  <c r="AC15" i="13"/>
  <c r="AB15" i="13"/>
  <c r="AA15" i="13"/>
  <c r="BH14" i="13"/>
  <c r="BG14" i="13"/>
  <c r="BE14" i="13"/>
  <c r="AG14" i="13"/>
  <c r="AF14" i="13"/>
  <c r="AE14" i="13"/>
  <c r="AC14" i="13"/>
  <c r="AQ14" i="13" s="1"/>
  <c r="AB14" i="13"/>
  <c r="AP14" i="13" s="1"/>
  <c r="AA14" i="13"/>
  <c r="AO14" i="13" s="1"/>
  <c r="BH13" i="13"/>
  <c r="BG13" i="13"/>
  <c r="BE13" i="13"/>
  <c r="AG13" i="13"/>
  <c r="AF13" i="13"/>
  <c r="AE13" i="13"/>
  <c r="AC13" i="13"/>
  <c r="AQ13" i="13" s="1"/>
  <c r="AB13" i="13"/>
  <c r="AP13" i="13" s="1"/>
  <c r="AA13" i="13"/>
  <c r="AO13" i="13" s="1"/>
  <c r="BH9" i="13"/>
  <c r="BG9" i="13"/>
  <c r="BE9" i="13"/>
  <c r="AG9" i="13"/>
  <c r="AF9" i="13"/>
  <c r="AE9" i="13"/>
  <c r="AC9" i="13"/>
  <c r="AB9" i="13"/>
  <c r="AP6" i="13" s="1"/>
  <c r="AA9" i="13"/>
  <c r="BH8" i="13"/>
  <c r="BG8" i="13"/>
  <c r="BE8" i="13"/>
  <c r="AG8" i="13"/>
  <c r="AF8" i="13"/>
  <c r="AE8" i="13"/>
  <c r="AC8" i="13"/>
  <c r="AB8" i="13"/>
  <c r="AA8" i="13"/>
  <c r="BH7" i="13"/>
  <c r="BG7" i="13"/>
  <c r="BE7" i="13"/>
  <c r="AG7" i="13"/>
  <c r="AF7" i="13"/>
  <c r="AE7" i="13"/>
  <c r="AC7" i="13"/>
  <c r="AB7" i="13"/>
  <c r="AA7" i="13"/>
  <c r="BH6" i="13"/>
  <c r="BG6" i="13"/>
  <c r="BE6" i="13"/>
  <c r="AG6" i="13"/>
  <c r="AF6" i="13"/>
  <c r="AE6" i="13"/>
  <c r="AC6" i="13"/>
  <c r="AB6" i="13"/>
  <c r="AA6" i="13"/>
  <c r="BI5" i="13"/>
  <c r="K5" i="13" s="1"/>
  <c r="BH5" i="13"/>
  <c r="BG5" i="13"/>
  <c r="BE5" i="13"/>
  <c r="AQ5" i="13"/>
  <c r="AG5" i="13"/>
  <c r="AQ7" i="13" s="1"/>
  <c r="AF5" i="13"/>
  <c r="AE5" i="13"/>
  <c r="AC5" i="13"/>
  <c r="AB5" i="13"/>
  <c r="AP5" i="13" s="1"/>
  <c r="AA5" i="13"/>
  <c r="AO5" i="13" s="1"/>
  <c r="X5" i="13"/>
  <c r="BH4" i="13"/>
  <c r="BG4" i="13"/>
  <c r="BI4" i="13" s="1"/>
  <c r="K4" i="13" s="1"/>
  <c r="BE4" i="13"/>
  <c r="AQ4" i="13"/>
  <c r="AG4" i="13"/>
  <c r="AQ6" i="13" s="1"/>
  <c r="AF4" i="13"/>
  <c r="AE4" i="13"/>
  <c r="AC4" i="13"/>
  <c r="AB4" i="13"/>
  <c r="AA4" i="13"/>
  <c r="X4" i="13"/>
  <c r="BI77" i="13" l="1"/>
  <c r="K77" i="13" s="1"/>
  <c r="BI71" i="13"/>
  <c r="K71" i="13" s="1"/>
  <c r="BI62" i="13"/>
  <c r="K62" i="13" s="1"/>
  <c r="BI26" i="13"/>
  <c r="K26" i="13" s="1"/>
  <c r="BI35" i="13"/>
  <c r="K35" i="13" s="1"/>
  <c r="BI9" i="13"/>
  <c r="K9" i="13" s="1"/>
  <c r="BI25" i="13"/>
  <c r="K25" i="13" s="1"/>
  <c r="BI33" i="13"/>
  <c r="K33" i="13" s="1"/>
  <c r="BI7" i="13"/>
  <c r="K7" i="13" s="1"/>
  <c r="BI68" i="13"/>
  <c r="K68" i="13" s="1"/>
  <c r="BI16" i="13"/>
  <c r="K16" i="13" s="1"/>
  <c r="BI99" i="13"/>
  <c r="K99" i="13" s="1"/>
  <c r="T17" i="13" s="1"/>
  <c r="BI94" i="13"/>
  <c r="K94" i="13" s="1"/>
  <c r="BI95" i="13"/>
  <c r="K95" i="13" s="1"/>
  <c r="T16" i="13" s="1"/>
  <c r="BI88" i="13"/>
  <c r="K88" i="13" s="1"/>
  <c r="BI89" i="13"/>
  <c r="K89" i="13" s="1"/>
  <c r="BK114" i="13"/>
  <c r="BM114" i="13" s="1"/>
  <c r="BN114" i="13" s="1"/>
  <c r="BO114" i="13" s="1"/>
  <c r="BD99" i="13"/>
  <c r="BK119" i="13"/>
  <c r="BM119" i="13" s="1"/>
  <c r="BB94" i="13"/>
  <c r="BK106" i="13"/>
  <c r="BB99" i="13"/>
  <c r="BK109" i="13"/>
  <c r="AP58" i="13"/>
  <c r="AR58" i="13" s="1"/>
  <c r="AP61" i="13"/>
  <c r="BI59" i="13"/>
  <c r="K59" i="13" s="1"/>
  <c r="BI63" i="13"/>
  <c r="K63" i="13" s="1"/>
  <c r="AP67" i="13"/>
  <c r="AP70" i="13"/>
  <c r="AR70" i="13" s="1"/>
  <c r="AQ69" i="13"/>
  <c r="AO67" i="13"/>
  <c r="AM67" i="13" s="1"/>
  <c r="AP69" i="13"/>
  <c r="AO70" i="13"/>
  <c r="BD89" i="13"/>
  <c r="BK96" i="13"/>
  <c r="BI76" i="13"/>
  <c r="K76" i="13" s="1"/>
  <c r="BI78" i="13"/>
  <c r="K78" i="13" s="1"/>
  <c r="BI82" i="13"/>
  <c r="K82" i="13" s="1"/>
  <c r="BI81" i="13"/>
  <c r="K81" i="13" s="1"/>
  <c r="BI83" i="13"/>
  <c r="K83" i="13" s="1"/>
  <c r="BI79" i="13"/>
  <c r="K79" i="13" s="1"/>
  <c r="AO69" i="13"/>
  <c r="AQ67" i="13"/>
  <c r="AR67" i="13" s="1"/>
  <c r="BI72" i="13"/>
  <c r="K72" i="13" s="1"/>
  <c r="BI70" i="13"/>
  <c r="K70" i="13" s="1"/>
  <c r="AO60" i="13"/>
  <c r="AM60" i="13" s="1"/>
  <c r="BI61" i="13"/>
  <c r="K61" i="13" s="1"/>
  <c r="AO58" i="13"/>
  <c r="AM59" i="13" s="1"/>
  <c r="AR61" i="13"/>
  <c r="BI51" i="13"/>
  <c r="K51" i="13" s="1"/>
  <c r="AQ50" i="13"/>
  <c r="AR50" i="13" s="1"/>
  <c r="BI52" i="13"/>
  <c r="K52" i="13" s="1"/>
  <c r="BI43" i="13"/>
  <c r="K43" i="13" s="1"/>
  <c r="BI44" i="13"/>
  <c r="K44" i="13" s="1"/>
  <c r="AP40" i="13"/>
  <c r="AR40" i="13" s="1"/>
  <c r="AO31" i="13"/>
  <c r="AP33" i="13"/>
  <c r="AR33" i="13" s="1"/>
  <c r="AP31" i="13"/>
  <c r="AQ33" i="13"/>
  <c r="AO52" i="13"/>
  <c r="AP52" i="13"/>
  <c r="AR52" i="13" s="1"/>
  <c r="BI53" i="13"/>
  <c r="K53" i="13" s="1"/>
  <c r="AO51" i="13"/>
  <c r="AM50" i="13" s="1"/>
  <c r="BI54" i="13"/>
  <c r="K54" i="13" s="1"/>
  <c r="AQ51" i="13"/>
  <c r="BI49" i="13"/>
  <c r="K49" i="13" s="1"/>
  <c r="AO49" i="13"/>
  <c r="AO40" i="13"/>
  <c r="AQ41" i="13"/>
  <c r="AO41" i="13"/>
  <c r="AM40" i="13" s="1"/>
  <c r="BI42" i="13"/>
  <c r="K42" i="13" s="1"/>
  <c r="BI45" i="13"/>
  <c r="K45" i="13" s="1"/>
  <c r="AR32" i="13"/>
  <c r="AO32" i="13"/>
  <c r="BI34" i="13"/>
  <c r="K34" i="13" s="1"/>
  <c r="AQ31" i="13"/>
  <c r="AR31" i="13" s="1"/>
  <c r="BI36" i="13"/>
  <c r="K36" i="13" s="1"/>
  <c r="BI32" i="13"/>
  <c r="K32" i="13" s="1"/>
  <c r="BI27" i="13"/>
  <c r="K27" i="13" s="1"/>
  <c r="AO22" i="13"/>
  <c r="BI23" i="13"/>
  <c r="K23" i="13" s="1"/>
  <c r="AP16" i="13"/>
  <c r="AQ16" i="13"/>
  <c r="BI13" i="13"/>
  <c r="K13" i="13" s="1"/>
  <c r="AO16" i="13"/>
  <c r="AP7" i="13"/>
  <c r="AR7" i="13" s="1"/>
  <c r="AO4" i="13"/>
  <c r="AO6" i="13"/>
  <c r="AP23" i="13"/>
  <c r="AR23" i="13" s="1"/>
  <c r="AQ23" i="13"/>
  <c r="AP24" i="13"/>
  <c r="AO25" i="13"/>
  <c r="AR13" i="13"/>
  <c r="BI18" i="13"/>
  <c r="K18" i="13" s="1"/>
  <c r="AR14" i="13"/>
  <c r="AP15" i="13"/>
  <c r="AR15" i="13" s="1"/>
  <c r="AM14" i="13"/>
  <c r="AM16" i="13"/>
  <c r="BI15" i="13"/>
  <c r="K15" i="13" s="1"/>
  <c r="BI17" i="13"/>
  <c r="K17" i="13" s="1"/>
  <c r="AR6" i="13"/>
  <c r="AO7" i="13"/>
  <c r="AR5" i="13"/>
  <c r="U19" i="13"/>
  <c r="V19" i="13" s="1"/>
  <c r="AP22" i="13"/>
  <c r="AR22" i="13" s="1"/>
  <c r="AQ25" i="13"/>
  <c r="AR25" i="13" s="1"/>
  <c r="AO24" i="13"/>
  <c r="AM13" i="13"/>
  <c r="BI6" i="13"/>
  <c r="K6" i="13" s="1"/>
  <c r="BI8" i="13"/>
  <c r="K8" i="13" s="1"/>
  <c r="BI14" i="13"/>
  <c r="K14" i="13" s="1"/>
  <c r="AM15" i="13"/>
  <c r="AR24" i="13"/>
  <c r="AP4" i="13"/>
  <c r="AR4" i="13" s="1"/>
  <c r="AQ34" i="13"/>
  <c r="AQ42" i="13"/>
  <c r="AR42" i="13" s="1"/>
  <c r="BN107" i="13"/>
  <c r="BO107" i="13" s="1"/>
  <c r="AP34" i="13"/>
  <c r="AR34" i="13" s="1"/>
  <c r="AO34" i="13"/>
  <c r="BI41" i="13"/>
  <c r="K41" i="13" s="1"/>
  <c r="AM42" i="13"/>
  <c r="AO61" i="13"/>
  <c r="BK97" i="13"/>
  <c r="BB89" i="13"/>
  <c r="BI40" i="13"/>
  <c r="K40" i="13" s="1"/>
  <c r="AM43" i="13"/>
  <c r="AP51" i="13"/>
  <c r="BK108" i="13"/>
  <c r="BM108" i="13" s="1"/>
  <c r="BD94" i="13"/>
  <c r="AP41" i="13"/>
  <c r="AR41" i="13" s="1"/>
  <c r="AP43" i="13"/>
  <c r="AR43" i="13" s="1"/>
  <c r="AP49" i="13"/>
  <c r="AR49" i="13" s="1"/>
  <c r="AP59" i="13"/>
  <c r="AR59" i="13" s="1"/>
  <c r="AP60" i="13"/>
  <c r="AR60" i="13" s="1"/>
  <c r="AP68" i="13"/>
  <c r="BD90" i="13"/>
  <c r="BK102" i="13"/>
  <c r="BM109" i="13"/>
  <c r="BO118" i="13"/>
  <c r="BI67" i="13"/>
  <c r="K67" i="13" s="1"/>
  <c r="AQ68" i="13"/>
  <c r="BN119" i="13"/>
  <c r="BO119" i="13" s="1"/>
  <c r="BB87" i="13"/>
  <c r="BI103" i="13"/>
  <c r="K103" i="13" s="1"/>
  <c r="T18" i="13" s="1"/>
  <c r="BM106" i="13"/>
  <c r="BI69" i="13"/>
  <c r="K69" i="13" s="1"/>
  <c r="BK100" i="13"/>
  <c r="BD88" i="13"/>
  <c r="BI90" i="13"/>
  <c r="K90" i="13" s="1"/>
  <c r="T15" i="13" s="1"/>
  <c r="BO113" i="13"/>
  <c r="BB95" i="13"/>
  <c r="T14" i="13" l="1"/>
  <c r="AM61" i="13"/>
  <c r="AM68" i="13"/>
  <c r="AM70" i="13"/>
  <c r="AM69" i="13"/>
  <c r="AR69" i="13"/>
  <c r="AL67" i="13" s="1"/>
  <c r="AR68" i="13"/>
  <c r="AK59" i="13"/>
  <c r="AL60" i="13"/>
  <c r="AR51" i="13"/>
  <c r="AL50" i="13" s="1"/>
  <c r="AL52" i="13"/>
  <c r="AM49" i="13"/>
  <c r="AM52" i="13"/>
  <c r="AM41" i="13"/>
  <c r="AK51" i="13"/>
  <c r="AM51" i="13"/>
  <c r="T13" i="13"/>
  <c r="V13" i="13" s="1"/>
  <c r="AL34" i="13"/>
  <c r="AM24" i="13"/>
  <c r="AM25" i="13"/>
  <c r="AR16" i="13"/>
  <c r="AM7" i="13"/>
  <c r="AK4" i="13"/>
  <c r="AL22" i="13"/>
  <c r="AK23" i="13"/>
  <c r="AK14" i="13"/>
  <c r="AK13" i="13"/>
  <c r="AK16" i="13"/>
  <c r="AK15" i="13"/>
  <c r="AM4" i="13"/>
  <c r="AL7" i="13"/>
  <c r="AM5" i="13"/>
  <c r="AM6" i="13"/>
  <c r="AK43" i="13"/>
  <c r="AL25" i="13"/>
  <c r="AL23" i="13"/>
  <c r="AK42" i="13"/>
  <c r="AK25" i="13"/>
  <c r="BN109" i="13"/>
  <c r="BO109" i="13" s="1"/>
  <c r="AK49" i="13"/>
  <c r="BO115" i="13"/>
  <c r="O99" i="13" s="1"/>
  <c r="U17" i="13" s="1"/>
  <c r="V17" i="13" s="1"/>
  <c r="AK33" i="13"/>
  <c r="AL33" i="13"/>
  <c r="AK34" i="13"/>
  <c r="AK5" i="13"/>
  <c r="AL58" i="13"/>
  <c r="AL61" i="13"/>
  <c r="AL40" i="13"/>
  <c r="AK40" i="13"/>
  <c r="AK24" i="13"/>
  <c r="AL15" i="13"/>
  <c r="BN106" i="13"/>
  <c r="BO106" i="13"/>
  <c r="BO120" i="13"/>
  <c r="O103" i="13" s="1"/>
  <c r="U18" i="13" s="1"/>
  <c r="BN108" i="13"/>
  <c r="BO108" i="13" s="1"/>
  <c r="AL51" i="13"/>
  <c r="AK50" i="13"/>
  <c r="AK70" i="13"/>
  <c r="AL31" i="13"/>
  <c r="AL24" i="13"/>
  <c r="AL13" i="13"/>
  <c r="AJ13" i="13" s="1"/>
  <c r="AL6" i="13"/>
  <c r="AL16" i="13"/>
  <c r="AM58" i="13"/>
  <c r="AM23" i="13"/>
  <c r="AM22" i="13"/>
  <c r="V18" i="13"/>
  <c r="AL68" i="13"/>
  <c r="AM34" i="13"/>
  <c r="AM32" i="13"/>
  <c r="AL42" i="13"/>
  <c r="AL32" i="13"/>
  <c r="AM31" i="13"/>
  <c r="AK58" i="13"/>
  <c r="AK61" i="13"/>
  <c r="AK60" i="13"/>
  <c r="AL43" i="13"/>
  <c r="AL4" i="13"/>
  <c r="AJ4" i="13" s="1"/>
  <c r="AK6" i="13"/>
  <c r="AM33" i="13"/>
  <c r="AK31" i="13"/>
  <c r="AK32" i="13"/>
  <c r="AJ32" i="13" s="1"/>
  <c r="AL5" i="13"/>
  <c r="AK7" i="13"/>
  <c r="AL14" i="13"/>
  <c r="AL59" i="13"/>
  <c r="AJ59" i="13" s="1"/>
  <c r="AL49" i="13"/>
  <c r="AL41" i="13"/>
  <c r="AK41" i="13"/>
  <c r="AK22" i="13"/>
  <c r="AJ58" i="13" l="1"/>
  <c r="AJ60" i="13"/>
  <c r="AK69" i="13"/>
  <c r="AJ69" i="13" s="1"/>
  <c r="AK67" i="13"/>
  <c r="AJ67" i="13" s="1"/>
  <c r="AL69" i="13"/>
  <c r="AL70" i="13"/>
  <c r="AJ70" i="13" s="1"/>
  <c r="AK68" i="13"/>
  <c r="AJ68" i="13" s="1"/>
  <c r="AJ61" i="13"/>
  <c r="AI59" i="13" s="1"/>
  <c r="AK52" i="13"/>
  <c r="AJ52" i="13" s="1"/>
  <c r="AJ50" i="13"/>
  <c r="AJ51" i="13"/>
  <c r="AJ49" i="13"/>
  <c r="AJ31" i="13"/>
  <c r="AJ22" i="13"/>
  <c r="AJ23" i="13"/>
  <c r="AJ14" i="13"/>
  <c r="AJ16" i="13"/>
  <c r="AI13" i="13" s="1"/>
  <c r="AJ15" i="13"/>
  <c r="AJ7" i="13"/>
  <c r="AJ5" i="13"/>
  <c r="AJ33" i="13"/>
  <c r="AJ25" i="13"/>
  <c r="AJ42" i="13"/>
  <c r="AJ43" i="13"/>
  <c r="BO110" i="13"/>
  <c r="O94" i="13" s="1"/>
  <c r="U16" i="13" s="1"/>
  <c r="V16" i="13" s="1"/>
  <c r="AJ24" i="13"/>
  <c r="AI24" i="13" s="1"/>
  <c r="AJ41" i="13"/>
  <c r="AJ6" i="13"/>
  <c r="AI6" i="13" s="1"/>
  <c r="AJ40" i="13"/>
  <c r="AI40" i="13" s="1"/>
  <c r="AJ34" i="13"/>
  <c r="AI34" i="13" s="1"/>
  <c r="AI69" i="13" l="1"/>
  <c r="AI61" i="13"/>
  <c r="AI58" i="13"/>
  <c r="AI60" i="13"/>
  <c r="AI50" i="13"/>
  <c r="AU52" i="13" s="1"/>
  <c r="AI49" i="13"/>
  <c r="AI32" i="13"/>
  <c r="AI52" i="13"/>
  <c r="AI51" i="13"/>
  <c r="AI14" i="13"/>
  <c r="AU16" i="13" s="1"/>
  <c r="AI15" i="13"/>
  <c r="AU15" i="13" s="1"/>
  <c r="AI16" i="13"/>
  <c r="AI4" i="13"/>
  <c r="AU5" i="13" s="1"/>
  <c r="AI41" i="13"/>
  <c r="AI25" i="13"/>
  <c r="AU13" i="13"/>
  <c r="AI7" i="13"/>
  <c r="AI22" i="13"/>
  <c r="AI33" i="13"/>
  <c r="AU40" i="13"/>
  <c r="AI68" i="13"/>
  <c r="AI70" i="13"/>
  <c r="AI43" i="13"/>
  <c r="AI5" i="13"/>
  <c r="AI67" i="13"/>
  <c r="AI31" i="13"/>
  <c r="AI42" i="13"/>
  <c r="AU42" i="13" s="1"/>
  <c r="AU49" i="13"/>
  <c r="AU59" i="13"/>
  <c r="AI23" i="13"/>
  <c r="AU60" i="13" l="1"/>
  <c r="AX60" i="13" s="1"/>
  <c r="AU61" i="13"/>
  <c r="AX61" i="13" s="1"/>
  <c r="AU58" i="13"/>
  <c r="M58" i="13" s="1"/>
  <c r="AU50" i="13"/>
  <c r="AX50" i="13" s="1"/>
  <c r="AU51" i="13"/>
  <c r="AU41" i="13"/>
  <c r="AY41" i="13" s="1"/>
  <c r="AU14" i="13"/>
  <c r="AV14" i="13" s="1"/>
  <c r="AU7" i="13"/>
  <c r="AX7" i="13" s="1"/>
  <c r="AU6" i="13"/>
  <c r="AW6" i="13" s="1"/>
  <c r="AU4" i="13"/>
  <c r="AX42" i="13"/>
  <c r="AY42" i="13"/>
  <c r="AW42" i="13"/>
  <c r="AV42" i="13"/>
  <c r="M42" i="13"/>
  <c r="AV58" i="13"/>
  <c r="AY58" i="13"/>
  <c r="AV51" i="13"/>
  <c r="AY51" i="13"/>
  <c r="M51" i="13"/>
  <c r="AX51" i="13"/>
  <c r="AW51" i="13"/>
  <c r="AV40" i="13"/>
  <c r="AY40" i="13"/>
  <c r="M40" i="13"/>
  <c r="AX40" i="13"/>
  <c r="AW40" i="13"/>
  <c r="AU24" i="13"/>
  <c r="AU23" i="13"/>
  <c r="AU22" i="13"/>
  <c r="AU25" i="13"/>
  <c r="AW14" i="13"/>
  <c r="AY14" i="13"/>
  <c r="M14" i="13"/>
  <c r="AV7" i="13"/>
  <c r="AW7" i="13"/>
  <c r="AX59" i="13"/>
  <c r="AW59" i="13"/>
  <c r="M59" i="13"/>
  <c r="AY59" i="13"/>
  <c r="AV59" i="13"/>
  <c r="AX52" i="13"/>
  <c r="AW52" i="13"/>
  <c r="AV52" i="13"/>
  <c r="AY52" i="13"/>
  <c r="M52" i="13"/>
  <c r="AU34" i="13"/>
  <c r="AU31" i="13"/>
  <c r="AU33" i="13"/>
  <c r="AU32" i="13"/>
  <c r="AU43" i="13"/>
  <c r="AY16" i="13"/>
  <c r="AW16" i="13"/>
  <c r="AV16" i="13"/>
  <c r="AX16" i="13"/>
  <c r="M16" i="13"/>
  <c r="AX4" i="13"/>
  <c r="M4" i="13"/>
  <c r="AV4" i="13"/>
  <c r="AY4" i="13"/>
  <c r="AW4" i="13"/>
  <c r="AV60" i="13"/>
  <c r="AY60" i="13"/>
  <c r="AV49" i="13"/>
  <c r="AW49" i="13"/>
  <c r="AY49" i="13"/>
  <c r="AX49" i="13"/>
  <c r="M49" i="13"/>
  <c r="AU69" i="13"/>
  <c r="AU67" i="13"/>
  <c r="AU70" i="13"/>
  <c r="AU68" i="13"/>
  <c r="AV41" i="13"/>
  <c r="M41" i="13"/>
  <c r="AW41" i="13"/>
  <c r="AV15" i="13"/>
  <c r="M15" i="13"/>
  <c r="AX15" i="13"/>
  <c r="AY15" i="13"/>
  <c r="AW15" i="13"/>
  <c r="AX5" i="13"/>
  <c r="M5" i="13"/>
  <c r="AV5" i="13"/>
  <c r="AW5" i="13"/>
  <c r="AY5" i="13"/>
  <c r="M61" i="13"/>
  <c r="AV50" i="13"/>
  <c r="M50" i="13"/>
  <c r="AY50" i="13"/>
  <c r="AX13" i="13"/>
  <c r="AV13" i="13"/>
  <c r="AW13" i="13"/>
  <c r="AY13" i="13"/>
  <c r="M13" i="13"/>
  <c r="AV61" i="13" l="1"/>
  <c r="AY61" i="13"/>
  <c r="Q61" i="13" s="1"/>
  <c r="AW60" i="13"/>
  <c r="AW61" i="13"/>
  <c r="O61" i="13" s="1"/>
  <c r="M60" i="13"/>
  <c r="O60" i="13" s="1"/>
  <c r="AW58" i="13"/>
  <c r="AX58" i="13"/>
  <c r="AW50" i="13"/>
  <c r="AX41" i="13"/>
  <c r="P41" i="13" s="1"/>
  <c r="AX14" i="13"/>
  <c r="AY7" i="13"/>
  <c r="M6" i="13"/>
  <c r="O6" i="13" s="1"/>
  <c r="M7" i="13"/>
  <c r="P7" i="13" s="1"/>
  <c r="AV6" i="13"/>
  <c r="AY6" i="13"/>
  <c r="AX6" i="13"/>
  <c r="P6" i="13" s="1"/>
  <c r="N13" i="13"/>
  <c r="D78" i="13"/>
  <c r="BB78" i="13" s="1"/>
  <c r="BK78" i="13" s="1"/>
  <c r="BM78" i="13" s="1"/>
  <c r="P13" i="13"/>
  <c r="Q13" i="13"/>
  <c r="O13" i="13"/>
  <c r="AY67" i="13"/>
  <c r="M67" i="13"/>
  <c r="AX67" i="13"/>
  <c r="AV67" i="13"/>
  <c r="AW67" i="13"/>
  <c r="AX33" i="13"/>
  <c r="AW33" i="13"/>
  <c r="AV33" i="13"/>
  <c r="M33" i="13"/>
  <c r="AY33" i="13"/>
  <c r="AX22" i="13"/>
  <c r="AV22" i="13"/>
  <c r="AW22" i="13"/>
  <c r="M22" i="13"/>
  <c r="AY22" i="13"/>
  <c r="P61" i="13"/>
  <c r="N61" i="13"/>
  <c r="AY69" i="13"/>
  <c r="M69" i="13"/>
  <c r="AX69" i="13"/>
  <c r="AV69" i="13"/>
  <c r="AW69" i="13"/>
  <c r="N60" i="13"/>
  <c r="P60" i="13"/>
  <c r="Q60" i="13"/>
  <c r="P16" i="13"/>
  <c r="N16" i="13"/>
  <c r="Q16" i="13"/>
  <c r="O16" i="13"/>
  <c r="AX31" i="13"/>
  <c r="AY31" i="13"/>
  <c r="AV31" i="13"/>
  <c r="M31" i="13"/>
  <c r="AW31" i="13"/>
  <c r="AV23" i="13"/>
  <c r="AX23" i="13"/>
  <c r="AW23" i="13"/>
  <c r="M23" i="13"/>
  <c r="AY23" i="13"/>
  <c r="N40" i="13"/>
  <c r="D80" i="13"/>
  <c r="BB80" i="13" s="1"/>
  <c r="BK80" i="13" s="1"/>
  <c r="BM80" i="13" s="1"/>
  <c r="Q40" i="13"/>
  <c r="O40" i="13"/>
  <c r="P40" i="13"/>
  <c r="F78" i="13"/>
  <c r="BD78" i="13" s="1"/>
  <c r="BK86" i="13" s="1"/>
  <c r="BM86" i="13" s="1"/>
  <c r="Q5" i="13"/>
  <c r="O5" i="13"/>
  <c r="P5" i="13"/>
  <c r="N5" i="13"/>
  <c r="F82" i="13"/>
  <c r="BD82" i="13" s="1"/>
  <c r="BK90" i="13" s="1"/>
  <c r="BM90" i="13" s="1"/>
  <c r="O41" i="13"/>
  <c r="Q41" i="13"/>
  <c r="N41" i="13"/>
  <c r="AW68" i="13"/>
  <c r="AV68" i="13"/>
  <c r="AX68" i="13"/>
  <c r="M68" i="13"/>
  <c r="AY68" i="13"/>
  <c r="N49" i="13"/>
  <c r="D82" i="13"/>
  <c r="BB82" i="13" s="1"/>
  <c r="BK82" i="13" s="1"/>
  <c r="BM82" i="13" s="1"/>
  <c r="P49" i="13"/>
  <c r="O49" i="13"/>
  <c r="Q49" i="13"/>
  <c r="AV43" i="13"/>
  <c r="AW43" i="13"/>
  <c r="AY43" i="13"/>
  <c r="AX43" i="13"/>
  <c r="M43" i="13"/>
  <c r="AV34" i="13"/>
  <c r="AY34" i="13"/>
  <c r="M34" i="13"/>
  <c r="AW34" i="13"/>
  <c r="AX34" i="13"/>
  <c r="P59" i="13"/>
  <c r="O59" i="13"/>
  <c r="F83" i="13"/>
  <c r="BD83" i="13" s="1"/>
  <c r="BK91" i="13" s="1"/>
  <c r="BM91" i="13" s="1"/>
  <c r="N59" i="13"/>
  <c r="Q59" i="13"/>
  <c r="N14" i="13"/>
  <c r="F76" i="13"/>
  <c r="BD76" i="13" s="1"/>
  <c r="BK84" i="13" s="1"/>
  <c r="BM84" i="13" s="1"/>
  <c r="P14" i="13"/>
  <c r="Q14" i="13"/>
  <c r="O14" i="13"/>
  <c r="AX24" i="13"/>
  <c r="AV24" i="13"/>
  <c r="AY24" i="13"/>
  <c r="M24" i="13"/>
  <c r="AW24" i="13"/>
  <c r="N51" i="13"/>
  <c r="Q51" i="13"/>
  <c r="O51" i="13"/>
  <c r="P51" i="13"/>
  <c r="P42" i="13"/>
  <c r="Q42" i="13"/>
  <c r="O42" i="13"/>
  <c r="N42" i="13"/>
  <c r="F80" i="13"/>
  <c r="BD80" i="13" s="1"/>
  <c r="BK88" i="13" s="1"/>
  <c r="BM88" i="13" s="1"/>
  <c r="P50" i="13"/>
  <c r="N50" i="13"/>
  <c r="Q50" i="13"/>
  <c r="O50" i="13"/>
  <c r="Q15" i="13"/>
  <c r="O15" i="13"/>
  <c r="P15" i="13"/>
  <c r="N15" i="13"/>
  <c r="AW70" i="13"/>
  <c r="AV70" i="13"/>
  <c r="AY70" i="13"/>
  <c r="M70" i="13"/>
  <c r="AX70" i="13"/>
  <c r="D76" i="13"/>
  <c r="BB76" i="13" s="1"/>
  <c r="BK76" i="13" s="1"/>
  <c r="BM76" i="13" s="1"/>
  <c r="Q4" i="13"/>
  <c r="O4" i="13"/>
  <c r="N4" i="13"/>
  <c r="P4" i="13"/>
  <c r="AV32" i="13"/>
  <c r="AW32" i="13"/>
  <c r="AY32" i="13"/>
  <c r="M32" i="13"/>
  <c r="AX32" i="13"/>
  <c r="P52" i="13"/>
  <c r="O52" i="13"/>
  <c r="N52" i="13"/>
  <c r="Q52" i="13"/>
  <c r="N7" i="13"/>
  <c r="O7" i="13"/>
  <c r="AV25" i="13"/>
  <c r="AX25" i="13"/>
  <c r="AW25" i="13"/>
  <c r="M25" i="13"/>
  <c r="AY25" i="13"/>
  <c r="D81" i="13"/>
  <c r="BB81" i="13" s="1"/>
  <c r="BK81" i="13" s="1"/>
  <c r="BM81" i="13" s="1"/>
  <c r="P58" i="13"/>
  <c r="N58" i="13"/>
  <c r="Q58" i="13"/>
  <c r="O58" i="13"/>
  <c r="Q6" i="13" l="1"/>
  <c r="N6" i="13"/>
  <c r="Q7" i="13"/>
  <c r="N32" i="13"/>
  <c r="P32" i="13"/>
  <c r="F77" i="13"/>
  <c r="BD77" i="13" s="1"/>
  <c r="BK85" i="13" s="1"/>
  <c r="BM85" i="13" s="1"/>
  <c r="Q32" i="13"/>
  <c r="O32" i="13"/>
  <c r="BN76" i="13"/>
  <c r="BO76" i="13" s="1"/>
  <c r="P24" i="13"/>
  <c r="N24" i="13"/>
  <c r="O24" i="13"/>
  <c r="Q24" i="13"/>
  <c r="N34" i="13"/>
  <c r="Q34" i="13"/>
  <c r="P34" i="13"/>
  <c r="O34" i="13"/>
  <c r="BN81" i="13"/>
  <c r="BO81" i="13" s="1"/>
  <c r="D77" i="13"/>
  <c r="BB77" i="13" s="1"/>
  <c r="BK77" i="13" s="1"/>
  <c r="BM77" i="13" s="1"/>
  <c r="P22" i="13"/>
  <c r="N22" i="13"/>
  <c r="Q22" i="13"/>
  <c r="O22" i="13"/>
  <c r="D83" i="13"/>
  <c r="BB83" i="13" s="1"/>
  <c r="BK83" i="13" s="1"/>
  <c r="BM83" i="13" s="1"/>
  <c r="Q67" i="13"/>
  <c r="P67" i="13"/>
  <c r="N67" i="13"/>
  <c r="O67" i="13"/>
  <c r="O70" i="13"/>
  <c r="N70" i="13"/>
  <c r="Q70" i="13"/>
  <c r="P70" i="13"/>
  <c r="BN88" i="13"/>
  <c r="BO88" i="13" s="1"/>
  <c r="O68" i="13"/>
  <c r="N68" i="13"/>
  <c r="Q68" i="13"/>
  <c r="F81" i="13"/>
  <c r="BD81" i="13" s="1"/>
  <c r="BK89" i="13" s="1"/>
  <c r="BM89" i="13" s="1"/>
  <c r="P68" i="13"/>
  <c r="BN90" i="13"/>
  <c r="BO90" i="13" s="1"/>
  <c r="N23" i="13"/>
  <c r="P23" i="13"/>
  <c r="F79" i="13"/>
  <c r="BD79" i="13" s="1"/>
  <c r="BK87" i="13" s="1"/>
  <c r="BM87" i="13" s="1"/>
  <c r="Q23" i="13"/>
  <c r="O23" i="13"/>
  <c r="Q69" i="13"/>
  <c r="P69" i="13"/>
  <c r="N69" i="13"/>
  <c r="O69" i="13"/>
  <c r="P33" i="13"/>
  <c r="O33" i="13"/>
  <c r="N33" i="13"/>
  <c r="Q33" i="13"/>
  <c r="BN78" i="13"/>
  <c r="BO78" i="13" s="1"/>
  <c r="N25" i="13"/>
  <c r="P25" i="13"/>
  <c r="O25" i="13"/>
  <c r="Q25" i="13"/>
  <c r="BN84" i="13"/>
  <c r="BO84" i="13" s="1"/>
  <c r="BN91" i="13"/>
  <c r="BO91" i="13" s="1"/>
  <c r="N43" i="13"/>
  <c r="P43" i="13"/>
  <c r="O43" i="13"/>
  <c r="Q43" i="13"/>
  <c r="BN82" i="13"/>
  <c r="BO82" i="13" s="1"/>
  <c r="BN86" i="13"/>
  <c r="BO86" i="13" s="1"/>
  <c r="BN80" i="13"/>
  <c r="BO80" i="13" s="1"/>
  <c r="D79" i="13"/>
  <c r="BB79" i="13" s="1"/>
  <c r="BK79" i="13" s="1"/>
  <c r="BM79" i="13" s="1"/>
  <c r="P31" i="13"/>
  <c r="Q31" i="13"/>
  <c r="N31" i="13"/>
  <c r="O31" i="13"/>
  <c r="BN87" i="13" l="1"/>
  <c r="BO87" i="13" s="1"/>
  <c r="BN83" i="13"/>
  <c r="BO83" i="13" s="1"/>
  <c r="BN85" i="13"/>
  <c r="BO85" i="13" s="1"/>
  <c r="BN79" i="13"/>
  <c r="BO79" i="13" s="1"/>
  <c r="BN77" i="13"/>
  <c r="BO77" i="13" s="1"/>
  <c r="BN89" i="13"/>
  <c r="BO89" i="13" s="1"/>
  <c r="BO92" i="13" l="1"/>
  <c r="O76" i="13" s="1"/>
  <c r="U14" i="13" s="1"/>
  <c r="V14" i="13" s="1"/>
  <c r="BL119" i="12" l="1"/>
  <c r="BL118" i="12"/>
  <c r="BL114" i="12"/>
  <c r="BL113" i="12"/>
  <c r="BL109" i="12"/>
  <c r="BL108" i="12"/>
  <c r="BL107" i="12"/>
  <c r="BL106" i="12"/>
  <c r="BH103" i="12"/>
  <c r="BG103" i="12"/>
  <c r="BE103" i="12"/>
  <c r="F103" i="12"/>
  <c r="BD103" i="12" s="1"/>
  <c r="D103" i="12"/>
  <c r="BB103" i="12" s="1"/>
  <c r="BK101" i="12"/>
  <c r="BH99" i="12"/>
  <c r="BG99" i="12"/>
  <c r="BE99" i="12"/>
  <c r="BH95" i="12"/>
  <c r="BG95" i="12"/>
  <c r="BE95" i="12"/>
  <c r="BI95" i="12" s="1"/>
  <c r="K95" i="12" s="1"/>
  <c r="F95" i="12"/>
  <c r="BD95" i="12" s="1"/>
  <c r="D95" i="12"/>
  <c r="BK107" i="12" s="1"/>
  <c r="BM107" i="12" s="1"/>
  <c r="BH94" i="12"/>
  <c r="BG94" i="12"/>
  <c r="BE94" i="12"/>
  <c r="F94" i="12"/>
  <c r="D94" i="12"/>
  <c r="S94" i="12" s="1"/>
  <c r="D99" i="12" s="1"/>
  <c r="BL91" i="12"/>
  <c r="BL90" i="12"/>
  <c r="BH90" i="12"/>
  <c r="BG90" i="12"/>
  <c r="BE90" i="12"/>
  <c r="BB90" i="12"/>
  <c r="F90" i="12"/>
  <c r="D90" i="12"/>
  <c r="BK98" i="12" s="1"/>
  <c r="BL89" i="12"/>
  <c r="BH89" i="12"/>
  <c r="BI89" i="12" s="1"/>
  <c r="K89" i="12" s="1"/>
  <c r="BG89" i="12"/>
  <c r="BE89" i="12"/>
  <c r="F89" i="12"/>
  <c r="BD89" i="12" s="1"/>
  <c r="D89" i="12"/>
  <c r="BL88" i="12"/>
  <c r="BH88" i="12"/>
  <c r="BG88" i="12"/>
  <c r="BE88" i="12"/>
  <c r="BI88" i="12" s="1"/>
  <c r="K88" i="12" s="1"/>
  <c r="F88" i="12"/>
  <c r="D88" i="12"/>
  <c r="BK96" i="12" s="1"/>
  <c r="BL87" i="12"/>
  <c r="BI87" i="12"/>
  <c r="K87" i="12" s="1"/>
  <c r="BH87" i="12"/>
  <c r="BG87" i="12"/>
  <c r="BE87" i="12"/>
  <c r="F87" i="12"/>
  <c r="BK99" i="12" s="1"/>
  <c r="D87" i="12"/>
  <c r="BK95" i="12" s="1"/>
  <c r="BL86" i="12"/>
  <c r="BL85" i="12"/>
  <c r="BL84" i="12"/>
  <c r="BL83" i="12"/>
  <c r="BH83" i="12"/>
  <c r="BG83" i="12"/>
  <c r="BE83" i="12"/>
  <c r="BL82" i="12"/>
  <c r="BH82" i="12"/>
  <c r="BG82" i="12"/>
  <c r="BE82" i="12"/>
  <c r="BL81" i="12"/>
  <c r="BH81" i="12"/>
  <c r="BG81" i="12"/>
  <c r="BE81" i="12"/>
  <c r="BL80" i="12"/>
  <c r="BH80" i="12"/>
  <c r="BG80" i="12"/>
  <c r="BE80" i="12"/>
  <c r="BL79" i="12"/>
  <c r="BH79" i="12"/>
  <c r="BG79" i="12"/>
  <c r="BE79" i="12"/>
  <c r="BL78" i="12"/>
  <c r="BH78" i="12"/>
  <c r="BG78" i="12"/>
  <c r="BE78" i="12"/>
  <c r="BL77" i="12"/>
  <c r="BH77" i="12"/>
  <c r="BG77" i="12"/>
  <c r="BE77" i="12"/>
  <c r="BL76" i="12"/>
  <c r="BH76" i="12"/>
  <c r="BG76" i="12"/>
  <c r="BE76" i="12"/>
  <c r="BH72" i="12"/>
  <c r="BG72" i="12"/>
  <c r="BE72" i="12"/>
  <c r="AG72" i="12"/>
  <c r="AF72" i="12"/>
  <c r="AE72" i="12"/>
  <c r="AC72" i="12"/>
  <c r="AB72" i="12"/>
  <c r="AA72" i="12"/>
  <c r="BH71" i="12"/>
  <c r="BG71" i="12"/>
  <c r="BE71" i="12"/>
  <c r="AG71" i="12"/>
  <c r="AF71" i="12"/>
  <c r="AE71" i="12"/>
  <c r="AC71" i="12"/>
  <c r="AB71" i="12"/>
  <c r="AA71" i="12"/>
  <c r="BH70" i="12"/>
  <c r="BG70" i="12"/>
  <c r="BE70" i="12"/>
  <c r="AG70" i="12"/>
  <c r="AF70" i="12"/>
  <c r="AE70" i="12"/>
  <c r="AC70" i="12"/>
  <c r="AQ70" i="12" s="1"/>
  <c r="AB70" i="12"/>
  <c r="AA70" i="12"/>
  <c r="AO70" i="12" s="1"/>
  <c r="BH69" i="12"/>
  <c r="BG69" i="12"/>
  <c r="BE69" i="12"/>
  <c r="AG69" i="12"/>
  <c r="AF69" i="12"/>
  <c r="AE69" i="12"/>
  <c r="AC69" i="12"/>
  <c r="AB69" i="12"/>
  <c r="AA69" i="12"/>
  <c r="BH68" i="12"/>
  <c r="BI68" i="12" s="1"/>
  <c r="K68" i="12" s="1"/>
  <c r="BG68" i="12"/>
  <c r="BE68" i="12"/>
  <c r="AG68" i="12"/>
  <c r="AF68" i="12"/>
  <c r="AE68" i="12"/>
  <c r="AC68" i="12"/>
  <c r="AQ68" i="12" s="1"/>
  <c r="AB68" i="12"/>
  <c r="AP68" i="12" s="1"/>
  <c r="AA68" i="12"/>
  <c r="BH67" i="12"/>
  <c r="BG67" i="12"/>
  <c r="BE67" i="12"/>
  <c r="AG67" i="12"/>
  <c r="AF67" i="12"/>
  <c r="AE67" i="12"/>
  <c r="AC67" i="12"/>
  <c r="AB67" i="12"/>
  <c r="AA67" i="12"/>
  <c r="AO67" i="12" s="1"/>
  <c r="BH63" i="12"/>
  <c r="BG63" i="12"/>
  <c r="BE63" i="12"/>
  <c r="AG63" i="12"/>
  <c r="AF63" i="12"/>
  <c r="AE63" i="12"/>
  <c r="AC63" i="12"/>
  <c r="AB63" i="12"/>
  <c r="AA63" i="12"/>
  <c r="BH62" i="12"/>
  <c r="BG62" i="12"/>
  <c r="BE62" i="12"/>
  <c r="AG62" i="12"/>
  <c r="AF62" i="12"/>
  <c r="AE62" i="12"/>
  <c r="AC62" i="12"/>
  <c r="AB62" i="12"/>
  <c r="AA62" i="12"/>
  <c r="BH61" i="12"/>
  <c r="BG61" i="12"/>
  <c r="BE61" i="12"/>
  <c r="AG61" i="12"/>
  <c r="AF61" i="12"/>
  <c r="AE61" i="12"/>
  <c r="AC61" i="12"/>
  <c r="AB61" i="12"/>
  <c r="AA61" i="12"/>
  <c r="BH60" i="12"/>
  <c r="BG60" i="12"/>
  <c r="BE60" i="12"/>
  <c r="AG60" i="12"/>
  <c r="AF60" i="12"/>
  <c r="AP59" i="12" s="1"/>
  <c r="AE60" i="12"/>
  <c r="AC60" i="12"/>
  <c r="AB60" i="12"/>
  <c r="AA60" i="12"/>
  <c r="BH59" i="12"/>
  <c r="BG59" i="12"/>
  <c r="BE59" i="12"/>
  <c r="AG59" i="12"/>
  <c r="AQ61" i="12" s="1"/>
  <c r="AF59" i="12"/>
  <c r="AE59" i="12"/>
  <c r="AC59" i="12"/>
  <c r="AB59" i="12"/>
  <c r="AA59" i="12"/>
  <c r="BH58" i="12"/>
  <c r="BG58" i="12"/>
  <c r="BE58" i="12"/>
  <c r="BI58" i="12" s="1"/>
  <c r="K58" i="12" s="1"/>
  <c r="AG58" i="12"/>
  <c r="AF58" i="12"/>
  <c r="AE58" i="12"/>
  <c r="AC58" i="12"/>
  <c r="AQ58" i="12" s="1"/>
  <c r="AB58" i="12"/>
  <c r="AA58" i="12"/>
  <c r="BH54" i="12"/>
  <c r="BG54" i="12"/>
  <c r="BE54" i="12"/>
  <c r="AG54" i="12"/>
  <c r="AF54" i="12"/>
  <c r="AE54" i="12"/>
  <c r="AC54" i="12"/>
  <c r="AB54" i="12"/>
  <c r="AA54" i="12"/>
  <c r="BH53" i="12"/>
  <c r="BG53" i="12"/>
  <c r="BE53" i="12"/>
  <c r="AG53" i="12"/>
  <c r="AF53" i="12"/>
  <c r="AE53" i="12"/>
  <c r="AC53" i="12"/>
  <c r="AB53" i="12"/>
  <c r="AA53" i="12"/>
  <c r="BH52" i="12"/>
  <c r="BG52" i="12"/>
  <c r="BE52" i="12"/>
  <c r="AG52" i="12"/>
  <c r="AF52" i="12"/>
  <c r="AE52" i="12"/>
  <c r="AC52" i="12"/>
  <c r="AB52" i="12"/>
  <c r="AA52" i="12"/>
  <c r="BH51" i="12"/>
  <c r="BG51" i="12"/>
  <c r="BE51" i="12"/>
  <c r="AG51" i="12"/>
  <c r="AF51" i="12"/>
  <c r="AE51" i="12"/>
  <c r="AC51" i="12"/>
  <c r="AB51" i="12"/>
  <c r="AA51" i="12"/>
  <c r="BH50" i="12"/>
  <c r="BG50" i="12"/>
  <c r="BE50" i="12"/>
  <c r="AG50" i="12"/>
  <c r="AF50" i="12"/>
  <c r="AE50" i="12"/>
  <c r="AC50" i="12"/>
  <c r="AB50" i="12"/>
  <c r="AA50" i="12"/>
  <c r="BH49" i="12"/>
  <c r="BG49" i="12"/>
  <c r="BE49" i="12"/>
  <c r="AG49" i="12"/>
  <c r="AF49" i="12"/>
  <c r="AE49" i="12"/>
  <c r="AC49" i="12"/>
  <c r="AB49" i="12"/>
  <c r="AA49" i="12"/>
  <c r="BH45" i="12"/>
  <c r="BG45" i="12"/>
  <c r="BE45" i="12"/>
  <c r="AG45" i="12"/>
  <c r="AF45" i="12"/>
  <c r="AE45" i="12"/>
  <c r="AC45" i="12"/>
  <c r="AB45" i="12"/>
  <c r="AA45" i="12"/>
  <c r="BH44" i="12"/>
  <c r="BG44" i="12"/>
  <c r="BE44" i="12"/>
  <c r="AG44" i="12"/>
  <c r="AF44" i="12"/>
  <c r="AE44" i="12"/>
  <c r="AC44" i="12"/>
  <c r="AB44" i="12"/>
  <c r="AA44" i="12"/>
  <c r="BH43" i="12"/>
  <c r="BG43" i="12"/>
  <c r="BE43" i="12"/>
  <c r="AG43" i="12"/>
  <c r="AF43" i="12"/>
  <c r="AE43" i="12"/>
  <c r="AC43" i="12"/>
  <c r="AQ43" i="12" s="1"/>
  <c r="AB43" i="12"/>
  <c r="AA43" i="12"/>
  <c r="BH42" i="12"/>
  <c r="BG42" i="12"/>
  <c r="BE42" i="12"/>
  <c r="AG42" i="12"/>
  <c r="AF42" i="12"/>
  <c r="AP41" i="12" s="1"/>
  <c r="AE42" i="12"/>
  <c r="AC42" i="12"/>
  <c r="AB42" i="12"/>
  <c r="AA42" i="12"/>
  <c r="BH41" i="12"/>
  <c r="BG41" i="12"/>
  <c r="BE41" i="12"/>
  <c r="BI41" i="12" s="1"/>
  <c r="K41" i="12" s="1"/>
  <c r="AQ41" i="12"/>
  <c r="AG41" i="12"/>
  <c r="AF41" i="12"/>
  <c r="AE41" i="12"/>
  <c r="AC41" i="12"/>
  <c r="AB41" i="12"/>
  <c r="AA41" i="12"/>
  <c r="BH40" i="12"/>
  <c r="BI40" i="12" s="1"/>
  <c r="K40" i="12" s="1"/>
  <c r="BG40" i="12"/>
  <c r="BE40" i="12"/>
  <c r="AG40" i="12"/>
  <c r="AQ42" i="12" s="1"/>
  <c r="AF40" i="12"/>
  <c r="AE40" i="12"/>
  <c r="AC40" i="12"/>
  <c r="AB40" i="12"/>
  <c r="AP40" i="12" s="1"/>
  <c r="AA40" i="12"/>
  <c r="BH36" i="12"/>
  <c r="BG36" i="12"/>
  <c r="BE36" i="12"/>
  <c r="AG36" i="12"/>
  <c r="AF36" i="12"/>
  <c r="AE36" i="12"/>
  <c r="AC36" i="12"/>
  <c r="AB36" i="12"/>
  <c r="AA36" i="12"/>
  <c r="BH35" i="12"/>
  <c r="BG35" i="12"/>
  <c r="BE35" i="12"/>
  <c r="AG35" i="12"/>
  <c r="AF35" i="12"/>
  <c r="AE35" i="12"/>
  <c r="AC35" i="12"/>
  <c r="AB35" i="12"/>
  <c r="AA35" i="12"/>
  <c r="BH34" i="12"/>
  <c r="BG34" i="12"/>
  <c r="BE34" i="12"/>
  <c r="AG34" i="12"/>
  <c r="AF34" i="12"/>
  <c r="AE34" i="12"/>
  <c r="AC34" i="12"/>
  <c r="AQ34" i="12" s="1"/>
  <c r="AB34" i="12"/>
  <c r="AA34" i="12"/>
  <c r="BH33" i="12"/>
  <c r="BG33" i="12"/>
  <c r="BE33" i="12"/>
  <c r="AG33" i="12"/>
  <c r="AF33" i="12"/>
  <c r="AE33" i="12"/>
  <c r="AC33" i="12"/>
  <c r="AB33" i="12"/>
  <c r="AA33" i="12"/>
  <c r="BI32" i="12"/>
  <c r="K32" i="12" s="1"/>
  <c r="BH32" i="12"/>
  <c r="BG32" i="12"/>
  <c r="BE32" i="12"/>
  <c r="AO32" i="12"/>
  <c r="AG32" i="12"/>
  <c r="AF32" i="12"/>
  <c r="AE32" i="12"/>
  <c r="AC32" i="12"/>
  <c r="AQ32" i="12" s="1"/>
  <c r="AB32" i="12"/>
  <c r="AA32" i="12"/>
  <c r="BH31" i="12"/>
  <c r="BG31" i="12"/>
  <c r="BE31" i="12"/>
  <c r="AG31" i="12"/>
  <c r="AQ33" i="12" s="1"/>
  <c r="AF31" i="12"/>
  <c r="AE31" i="12"/>
  <c r="AC31" i="12"/>
  <c r="AQ31" i="12" s="1"/>
  <c r="AB31" i="12"/>
  <c r="AP31" i="12" s="1"/>
  <c r="AA31" i="12"/>
  <c r="AO31" i="12" s="1"/>
  <c r="BH27" i="12"/>
  <c r="BG27" i="12"/>
  <c r="BE27" i="12"/>
  <c r="AG27" i="12"/>
  <c r="AF27" i="12"/>
  <c r="AE27" i="12"/>
  <c r="AC27" i="12"/>
  <c r="AB27" i="12"/>
  <c r="AA27" i="12"/>
  <c r="BH26" i="12"/>
  <c r="BG26" i="12"/>
  <c r="BE26" i="12"/>
  <c r="AG26" i="12"/>
  <c r="AF26" i="12"/>
  <c r="AE26" i="12"/>
  <c r="AC26" i="12"/>
  <c r="AB26" i="12"/>
  <c r="AA26" i="12"/>
  <c r="BH25" i="12"/>
  <c r="BG25" i="12"/>
  <c r="BE25" i="12"/>
  <c r="BI25" i="12" s="1"/>
  <c r="K25" i="12" s="1"/>
  <c r="AP25" i="12"/>
  <c r="AG25" i="12"/>
  <c r="AF25" i="12"/>
  <c r="AE25" i="12"/>
  <c r="AC25" i="12"/>
  <c r="AB25" i="12"/>
  <c r="AA25" i="12"/>
  <c r="BH24" i="12"/>
  <c r="BG24" i="12"/>
  <c r="BE24" i="12"/>
  <c r="AG24" i="12"/>
  <c r="AF24" i="12"/>
  <c r="AE24" i="12"/>
  <c r="AC24" i="12"/>
  <c r="AB24" i="12"/>
  <c r="AA24" i="12"/>
  <c r="BH23" i="12"/>
  <c r="BG23" i="12"/>
  <c r="BE23" i="12"/>
  <c r="AO23" i="12"/>
  <c r="AG23" i="12"/>
  <c r="AQ25" i="12" s="1"/>
  <c r="AF23" i="12"/>
  <c r="AE23" i="12"/>
  <c r="AC23" i="12"/>
  <c r="AB23" i="12"/>
  <c r="AP23" i="12" s="1"/>
  <c r="AA23" i="12"/>
  <c r="BH22" i="12"/>
  <c r="BG22" i="12"/>
  <c r="BE22" i="12"/>
  <c r="AG22" i="12"/>
  <c r="AQ24" i="12" s="1"/>
  <c r="AF22" i="12"/>
  <c r="AE22" i="12"/>
  <c r="AC22" i="12"/>
  <c r="AB22" i="12"/>
  <c r="AA22" i="12"/>
  <c r="AO22" i="12" s="1"/>
  <c r="BH18" i="12"/>
  <c r="BG18" i="12"/>
  <c r="BE18" i="12"/>
  <c r="AG18" i="12"/>
  <c r="AF18" i="12"/>
  <c r="AE18" i="12"/>
  <c r="AC18" i="12"/>
  <c r="AB18" i="12"/>
  <c r="AP15" i="12" s="1"/>
  <c r="AA18" i="12"/>
  <c r="BH17" i="12"/>
  <c r="BG17" i="12"/>
  <c r="BE17" i="12"/>
  <c r="AG17" i="12"/>
  <c r="AF17" i="12"/>
  <c r="AE17" i="12"/>
  <c r="AC17" i="12"/>
  <c r="AB17" i="12"/>
  <c r="AA17" i="12"/>
  <c r="BH16" i="12"/>
  <c r="BG16" i="12"/>
  <c r="BE16" i="12"/>
  <c r="AP16" i="12"/>
  <c r="AG16" i="12"/>
  <c r="AF16" i="12"/>
  <c r="AE16" i="12"/>
  <c r="AC16" i="12"/>
  <c r="AB16" i="12"/>
  <c r="AA16" i="12"/>
  <c r="BH15" i="12"/>
  <c r="BI15" i="12" s="1"/>
  <c r="K15" i="12" s="1"/>
  <c r="BG15" i="12"/>
  <c r="BE15" i="12"/>
  <c r="AG15" i="12"/>
  <c r="AF15" i="12"/>
  <c r="AE15" i="12"/>
  <c r="AC15" i="12"/>
  <c r="AB15" i="12"/>
  <c r="AA15" i="12"/>
  <c r="BH14" i="12"/>
  <c r="BG14" i="12"/>
  <c r="BE14" i="12"/>
  <c r="AG14" i="12"/>
  <c r="AF14" i="12"/>
  <c r="AE14" i="12"/>
  <c r="AC14" i="12"/>
  <c r="AB14" i="12"/>
  <c r="AP14" i="12" s="1"/>
  <c r="AA14" i="12"/>
  <c r="BH13" i="12"/>
  <c r="BI13" i="12" s="1"/>
  <c r="K13" i="12" s="1"/>
  <c r="BG13" i="12"/>
  <c r="BE13" i="12"/>
  <c r="AG13" i="12"/>
  <c r="AF13" i="12"/>
  <c r="AE13" i="12"/>
  <c r="AC13" i="12"/>
  <c r="AQ13" i="12" s="1"/>
  <c r="AB13" i="12"/>
  <c r="AA13" i="12"/>
  <c r="BH9" i="12"/>
  <c r="BG9" i="12"/>
  <c r="BE9" i="12"/>
  <c r="AG9" i="12"/>
  <c r="AF9" i="12"/>
  <c r="AE9" i="12"/>
  <c r="AC9" i="12"/>
  <c r="AB9" i="12"/>
  <c r="AA9" i="12"/>
  <c r="BH8" i="12"/>
  <c r="BG8" i="12"/>
  <c r="BE8" i="12"/>
  <c r="AG8" i="12"/>
  <c r="AF8" i="12"/>
  <c r="AE8" i="12"/>
  <c r="AC8" i="12"/>
  <c r="AB8" i="12"/>
  <c r="AA8" i="12"/>
  <c r="BH7" i="12"/>
  <c r="BG7" i="12"/>
  <c r="BE7" i="12"/>
  <c r="AG7" i="12"/>
  <c r="AF7" i="12"/>
  <c r="AE7" i="12"/>
  <c r="AC7" i="12"/>
  <c r="AB7" i="12"/>
  <c r="AA7" i="12"/>
  <c r="BH6" i="12"/>
  <c r="BG6" i="12"/>
  <c r="BE6" i="12"/>
  <c r="AG6" i="12"/>
  <c r="AQ5" i="12" s="1"/>
  <c r="AF6" i="12"/>
  <c r="AE6" i="12"/>
  <c r="AC6" i="12"/>
  <c r="AB6" i="12"/>
  <c r="AA6" i="12"/>
  <c r="BH5" i="12"/>
  <c r="BG5" i="12"/>
  <c r="BE5" i="12"/>
  <c r="AG5" i="12"/>
  <c r="AF5" i="12"/>
  <c r="AE5" i="12"/>
  <c r="AC5" i="12"/>
  <c r="AB5" i="12"/>
  <c r="AA5" i="12"/>
  <c r="AO5" i="12" s="1"/>
  <c r="X5" i="12"/>
  <c r="BH4" i="12"/>
  <c r="BG4" i="12"/>
  <c r="BE4" i="12"/>
  <c r="AG4" i="12"/>
  <c r="AF4" i="12"/>
  <c r="AE4" i="12"/>
  <c r="AC4" i="12"/>
  <c r="AB4" i="12"/>
  <c r="AP4" i="12" s="1"/>
  <c r="AA4" i="12"/>
  <c r="X4" i="12"/>
  <c r="BI82" i="12" l="1"/>
  <c r="K82" i="12" s="1"/>
  <c r="BI79" i="12"/>
  <c r="K79" i="12" s="1"/>
  <c r="BI63" i="12"/>
  <c r="K63" i="12" s="1"/>
  <c r="BI53" i="12"/>
  <c r="K53" i="12" s="1"/>
  <c r="BI45" i="12"/>
  <c r="K45" i="12" s="1"/>
  <c r="BI26" i="12"/>
  <c r="K26" i="12" s="1"/>
  <c r="BI9" i="12"/>
  <c r="K9" i="12" s="1"/>
  <c r="BI70" i="12"/>
  <c r="K70" i="12" s="1"/>
  <c r="BI51" i="12"/>
  <c r="K51" i="12" s="1"/>
  <c r="BI42" i="12"/>
  <c r="K42" i="12" s="1"/>
  <c r="BI34" i="12"/>
  <c r="K34" i="12" s="1"/>
  <c r="BI7" i="12"/>
  <c r="K7" i="12" s="1"/>
  <c r="BI99" i="12"/>
  <c r="K99" i="12" s="1"/>
  <c r="T17" i="12" s="1"/>
  <c r="BI94" i="12"/>
  <c r="K94" i="12" s="1"/>
  <c r="T16" i="12"/>
  <c r="BK113" i="12"/>
  <c r="BM113" i="12" s="1"/>
  <c r="BN113" i="12" s="1"/>
  <c r="BB99" i="12"/>
  <c r="BK119" i="12"/>
  <c r="BM119" i="12" s="1"/>
  <c r="BN119" i="12" s="1"/>
  <c r="BO119" i="12" s="1"/>
  <c r="BK118" i="12"/>
  <c r="BM118" i="12" s="1"/>
  <c r="BN118" i="12" s="1"/>
  <c r="BB94" i="12"/>
  <c r="BK106" i="12"/>
  <c r="BM106" i="12" s="1"/>
  <c r="P95" i="12"/>
  <c r="F99" i="12" s="1"/>
  <c r="BK114" i="12" s="1"/>
  <c r="BM114" i="12" s="1"/>
  <c r="BD99" i="12"/>
  <c r="BK109" i="12"/>
  <c r="BD87" i="12"/>
  <c r="BB88" i="12"/>
  <c r="BI78" i="12"/>
  <c r="K78" i="12" s="1"/>
  <c r="BI80" i="12"/>
  <c r="K80" i="12" s="1"/>
  <c r="BI76" i="12"/>
  <c r="K76" i="12" s="1"/>
  <c r="AO68" i="12"/>
  <c r="AM70" i="12" s="1"/>
  <c r="AO69" i="12"/>
  <c r="AM67" i="12" s="1"/>
  <c r="AR68" i="12"/>
  <c r="BI71" i="12"/>
  <c r="K71" i="12" s="1"/>
  <c r="AP58" i="12"/>
  <c r="AQ60" i="12"/>
  <c r="BI59" i="12"/>
  <c r="K59" i="12" s="1"/>
  <c r="BI83" i="12"/>
  <c r="K83" i="12" s="1"/>
  <c r="BI77" i="12"/>
  <c r="K77" i="12" s="1"/>
  <c r="BI81" i="12"/>
  <c r="K81" i="12" s="1"/>
  <c r="AP69" i="12"/>
  <c r="AP70" i="12"/>
  <c r="AR70" i="12" s="1"/>
  <c r="AQ67" i="12"/>
  <c r="BI72" i="12"/>
  <c r="K72" i="12" s="1"/>
  <c r="AP67" i="12"/>
  <c r="AR67" i="12" s="1"/>
  <c r="BI67" i="12"/>
  <c r="K67" i="12" s="1"/>
  <c r="BI61" i="12"/>
  <c r="K61" i="12" s="1"/>
  <c r="AP61" i="12"/>
  <c r="AR61" i="12" s="1"/>
  <c r="AO58" i="12"/>
  <c r="AP60" i="12"/>
  <c r="AR60" i="12" s="1"/>
  <c r="AQ59" i="12"/>
  <c r="AQ50" i="12"/>
  <c r="AP49" i="12"/>
  <c r="AQ51" i="12"/>
  <c r="AP52" i="12"/>
  <c r="AO52" i="12"/>
  <c r="BI52" i="12"/>
  <c r="K52" i="12" s="1"/>
  <c r="AO51" i="12"/>
  <c r="AP42" i="12"/>
  <c r="AR42" i="12" s="1"/>
  <c r="AR41" i="12"/>
  <c r="AO41" i="12"/>
  <c r="AP43" i="12"/>
  <c r="AR43" i="12" s="1"/>
  <c r="AQ40" i="12"/>
  <c r="AR40" i="12" s="1"/>
  <c r="AO50" i="12"/>
  <c r="AQ49" i="12"/>
  <c r="AR49" i="12" s="1"/>
  <c r="BI50" i="12"/>
  <c r="K50" i="12" s="1"/>
  <c r="AP51" i="12"/>
  <c r="AR51" i="12" s="1"/>
  <c r="AO42" i="12"/>
  <c r="AO40" i="12"/>
  <c r="BI44" i="12"/>
  <c r="K44" i="12" s="1"/>
  <c r="AR31" i="12"/>
  <c r="AO34" i="12"/>
  <c r="AP34" i="12"/>
  <c r="AR34" i="12" s="1"/>
  <c r="BI35" i="12"/>
  <c r="K35" i="12" s="1"/>
  <c r="AP33" i="12"/>
  <c r="AR33" i="12" s="1"/>
  <c r="AP32" i="12"/>
  <c r="AR32" i="12" s="1"/>
  <c r="U19" i="12"/>
  <c r="V19" i="12" s="1"/>
  <c r="AO25" i="12"/>
  <c r="BI22" i="12"/>
  <c r="K22" i="12" s="1"/>
  <c r="BI24" i="12"/>
  <c r="K24" i="12" s="1"/>
  <c r="AQ14" i="12"/>
  <c r="BI16" i="12"/>
  <c r="K16" i="12" s="1"/>
  <c r="AQ15" i="12"/>
  <c r="AO7" i="12"/>
  <c r="AQ4" i="12"/>
  <c r="AP5" i="12"/>
  <c r="AQ6" i="12"/>
  <c r="AO24" i="12"/>
  <c r="AQ22" i="12"/>
  <c r="AQ23" i="12"/>
  <c r="AR23" i="12" s="1"/>
  <c r="BI27" i="12"/>
  <c r="K27" i="12" s="1"/>
  <c r="AR15" i="12"/>
  <c r="BI14" i="12"/>
  <c r="K14" i="12" s="1"/>
  <c r="BI18" i="12"/>
  <c r="K18" i="12" s="1"/>
  <c r="AO14" i="12"/>
  <c r="AO16" i="12"/>
  <c r="AR14" i="12"/>
  <c r="AO13" i="12"/>
  <c r="AP6" i="12"/>
  <c r="AR6" i="12" s="1"/>
  <c r="BI4" i="12"/>
  <c r="K4" i="12" s="1"/>
  <c r="BI8" i="12"/>
  <c r="K8" i="12" s="1"/>
  <c r="AR4" i="12"/>
  <c r="AO4" i="12"/>
  <c r="AM7" i="12" s="1"/>
  <c r="BI5" i="12"/>
  <c r="K5" i="12" s="1"/>
  <c r="BI6" i="12"/>
  <c r="K6" i="12" s="1"/>
  <c r="AM22" i="12"/>
  <c r="AQ7" i="12"/>
  <c r="AP7" i="12"/>
  <c r="AO6" i="12"/>
  <c r="BN107" i="12"/>
  <c r="BO107" i="12" s="1"/>
  <c r="AR5" i="12"/>
  <c r="AO15" i="12"/>
  <c r="BI23" i="12"/>
  <c r="K23" i="12" s="1"/>
  <c r="AR25" i="12"/>
  <c r="AR58" i="12"/>
  <c r="BK97" i="12"/>
  <c r="BB89" i="12"/>
  <c r="BN114" i="12"/>
  <c r="BO114" i="12" s="1"/>
  <c r="AP13" i="12"/>
  <c r="AR13" i="12" s="1"/>
  <c r="AP24" i="12"/>
  <c r="AR24" i="12" s="1"/>
  <c r="AO33" i="12"/>
  <c r="AM34" i="12" s="1"/>
  <c r="BI36" i="12"/>
  <c r="K36" i="12" s="1"/>
  <c r="AP50" i="12"/>
  <c r="AR50" i="12" s="1"/>
  <c r="AR59" i="12"/>
  <c r="AQ69" i="12"/>
  <c r="AR69" i="12" s="1"/>
  <c r="AQ16" i="12"/>
  <c r="AR16" i="12" s="1"/>
  <c r="BI17" i="12"/>
  <c r="K17" i="12" s="1"/>
  <c r="AP22" i="12"/>
  <c r="AR22" i="12" s="1"/>
  <c r="BI31" i="12"/>
  <c r="K31" i="12" s="1"/>
  <c r="BI33" i="12"/>
  <c r="K33" i="12" s="1"/>
  <c r="BI60" i="12"/>
  <c r="K60" i="12" s="1"/>
  <c r="AO60" i="12"/>
  <c r="BK108" i="12"/>
  <c r="BM108" i="12" s="1"/>
  <c r="BD94" i="12"/>
  <c r="AO43" i="12"/>
  <c r="BI43" i="12"/>
  <c r="K43" i="12" s="1"/>
  <c r="AQ52" i="12"/>
  <c r="AR52" i="12" s="1"/>
  <c r="AO61" i="12"/>
  <c r="BD90" i="12"/>
  <c r="BK102" i="12"/>
  <c r="BM109" i="12"/>
  <c r="AO49" i="12"/>
  <c r="BI49" i="12"/>
  <c r="K49" i="12" s="1"/>
  <c r="BI54" i="12"/>
  <c r="K54" i="12" s="1"/>
  <c r="AO59" i="12"/>
  <c r="BI62" i="12"/>
  <c r="K62" i="12" s="1"/>
  <c r="BB87" i="12"/>
  <c r="BI103" i="12"/>
  <c r="K103" i="12" s="1"/>
  <c r="T18" i="12" s="1"/>
  <c r="BI69" i="12"/>
  <c r="K69" i="12" s="1"/>
  <c r="BK100" i="12"/>
  <c r="BD88" i="12"/>
  <c r="BI90" i="12"/>
  <c r="K90" i="12" s="1"/>
  <c r="T15" i="12" s="1"/>
  <c r="BO113" i="12"/>
  <c r="BB95" i="12"/>
  <c r="T14" i="12" l="1"/>
  <c r="BO118" i="12"/>
  <c r="AM69" i="12"/>
  <c r="AL69" i="12"/>
  <c r="AM68" i="12"/>
  <c r="AM58" i="12"/>
  <c r="AM59" i="12"/>
  <c r="AK60" i="12"/>
  <c r="AL34" i="12"/>
  <c r="AM31" i="12"/>
  <c r="T13" i="12"/>
  <c r="V13" i="12" s="1"/>
  <c r="AK34" i="12"/>
  <c r="AL33" i="12"/>
  <c r="AM24" i="12"/>
  <c r="AM14" i="12"/>
  <c r="AR7" i="12"/>
  <c r="AL7" i="12" s="1"/>
  <c r="AJ7" i="12" s="1"/>
  <c r="AK24" i="12"/>
  <c r="AJ24" i="12" s="1"/>
  <c r="AK25" i="12"/>
  <c r="AL25" i="12"/>
  <c r="AM25" i="12"/>
  <c r="AM23" i="12"/>
  <c r="AM15" i="12"/>
  <c r="AM13" i="12"/>
  <c r="AK7" i="12"/>
  <c r="AM5" i="12"/>
  <c r="AK5" i="12"/>
  <c r="AM4" i="12"/>
  <c r="AK16" i="12"/>
  <c r="AL13" i="12"/>
  <c r="AL16" i="12"/>
  <c r="AK13" i="12"/>
  <c r="AL14" i="12"/>
  <c r="AL52" i="12"/>
  <c r="AL50" i="12"/>
  <c r="AK51" i="12"/>
  <c r="AK50" i="12"/>
  <c r="AL49" i="12"/>
  <c r="AK49" i="12"/>
  <c r="AM52" i="12"/>
  <c r="AM49" i="12"/>
  <c r="BN106" i="12"/>
  <c r="BO106" i="12" s="1"/>
  <c r="AK69" i="12"/>
  <c r="AJ69" i="12" s="1"/>
  <c r="AL68" i="12"/>
  <c r="BN109" i="12"/>
  <c r="BO109" i="12" s="1"/>
  <c r="AM43" i="12"/>
  <c r="AK43" i="12"/>
  <c r="AM41" i="12"/>
  <c r="AL5" i="12"/>
  <c r="AJ5" i="12" s="1"/>
  <c r="AL4" i="12"/>
  <c r="AL61" i="12"/>
  <c r="AL58" i="12"/>
  <c r="AL24" i="12"/>
  <c r="AK23" i="12"/>
  <c r="AK40" i="12"/>
  <c r="AL42" i="12"/>
  <c r="AL70" i="12"/>
  <c r="AM61" i="12"/>
  <c r="AM60" i="12"/>
  <c r="AM33" i="12"/>
  <c r="AK33" i="12"/>
  <c r="AM50" i="12"/>
  <c r="AL15" i="12"/>
  <c r="AL41" i="12"/>
  <c r="AK59" i="12"/>
  <c r="AL60" i="12"/>
  <c r="AM32" i="12"/>
  <c r="AM16" i="12"/>
  <c r="AL23" i="12"/>
  <c r="AM51" i="12"/>
  <c r="AK42" i="12"/>
  <c r="AK31" i="12"/>
  <c r="AK32" i="12"/>
  <c r="AL67" i="12"/>
  <c r="AK68" i="12"/>
  <c r="BN108" i="12"/>
  <c r="BO108" i="12" s="1"/>
  <c r="AJ25" i="12"/>
  <c r="AL51" i="12"/>
  <c r="AK58" i="12"/>
  <c r="AM40" i="12"/>
  <c r="AL43" i="12"/>
  <c r="AJ34" i="12"/>
  <c r="AM42" i="12"/>
  <c r="BO115" i="12"/>
  <c r="O99" i="12" s="1"/>
  <c r="U17" i="12" s="1"/>
  <c r="V17" i="12" s="1"/>
  <c r="AK67" i="12"/>
  <c r="AK70" i="12"/>
  <c r="BO120" i="12"/>
  <c r="O103" i="12" s="1"/>
  <c r="U18" i="12" s="1"/>
  <c r="V18" i="12" s="1"/>
  <c r="AK15" i="12"/>
  <c r="AK14" i="12"/>
  <c r="AK4" i="12"/>
  <c r="AK61" i="12"/>
  <c r="AL59" i="12"/>
  <c r="AK52" i="12"/>
  <c r="AL6" i="12"/>
  <c r="AM6" i="12"/>
  <c r="AL22" i="12"/>
  <c r="AK22" i="12"/>
  <c r="AK6" i="12"/>
  <c r="AK41" i="12"/>
  <c r="AL40" i="12"/>
  <c r="AL31" i="12"/>
  <c r="AL32" i="12"/>
  <c r="BO110" i="12" l="1"/>
  <c r="O94" i="12" s="1"/>
  <c r="U16" i="12" s="1"/>
  <c r="V16" i="12" s="1"/>
  <c r="AJ61" i="12"/>
  <c r="AJ58" i="12"/>
  <c r="AJ70" i="12"/>
  <c r="AJ60" i="12"/>
  <c r="AJ41" i="12"/>
  <c r="AI41" i="12" s="1"/>
  <c r="AJ51" i="12"/>
  <c r="AJ49" i="12"/>
  <c r="AJ43" i="12"/>
  <c r="AJ33" i="12"/>
  <c r="AJ13" i="12"/>
  <c r="AJ23" i="12"/>
  <c r="AJ4" i="12"/>
  <c r="AJ42" i="12"/>
  <c r="AJ22" i="12"/>
  <c r="AI22" i="12" s="1"/>
  <c r="AJ52" i="12"/>
  <c r="AJ14" i="12"/>
  <c r="AJ67" i="12"/>
  <c r="AJ68" i="12"/>
  <c r="AJ32" i="12"/>
  <c r="AJ59" i="12"/>
  <c r="AI59" i="12" s="1"/>
  <c r="AJ6" i="12"/>
  <c r="AI6" i="12" s="1"/>
  <c r="AI69" i="12"/>
  <c r="AJ15" i="12"/>
  <c r="AJ31" i="12"/>
  <c r="AI31" i="12" s="1"/>
  <c r="AJ40" i="12"/>
  <c r="AJ50" i="12"/>
  <c r="AJ16" i="12"/>
  <c r="AI68" i="12" l="1"/>
  <c r="AI60" i="12"/>
  <c r="AI58" i="12"/>
  <c r="AI50" i="12"/>
  <c r="AI49" i="12"/>
  <c r="AU50" i="12" s="1"/>
  <c r="AI51" i="12"/>
  <c r="AI42" i="12"/>
  <c r="AI16" i="12"/>
  <c r="AI25" i="12"/>
  <c r="AI23" i="12"/>
  <c r="AU23" i="12" s="1"/>
  <c r="AI13" i="12"/>
  <c r="AI67" i="12"/>
  <c r="AU51" i="12"/>
  <c r="AI15" i="12"/>
  <c r="AI34" i="12"/>
  <c r="AI43" i="12"/>
  <c r="AI14" i="12"/>
  <c r="AI5" i="12"/>
  <c r="AI61" i="12"/>
  <c r="AI40" i="12"/>
  <c r="AI24" i="12"/>
  <c r="AI4" i="12"/>
  <c r="AI33" i="12"/>
  <c r="AI32" i="12"/>
  <c r="AU31" i="12" s="1"/>
  <c r="AI52" i="12"/>
  <c r="AI70" i="12"/>
  <c r="AI7" i="12"/>
  <c r="AU59" i="12" l="1"/>
  <c r="AU60" i="12"/>
  <c r="AU61" i="12"/>
  <c r="M61" i="12" s="1"/>
  <c r="AU58" i="12"/>
  <c r="AY58" i="12" s="1"/>
  <c r="AU49" i="12"/>
  <c r="M49" i="12" s="1"/>
  <c r="AU34" i="12"/>
  <c r="AY34" i="12" s="1"/>
  <c r="AU52" i="12"/>
  <c r="AW52" i="12" s="1"/>
  <c r="AU32" i="12"/>
  <c r="M32" i="12" s="1"/>
  <c r="AU33" i="12"/>
  <c r="AX33" i="12" s="1"/>
  <c r="AU22" i="12"/>
  <c r="AU25" i="12"/>
  <c r="AV25" i="12" s="1"/>
  <c r="AV52" i="12"/>
  <c r="AY52" i="12"/>
  <c r="AX25" i="12"/>
  <c r="M25" i="12"/>
  <c r="AW25" i="12"/>
  <c r="AW34" i="12"/>
  <c r="AV34" i="12"/>
  <c r="AX34" i="12"/>
  <c r="AW50" i="12"/>
  <c r="AY50" i="12"/>
  <c r="M50" i="12"/>
  <c r="AX50" i="12"/>
  <c r="AV50" i="12"/>
  <c r="AU69" i="12"/>
  <c r="AU67" i="12"/>
  <c r="AU70" i="12"/>
  <c r="AU68" i="12"/>
  <c r="AU24" i="12"/>
  <c r="AW32" i="12"/>
  <c r="AV32" i="12"/>
  <c r="AU43" i="12"/>
  <c r="AU41" i="12"/>
  <c r="AU42" i="12"/>
  <c r="AU40" i="12"/>
  <c r="AU14" i="12"/>
  <c r="AU16" i="12"/>
  <c r="AU15" i="12"/>
  <c r="AU13" i="12"/>
  <c r="AV60" i="12"/>
  <c r="AY60" i="12"/>
  <c r="M60" i="12"/>
  <c r="AX60" i="12"/>
  <c r="AW60" i="12"/>
  <c r="AY49" i="12"/>
  <c r="AV49" i="12"/>
  <c r="AW49" i="12"/>
  <c r="AV22" i="12"/>
  <c r="AY22" i="12"/>
  <c r="M22" i="12"/>
  <c r="AX22" i="12"/>
  <c r="AW22" i="12"/>
  <c r="AX59" i="12"/>
  <c r="AV59" i="12"/>
  <c r="AW59" i="12"/>
  <c r="M59" i="12"/>
  <c r="AY59" i="12"/>
  <c r="AX31" i="12"/>
  <c r="M31" i="12"/>
  <c r="AY31" i="12"/>
  <c r="AW31" i="12"/>
  <c r="AV31" i="12"/>
  <c r="AU5" i="12"/>
  <c r="AU4" i="12"/>
  <c r="AU6" i="12"/>
  <c r="AU7" i="12"/>
  <c r="AY51" i="12"/>
  <c r="M51" i="12"/>
  <c r="AX51" i="12"/>
  <c r="AW51" i="12"/>
  <c r="AV51" i="12"/>
  <c r="AX23" i="12"/>
  <c r="M23" i="12"/>
  <c r="AY23" i="12"/>
  <c r="AW23" i="12"/>
  <c r="AV23" i="12"/>
  <c r="AX61" i="12"/>
  <c r="AV61" i="12"/>
  <c r="AY33" i="12"/>
  <c r="M33" i="12"/>
  <c r="AV33" i="12"/>
  <c r="AW61" i="12" l="1"/>
  <c r="AY61" i="12"/>
  <c r="Q61" i="12" s="1"/>
  <c r="M58" i="12"/>
  <c r="AV58" i="12"/>
  <c r="AW58" i="12"/>
  <c r="AX58" i="12"/>
  <c r="P58" i="12" s="1"/>
  <c r="AX49" i="12"/>
  <c r="P49" i="12" s="1"/>
  <c r="AW33" i="12"/>
  <c r="AX32" i="12"/>
  <c r="M34" i="12"/>
  <c r="AY32" i="12"/>
  <c r="Q32" i="12" s="1"/>
  <c r="AX52" i="12"/>
  <c r="M52" i="12"/>
  <c r="AY25" i="12"/>
  <c r="D77" i="12"/>
  <c r="BB77" i="12" s="1"/>
  <c r="BK77" i="12" s="1"/>
  <c r="BM77" i="12" s="1"/>
  <c r="N22" i="12"/>
  <c r="O22" i="12"/>
  <c r="Q22" i="12"/>
  <c r="P22" i="12"/>
  <c r="AY14" i="12"/>
  <c r="AX14" i="12"/>
  <c r="AW14" i="12"/>
  <c r="M14" i="12"/>
  <c r="AV14" i="12"/>
  <c r="P25" i="12"/>
  <c r="N25" i="12"/>
  <c r="Q25" i="12"/>
  <c r="O25" i="12"/>
  <c r="AV6" i="12"/>
  <c r="AY6" i="12"/>
  <c r="M6" i="12"/>
  <c r="AW6" i="12"/>
  <c r="AX6" i="12"/>
  <c r="AV13" i="12"/>
  <c r="AW13" i="12"/>
  <c r="M13" i="12"/>
  <c r="AY13" i="12"/>
  <c r="AX13" i="12"/>
  <c r="AW40" i="12"/>
  <c r="AV40" i="12"/>
  <c r="AY40" i="12"/>
  <c r="M40" i="12"/>
  <c r="AX40" i="12"/>
  <c r="AW70" i="12"/>
  <c r="AV70" i="12"/>
  <c r="AY70" i="12"/>
  <c r="M70" i="12"/>
  <c r="AX70" i="12"/>
  <c r="P61" i="12"/>
  <c r="O61" i="12"/>
  <c r="N61" i="12"/>
  <c r="Q51" i="12"/>
  <c r="P51" i="12"/>
  <c r="O51" i="12"/>
  <c r="N51" i="12"/>
  <c r="AY4" i="12"/>
  <c r="AX4" i="12"/>
  <c r="M4" i="12"/>
  <c r="AV4" i="12"/>
  <c r="AW4" i="12"/>
  <c r="P59" i="12"/>
  <c r="N59" i="12"/>
  <c r="F83" i="12"/>
  <c r="BD83" i="12" s="1"/>
  <c r="BK91" i="12" s="1"/>
  <c r="BM91" i="12" s="1"/>
  <c r="Q59" i="12"/>
  <c r="O59" i="12"/>
  <c r="Q49" i="12"/>
  <c r="D82" i="12"/>
  <c r="BB82" i="12" s="1"/>
  <c r="BK82" i="12" s="1"/>
  <c r="BM82" i="12" s="1"/>
  <c r="O49" i="12"/>
  <c r="N49" i="12"/>
  <c r="N60" i="12"/>
  <c r="P60" i="12"/>
  <c r="O60" i="12"/>
  <c r="Q60" i="12"/>
  <c r="AX15" i="12"/>
  <c r="AV15" i="12"/>
  <c r="AY15" i="12"/>
  <c r="M15" i="12"/>
  <c r="AW15" i="12"/>
  <c r="AW42" i="12"/>
  <c r="AV42" i="12"/>
  <c r="AY42" i="12"/>
  <c r="M42" i="12"/>
  <c r="AX42" i="12"/>
  <c r="O32" i="12"/>
  <c r="N32" i="12"/>
  <c r="F77" i="12"/>
  <c r="BD77" i="12" s="1"/>
  <c r="BK85" i="12" s="1"/>
  <c r="BM85" i="12" s="1"/>
  <c r="P32" i="12"/>
  <c r="AY67" i="12"/>
  <c r="M67" i="12"/>
  <c r="AX67" i="12"/>
  <c r="AV67" i="12"/>
  <c r="AW67" i="12"/>
  <c r="F80" i="12"/>
  <c r="BD80" i="12" s="1"/>
  <c r="BK88" i="12" s="1"/>
  <c r="BM88" i="12" s="1"/>
  <c r="O50" i="12"/>
  <c r="Q50" i="12"/>
  <c r="P50" i="12"/>
  <c r="N50" i="12"/>
  <c r="O34" i="12"/>
  <c r="N34" i="12"/>
  <c r="Q34" i="12"/>
  <c r="P34" i="12"/>
  <c r="AW7" i="12"/>
  <c r="AV7" i="12"/>
  <c r="AY7" i="12"/>
  <c r="M7" i="12"/>
  <c r="AX7" i="12"/>
  <c r="AY43" i="12"/>
  <c r="M43" i="12"/>
  <c r="AV43" i="12"/>
  <c r="AW43" i="12"/>
  <c r="AX43" i="12"/>
  <c r="D81" i="12"/>
  <c r="BB81" i="12" s="1"/>
  <c r="BK81" i="12" s="1"/>
  <c r="BM81" i="12" s="1"/>
  <c r="O58" i="12"/>
  <c r="Q58" i="12"/>
  <c r="N58" i="12"/>
  <c r="AW68" i="12"/>
  <c r="AV68" i="12"/>
  <c r="AY68" i="12"/>
  <c r="M68" i="12"/>
  <c r="AX68" i="12"/>
  <c r="P23" i="12"/>
  <c r="Q23" i="12"/>
  <c r="O23" i="12"/>
  <c r="N23" i="12"/>
  <c r="F79" i="12"/>
  <c r="BD79" i="12" s="1"/>
  <c r="BK87" i="12" s="1"/>
  <c r="BM87" i="12" s="1"/>
  <c r="Q33" i="12"/>
  <c r="P33" i="12"/>
  <c r="O33" i="12"/>
  <c r="N33" i="12"/>
  <c r="AY5" i="12"/>
  <c r="AX5" i="12"/>
  <c r="M5" i="12"/>
  <c r="AV5" i="12"/>
  <c r="AW5" i="12"/>
  <c r="D79" i="12"/>
  <c r="BB79" i="12" s="1"/>
  <c r="BK79" i="12" s="1"/>
  <c r="BM79" i="12" s="1"/>
  <c r="P31" i="12"/>
  <c r="Q31" i="12"/>
  <c r="O31" i="12"/>
  <c r="N31" i="12"/>
  <c r="AW16" i="12"/>
  <c r="AV16" i="12"/>
  <c r="M16" i="12"/>
  <c r="AY16" i="12"/>
  <c r="AX16" i="12"/>
  <c r="AY41" i="12"/>
  <c r="M41" i="12"/>
  <c r="AX41" i="12"/>
  <c r="AV41" i="12"/>
  <c r="AW41" i="12"/>
  <c r="AV24" i="12"/>
  <c r="AX24" i="12"/>
  <c r="AW24" i="12"/>
  <c r="M24" i="12"/>
  <c r="AY24" i="12"/>
  <c r="AY69" i="12"/>
  <c r="M69" i="12"/>
  <c r="AX69" i="12"/>
  <c r="AV69" i="12"/>
  <c r="AW69" i="12"/>
  <c r="Q52" i="12"/>
  <c r="P52" i="12" l="1"/>
  <c r="O52" i="12"/>
  <c r="N52" i="12"/>
  <c r="F82" i="12"/>
  <c r="BD82" i="12" s="1"/>
  <c r="BK90" i="12" s="1"/>
  <c r="BM90" i="12" s="1"/>
  <c r="Q41" i="12"/>
  <c r="P41" i="12"/>
  <c r="N41" i="12"/>
  <c r="O41" i="12"/>
  <c r="N24" i="12"/>
  <c r="Q24" i="12"/>
  <c r="P24" i="12"/>
  <c r="O24" i="12"/>
  <c r="BN85" i="12"/>
  <c r="BO85" i="12" s="1"/>
  <c r="Q69" i="12"/>
  <c r="P69" i="12"/>
  <c r="N69" i="12"/>
  <c r="O69" i="12"/>
  <c r="F78" i="12"/>
  <c r="BD78" i="12" s="1"/>
  <c r="BK86" i="12" s="1"/>
  <c r="BM86" i="12" s="1"/>
  <c r="N5" i="12"/>
  <c r="Q5" i="12"/>
  <c r="P5" i="12"/>
  <c r="O5" i="12"/>
  <c r="O7" i="12"/>
  <c r="N7" i="12"/>
  <c r="P7" i="12"/>
  <c r="Q7" i="12"/>
  <c r="BN88" i="12"/>
  <c r="BO88" i="12" s="1"/>
  <c r="D83" i="12"/>
  <c r="BB83" i="12" s="1"/>
  <c r="BK83" i="12" s="1"/>
  <c r="BM83" i="12" s="1"/>
  <c r="Q67" i="12"/>
  <c r="P67" i="12"/>
  <c r="N67" i="12"/>
  <c r="O67" i="12"/>
  <c r="O42" i="12"/>
  <c r="N42" i="12"/>
  <c r="Q42" i="12"/>
  <c r="P42" i="12"/>
  <c r="BN82" i="12"/>
  <c r="BO82" i="12" s="1"/>
  <c r="BN91" i="12"/>
  <c r="BO91" i="12" s="1"/>
  <c r="P13" i="12"/>
  <c r="Q13" i="12"/>
  <c r="D78" i="12"/>
  <c r="BB78" i="12" s="1"/>
  <c r="BK78" i="12" s="1"/>
  <c r="BM78" i="12" s="1"/>
  <c r="O13" i="12"/>
  <c r="N13" i="12"/>
  <c r="N16" i="12"/>
  <c r="P16" i="12"/>
  <c r="Q16" i="12"/>
  <c r="O16" i="12"/>
  <c r="O40" i="12"/>
  <c r="D80" i="12"/>
  <c r="BB80" i="12" s="1"/>
  <c r="BK80" i="12" s="1"/>
  <c r="BM80" i="12" s="1"/>
  <c r="N40" i="12"/>
  <c r="P40" i="12"/>
  <c r="Q40" i="12"/>
  <c r="BN87" i="12"/>
  <c r="BO87" i="12" s="1"/>
  <c r="BN79" i="12"/>
  <c r="BO79" i="12" s="1"/>
  <c r="O68" i="12"/>
  <c r="N68" i="12"/>
  <c r="Q68" i="12"/>
  <c r="F81" i="12"/>
  <c r="BD81" i="12" s="1"/>
  <c r="BK89" i="12" s="1"/>
  <c r="BM89" i="12" s="1"/>
  <c r="P68" i="12"/>
  <c r="BN81" i="12"/>
  <c r="BO81" i="12" s="1"/>
  <c r="Q43" i="12"/>
  <c r="N43" i="12"/>
  <c r="O43" i="12"/>
  <c r="P43" i="12"/>
  <c r="O15" i="12"/>
  <c r="Q15" i="12"/>
  <c r="P15" i="12"/>
  <c r="N15" i="12"/>
  <c r="D76" i="12"/>
  <c r="BB76" i="12" s="1"/>
  <c r="BK76" i="12" s="1"/>
  <c r="BM76" i="12" s="1"/>
  <c r="N4" i="12"/>
  <c r="Q4" i="12"/>
  <c r="P4" i="12"/>
  <c r="O4" i="12"/>
  <c r="O70" i="12"/>
  <c r="N70" i="12"/>
  <c r="Q70" i="12"/>
  <c r="P70" i="12"/>
  <c r="N6" i="12"/>
  <c r="Q6" i="12"/>
  <c r="P6" i="12"/>
  <c r="O6" i="12"/>
  <c r="P14" i="12"/>
  <c r="N14" i="12"/>
  <c r="F76" i="12"/>
  <c r="BD76" i="12" s="1"/>
  <c r="BK84" i="12" s="1"/>
  <c r="BM84" i="12" s="1"/>
  <c r="Q14" i="12"/>
  <c r="O14" i="12"/>
  <c r="BN77" i="12"/>
  <c r="BO77" i="12" s="1"/>
  <c r="BN84" i="12" l="1"/>
  <c r="BO84" i="12" s="1"/>
  <c r="BN83" i="12"/>
  <c r="BO83" i="12" s="1"/>
  <c r="BN80" i="12"/>
  <c r="BO80" i="12" s="1"/>
  <c r="BN78" i="12"/>
  <c r="BO78" i="12" s="1"/>
  <c r="BN86" i="12"/>
  <c r="BO86" i="12" s="1"/>
  <c r="BN76" i="12"/>
  <c r="BO76" i="12" s="1"/>
  <c r="BN89" i="12"/>
  <c r="BO89" i="12" s="1"/>
  <c r="BN90" i="12"/>
  <c r="BO90" i="12" s="1"/>
  <c r="BO92" i="12" l="1"/>
  <c r="O76" i="12" s="1"/>
  <c r="U14" i="12" s="1"/>
  <c r="V14" i="12" s="1"/>
  <c r="BL119" i="11" l="1"/>
  <c r="BL118" i="11"/>
  <c r="BL114" i="11"/>
  <c r="BL113" i="11"/>
  <c r="BL109" i="11"/>
  <c r="BL108" i="11"/>
  <c r="BL107" i="11"/>
  <c r="BL106" i="11"/>
  <c r="BH103" i="11"/>
  <c r="BG103" i="11"/>
  <c r="BE103" i="11"/>
  <c r="BI103" i="11" s="1"/>
  <c r="K103" i="11"/>
  <c r="T18" i="11" s="1"/>
  <c r="F103" i="11"/>
  <c r="BD103" i="11" s="1"/>
  <c r="D103" i="11"/>
  <c r="BK101" i="11"/>
  <c r="BK99" i="11"/>
  <c r="BH99" i="11"/>
  <c r="BG99" i="11"/>
  <c r="BE99" i="11"/>
  <c r="BH95" i="11"/>
  <c r="BG95" i="11"/>
  <c r="BE95" i="11"/>
  <c r="F95" i="11"/>
  <c r="BD95" i="11" s="1"/>
  <c r="D95" i="11"/>
  <c r="BH94" i="11"/>
  <c r="BG94" i="11"/>
  <c r="BE94" i="11"/>
  <c r="F94" i="11"/>
  <c r="D94" i="11"/>
  <c r="S94" i="11" s="1"/>
  <c r="D99" i="11" s="1"/>
  <c r="BK113" i="11" s="1"/>
  <c r="BM113" i="11" s="1"/>
  <c r="BL91" i="11"/>
  <c r="BL90" i="11"/>
  <c r="BH90" i="11"/>
  <c r="BG90" i="11"/>
  <c r="BE90" i="11"/>
  <c r="F90" i="11"/>
  <c r="D90" i="11"/>
  <c r="BK98" i="11" s="1"/>
  <c r="BL89" i="11"/>
  <c r="BH89" i="11"/>
  <c r="BG89" i="11"/>
  <c r="BE89" i="11"/>
  <c r="F89" i="11"/>
  <c r="BD89" i="11" s="1"/>
  <c r="D89" i="11"/>
  <c r="BK97" i="11" s="1"/>
  <c r="BL88" i="11"/>
  <c r="BH88" i="11"/>
  <c r="BG88" i="11"/>
  <c r="BE88" i="11"/>
  <c r="F88" i="11"/>
  <c r="D88" i="11"/>
  <c r="BK96" i="11" s="1"/>
  <c r="BL87" i="11"/>
  <c r="BH87" i="11"/>
  <c r="BG87" i="11"/>
  <c r="BE87" i="11"/>
  <c r="BB87" i="11"/>
  <c r="F87" i="11"/>
  <c r="BD87" i="11" s="1"/>
  <c r="D87" i="11"/>
  <c r="BK95" i="11" s="1"/>
  <c r="BL86" i="11"/>
  <c r="BL85" i="11"/>
  <c r="BL84" i="11"/>
  <c r="BL83" i="11"/>
  <c r="BH83" i="11"/>
  <c r="BG83" i="11"/>
  <c r="BE83" i="11"/>
  <c r="BL82" i="11"/>
  <c r="BH82" i="11"/>
  <c r="BG82" i="11"/>
  <c r="BE82" i="11"/>
  <c r="BL81" i="11"/>
  <c r="BH81" i="11"/>
  <c r="BG81" i="11"/>
  <c r="BE81" i="11"/>
  <c r="BL80" i="11"/>
  <c r="BH80" i="11"/>
  <c r="BG80" i="11"/>
  <c r="BE80" i="11"/>
  <c r="BL79" i="11"/>
  <c r="BH79" i="11"/>
  <c r="BG79" i="11"/>
  <c r="BE79" i="11"/>
  <c r="BL78" i="11"/>
  <c r="BH78" i="11"/>
  <c r="BG78" i="11"/>
  <c r="BE78" i="11"/>
  <c r="BL77" i="11"/>
  <c r="BH77" i="11"/>
  <c r="BG77" i="11"/>
  <c r="BE77" i="11"/>
  <c r="BL76" i="11"/>
  <c r="BH76" i="11"/>
  <c r="BG76" i="11"/>
  <c r="BE76" i="11"/>
  <c r="BH72" i="11"/>
  <c r="BG72" i="11"/>
  <c r="BE72" i="11"/>
  <c r="AG72" i="11"/>
  <c r="AF72" i="11"/>
  <c r="AE72" i="11"/>
  <c r="AC72" i="11"/>
  <c r="AB72" i="11"/>
  <c r="AA72" i="11"/>
  <c r="BH71" i="11"/>
  <c r="BG71" i="11"/>
  <c r="BE71" i="11"/>
  <c r="AG71" i="11"/>
  <c r="AF71" i="11"/>
  <c r="AE71" i="11"/>
  <c r="AC71" i="11"/>
  <c r="AB71" i="11"/>
  <c r="AA71" i="11"/>
  <c r="BH70" i="11"/>
  <c r="BG70" i="11"/>
  <c r="BE70" i="11"/>
  <c r="AG70" i="11"/>
  <c r="AF70" i="11"/>
  <c r="AE70" i="11"/>
  <c r="AC70" i="11"/>
  <c r="AB70" i="11"/>
  <c r="AP70" i="11" s="1"/>
  <c r="AA70" i="11"/>
  <c r="BH69" i="11"/>
  <c r="BG69" i="11"/>
  <c r="BE69" i="11"/>
  <c r="AG69" i="11"/>
  <c r="AF69" i="11"/>
  <c r="AE69" i="11"/>
  <c r="AC69" i="11"/>
  <c r="AB69" i="11"/>
  <c r="AA69" i="11"/>
  <c r="BH68" i="11"/>
  <c r="BG68" i="11"/>
  <c r="BE68" i="11"/>
  <c r="AG68" i="11"/>
  <c r="AF68" i="11"/>
  <c r="AE68" i="11"/>
  <c r="AC68" i="11"/>
  <c r="AB68" i="11"/>
  <c r="AA68" i="11"/>
  <c r="BH67" i="11"/>
  <c r="BG67" i="11"/>
  <c r="BE67" i="11"/>
  <c r="AP67" i="11"/>
  <c r="AG67" i="11"/>
  <c r="AF67" i="11"/>
  <c r="AP69" i="11" s="1"/>
  <c r="AE67" i="11"/>
  <c r="AC67" i="11"/>
  <c r="AB67" i="11"/>
  <c r="AA67" i="11"/>
  <c r="AO67" i="11" s="1"/>
  <c r="BH63" i="11"/>
  <c r="BG63" i="11"/>
  <c r="BE63" i="11"/>
  <c r="AG63" i="11"/>
  <c r="AF63" i="11"/>
  <c r="AE63" i="11"/>
  <c r="AC63" i="11"/>
  <c r="AB63" i="11"/>
  <c r="AA63" i="11"/>
  <c r="BH62" i="11"/>
  <c r="BG62" i="11"/>
  <c r="BE62" i="11"/>
  <c r="AG62" i="11"/>
  <c r="AF62" i="11"/>
  <c r="AE62" i="11"/>
  <c r="AC62" i="11"/>
  <c r="AB62" i="11"/>
  <c r="AA62" i="11"/>
  <c r="BH61" i="11"/>
  <c r="BG61" i="11"/>
  <c r="BE61" i="11"/>
  <c r="AG61" i="11"/>
  <c r="AF61" i="11"/>
  <c r="AE61" i="11"/>
  <c r="AC61" i="11"/>
  <c r="AB61" i="11"/>
  <c r="AP61" i="11" s="1"/>
  <c r="AA61" i="11"/>
  <c r="BH60" i="11"/>
  <c r="BG60" i="11"/>
  <c r="BE60" i="11"/>
  <c r="AG60" i="11"/>
  <c r="AF60" i="11"/>
  <c r="AE60" i="11"/>
  <c r="AC60" i="11"/>
  <c r="AB60" i="11"/>
  <c r="AA60" i="11"/>
  <c r="BH59" i="11"/>
  <c r="BG59" i="11"/>
  <c r="BE59" i="11"/>
  <c r="AG59" i="11"/>
  <c r="AF59" i="11"/>
  <c r="AE59" i="11"/>
  <c r="AC59" i="11"/>
  <c r="AB59" i="11"/>
  <c r="AA59" i="11"/>
  <c r="BH58" i="11"/>
  <c r="BG58" i="11"/>
  <c r="BI58" i="11" s="1"/>
  <c r="BE58" i="11"/>
  <c r="AG58" i="11"/>
  <c r="AQ60" i="11" s="1"/>
  <c r="AF58" i="11"/>
  <c r="AP60" i="11" s="1"/>
  <c r="AE58" i="11"/>
  <c r="AC58" i="11"/>
  <c r="AQ58" i="11" s="1"/>
  <c r="AB58" i="11"/>
  <c r="AA58" i="11"/>
  <c r="AO58" i="11" s="1"/>
  <c r="K58" i="11"/>
  <c r="BH54" i="11"/>
  <c r="BG54" i="11"/>
  <c r="BE54" i="11"/>
  <c r="AG54" i="11"/>
  <c r="AF54" i="11"/>
  <c r="AE54" i="11"/>
  <c r="AC54" i="11"/>
  <c r="AB54" i="11"/>
  <c r="AA54" i="11"/>
  <c r="AO51" i="11" s="1"/>
  <c r="BH53" i="11"/>
  <c r="BG53" i="11"/>
  <c r="BE53" i="11"/>
  <c r="AG53" i="11"/>
  <c r="AF53" i="11"/>
  <c r="AE53" i="11"/>
  <c r="AC53" i="11"/>
  <c r="AB53" i="11"/>
  <c r="AA53" i="11"/>
  <c r="BH52" i="11"/>
  <c r="BG52" i="11"/>
  <c r="BE52" i="11"/>
  <c r="AG52" i="11"/>
  <c r="AF52" i="11"/>
  <c r="AE52" i="11"/>
  <c r="AC52" i="11"/>
  <c r="AQ52" i="11" s="1"/>
  <c r="AB52" i="11"/>
  <c r="AA52" i="11"/>
  <c r="BH51" i="11"/>
  <c r="BG51" i="11"/>
  <c r="BE51" i="11"/>
  <c r="AG51" i="11"/>
  <c r="AF51" i="11"/>
  <c r="AE51" i="11"/>
  <c r="AC51" i="11"/>
  <c r="AB51" i="11"/>
  <c r="AA51" i="11"/>
  <c r="BH50" i="11"/>
  <c r="BG50" i="11"/>
  <c r="BE50" i="11"/>
  <c r="AG50" i="11"/>
  <c r="AF50" i="11"/>
  <c r="AE50" i="11"/>
  <c r="AC50" i="11"/>
  <c r="AB50" i="11"/>
  <c r="AP50" i="11" s="1"/>
  <c r="AA50" i="11"/>
  <c r="BH49" i="11"/>
  <c r="BG49" i="11"/>
  <c r="BE49" i="11"/>
  <c r="AG49" i="11"/>
  <c r="AF49" i="11"/>
  <c r="AE49" i="11"/>
  <c r="AC49" i="11"/>
  <c r="AQ49" i="11" s="1"/>
  <c r="AB49" i="11"/>
  <c r="AA49" i="11"/>
  <c r="AO49" i="11" s="1"/>
  <c r="BH45" i="11"/>
  <c r="BG45" i="11"/>
  <c r="BE45" i="11"/>
  <c r="AG45" i="11"/>
  <c r="AF45" i="11"/>
  <c r="AE45" i="11"/>
  <c r="AC45" i="11"/>
  <c r="AB45" i="11"/>
  <c r="AA45" i="11"/>
  <c r="BH44" i="11"/>
  <c r="BG44" i="11"/>
  <c r="BE44" i="11"/>
  <c r="AG44" i="11"/>
  <c r="AF44" i="11"/>
  <c r="AE44" i="11"/>
  <c r="AC44" i="11"/>
  <c r="AB44" i="11"/>
  <c r="AA44" i="11"/>
  <c r="BH43" i="11"/>
  <c r="BG43" i="11"/>
  <c r="BE43" i="11"/>
  <c r="AG43" i="11"/>
  <c r="AF43" i="11"/>
  <c r="AE43" i="11"/>
  <c r="AC43" i="11"/>
  <c r="AB43" i="11"/>
  <c r="AP43" i="11" s="1"/>
  <c r="AA43" i="11"/>
  <c r="BH42" i="11"/>
  <c r="BG42" i="11"/>
  <c r="BE42" i="11"/>
  <c r="AG42" i="11"/>
  <c r="AQ41" i="11" s="1"/>
  <c r="AF42" i="11"/>
  <c r="AE42" i="11"/>
  <c r="AO41" i="11" s="1"/>
  <c r="AC42" i="11"/>
  <c r="AB42" i="11"/>
  <c r="AA42" i="11"/>
  <c r="BH41" i="11"/>
  <c r="BG41" i="11"/>
  <c r="BE41" i="11"/>
  <c r="AG41" i="11"/>
  <c r="AF41" i="11"/>
  <c r="AE41" i="11"/>
  <c r="AC41" i="11"/>
  <c r="AB41" i="11"/>
  <c r="AA41" i="11"/>
  <c r="BH40" i="11"/>
  <c r="BG40" i="11"/>
  <c r="BI40" i="11" s="1"/>
  <c r="BE40" i="11"/>
  <c r="AG40" i="11"/>
  <c r="AQ42" i="11" s="1"/>
  <c r="AF40" i="11"/>
  <c r="AE40" i="11"/>
  <c r="AC40" i="11"/>
  <c r="AQ40" i="11" s="1"/>
  <c r="AB40" i="11"/>
  <c r="AA40" i="11"/>
  <c r="AO40" i="11" s="1"/>
  <c r="K40" i="11"/>
  <c r="BH36" i="11"/>
  <c r="BG36" i="11"/>
  <c r="BE36" i="11"/>
  <c r="AG36" i="11"/>
  <c r="AF36" i="11"/>
  <c r="AE36" i="11"/>
  <c r="AC36" i="11"/>
  <c r="AB36" i="11"/>
  <c r="AA36" i="11"/>
  <c r="BH35" i="11"/>
  <c r="BG35" i="11"/>
  <c r="BE35" i="11"/>
  <c r="AG35" i="11"/>
  <c r="AF35" i="11"/>
  <c r="AE35" i="11"/>
  <c r="AC35" i="11"/>
  <c r="AB35" i="11"/>
  <c r="AA35" i="11"/>
  <c r="BH34" i="11"/>
  <c r="BG34" i="11"/>
  <c r="BE34" i="11"/>
  <c r="AG34" i="11"/>
  <c r="AF34" i="11"/>
  <c r="AE34" i="11"/>
  <c r="AC34" i="11"/>
  <c r="AB34" i="11"/>
  <c r="AA34" i="11"/>
  <c r="BH33" i="11"/>
  <c r="BG33" i="11"/>
  <c r="BE33" i="11"/>
  <c r="AQ33" i="11"/>
  <c r="AG33" i="11"/>
  <c r="AQ32" i="11" s="1"/>
  <c r="AF33" i="11"/>
  <c r="AE33" i="11"/>
  <c r="AC33" i="11"/>
  <c r="AB33" i="11"/>
  <c r="AA33" i="11"/>
  <c r="BH32" i="11"/>
  <c r="BG32" i="11"/>
  <c r="BE32" i="11"/>
  <c r="AG32" i="11"/>
  <c r="AF32" i="11"/>
  <c r="AE32" i="11"/>
  <c r="AC32" i="11"/>
  <c r="AB32" i="11"/>
  <c r="AA32" i="11"/>
  <c r="AO32" i="11" s="1"/>
  <c r="BH31" i="11"/>
  <c r="BG31" i="11"/>
  <c r="BE31" i="11"/>
  <c r="AG31" i="11"/>
  <c r="AF31" i="11"/>
  <c r="AE31" i="11"/>
  <c r="AC31" i="11"/>
  <c r="AB31" i="11"/>
  <c r="AA31" i="11"/>
  <c r="AO31" i="11" s="1"/>
  <c r="BH27" i="11"/>
  <c r="BG27" i="11"/>
  <c r="BE27" i="11"/>
  <c r="AG27" i="11"/>
  <c r="AF27" i="11"/>
  <c r="AE27" i="11"/>
  <c r="AC27" i="11"/>
  <c r="AB27" i="11"/>
  <c r="AA27" i="11"/>
  <c r="BH26" i="11"/>
  <c r="BG26" i="11"/>
  <c r="BE26" i="11"/>
  <c r="AG26" i="11"/>
  <c r="AF26" i="11"/>
  <c r="AE26" i="11"/>
  <c r="AC26" i="11"/>
  <c r="AB26" i="11"/>
  <c r="AA26" i="11"/>
  <c r="BH25" i="11"/>
  <c r="BG25" i="11"/>
  <c r="BE25" i="11"/>
  <c r="AG25" i="11"/>
  <c r="AF25" i="11"/>
  <c r="AE25" i="11"/>
  <c r="AC25" i="11"/>
  <c r="AB25" i="11"/>
  <c r="AA25" i="11"/>
  <c r="BH24" i="11"/>
  <c r="BG24" i="11"/>
  <c r="BE24" i="11"/>
  <c r="AG24" i="11"/>
  <c r="AF24" i="11"/>
  <c r="AE24" i="11"/>
  <c r="AC24" i="11"/>
  <c r="AB24" i="11"/>
  <c r="AA24" i="11"/>
  <c r="BH23" i="11"/>
  <c r="BG23" i="11"/>
  <c r="BE23" i="11"/>
  <c r="AG23" i="11"/>
  <c r="AF23" i="11"/>
  <c r="AE23" i="11"/>
  <c r="AC23" i="11"/>
  <c r="AB23" i="11"/>
  <c r="AA23" i="11"/>
  <c r="BH22" i="11"/>
  <c r="BG22" i="11"/>
  <c r="BE22" i="11"/>
  <c r="AG22" i="11"/>
  <c r="AF22" i="11"/>
  <c r="AE22" i="11"/>
  <c r="AO24" i="11" s="1"/>
  <c r="AC22" i="11"/>
  <c r="AQ22" i="11" s="1"/>
  <c r="AB22" i="11"/>
  <c r="AP22" i="11" s="1"/>
  <c r="AA22" i="11"/>
  <c r="BH18" i="11"/>
  <c r="BG18" i="11"/>
  <c r="BE18" i="11"/>
  <c r="AG18" i="11"/>
  <c r="AF18" i="11"/>
  <c r="AE18" i="11"/>
  <c r="AC18" i="11"/>
  <c r="AB18" i="11"/>
  <c r="AA18" i="11"/>
  <c r="BH17" i="11"/>
  <c r="BG17" i="11"/>
  <c r="BE17" i="11"/>
  <c r="AG17" i="11"/>
  <c r="AF17" i="11"/>
  <c r="AP13" i="11" s="1"/>
  <c r="AE17" i="11"/>
  <c r="AC17" i="11"/>
  <c r="AB17" i="11"/>
  <c r="AA17" i="11"/>
  <c r="BH16" i="11"/>
  <c r="BG16" i="11"/>
  <c r="BE16" i="11"/>
  <c r="AG16" i="11"/>
  <c r="AF16" i="11"/>
  <c r="AE16" i="11"/>
  <c r="AC16" i="11"/>
  <c r="AB16" i="11"/>
  <c r="AA16" i="11"/>
  <c r="BH15" i="11"/>
  <c r="BG15" i="11"/>
  <c r="BE15" i="11"/>
  <c r="AG15" i="11"/>
  <c r="AF15" i="11"/>
  <c r="AE15" i="11"/>
  <c r="AC15" i="11"/>
  <c r="AB15" i="11"/>
  <c r="AA15" i="11"/>
  <c r="BH14" i="11"/>
  <c r="BG14" i="11"/>
  <c r="BE14" i="11"/>
  <c r="AG14" i="11"/>
  <c r="AF14" i="11"/>
  <c r="AE14" i="11"/>
  <c r="AC14" i="11"/>
  <c r="AQ14" i="11" s="1"/>
  <c r="AB14" i="11"/>
  <c r="AA14" i="11"/>
  <c r="AO14" i="11" s="1"/>
  <c r="BH13" i="11"/>
  <c r="BG13" i="11"/>
  <c r="BE13" i="11"/>
  <c r="AG13" i="11"/>
  <c r="AF13" i="11"/>
  <c r="AP15" i="11" s="1"/>
  <c r="AE13" i="11"/>
  <c r="AC13" i="11"/>
  <c r="AB13" i="11"/>
  <c r="AA13" i="11"/>
  <c r="BH9" i="11"/>
  <c r="BG9" i="11"/>
  <c r="BE9" i="11"/>
  <c r="AG9" i="11"/>
  <c r="AF9" i="11"/>
  <c r="AE9" i="11"/>
  <c r="AC9" i="11"/>
  <c r="AB9" i="11"/>
  <c r="AA9" i="11"/>
  <c r="BH8" i="11"/>
  <c r="BG8" i="11"/>
  <c r="BE8" i="11"/>
  <c r="AG8" i="11"/>
  <c r="AF8" i="11"/>
  <c r="AE8" i="11"/>
  <c r="AC8" i="11"/>
  <c r="AB8" i="11"/>
  <c r="AP7" i="11" s="1"/>
  <c r="AA8" i="11"/>
  <c r="BH7" i="11"/>
  <c r="BG7" i="11"/>
  <c r="BE7" i="11"/>
  <c r="AG7" i="11"/>
  <c r="AF7" i="11"/>
  <c r="AE7" i="11"/>
  <c r="AC7" i="11"/>
  <c r="AB7" i="11"/>
  <c r="AA7" i="11"/>
  <c r="BH6" i="11"/>
  <c r="BG6" i="11"/>
  <c r="BE6" i="11"/>
  <c r="AG6" i="11"/>
  <c r="AF6" i="11"/>
  <c r="AE6" i="11"/>
  <c r="AC6" i="11"/>
  <c r="AB6" i="11"/>
  <c r="AA6" i="11"/>
  <c r="BH5" i="11"/>
  <c r="BG5" i="11"/>
  <c r="BE5" i="11"/>
  <c r="AG5" i="11"/>
  <c r="AF5" i="11"/>
  <c r="AE5" i="11"/>
  <c r="AC5" i="11"/>
  <c r="AB5" i="11"/>
  <c r="AA5" i="11"/>
  <c r="X5" i="11"/>
  <c r="BH4" i="11"/>
  <c r="BG4" i="11"/>
  <c r="BE4" i="11"/>
  <c r="AG4" i="11"/>
  <c r="AF4" i="11"/>
  <c r="AE4" i="11"/>
  <c r="AC4" i="11"/>
  <c r="AB4" i="11"/>
  <c r="AA4" i="11"/>
  <c r="X4" i="11"/>
  <c r="U19" i="11" s="1"/>
  <c r="V19" i="11" s="1"/>
  <c r="BL119" i="10"/>
  <c r="BL118" i="10"/>
  <c r="BL114" i="10"/>
  <c r="BL113" i="10"/>
  <c r="BL109" i="10"/>
  <c r="BL108" i="10"/>
  <c r="BL107" i="10"/>
  <c r="BL106" i="10"/>
  <c r="BH103" i="10"/>
  <c r="BG103" i="10"/>
  <c r="BE103" i="10"/>
  <c r="BI103" i="10" s="1"/>
  <c r="K103" i="10" s="1"/>
  <c r="T18" i="10" s="1"/>
  <c r="F103" i="10"/>
  <c r="BD103" i="10" s="1"/>
  <c r="D103" i="10"/>
  <c r="BK101" i="10"/>
  <c r="BK99" i="10"/>
  <c r="BH99" i="10"/>
  <c r="BG99" i="10"/>
  <c r="BE99" i="10"/>
  <c r="BH95" i="10"/>
  <c r="BG95" i="10"/>
  <c r="BE95" i="10"/>
  <c r="F95" i="10"/>
  <c r="BD95" i="10" s="1"/>
  <c r="D95" i="10"/>
  <c r="BH94" i="10"/>
  <c r="BG94" i="10"/>
  <c r="BE94" i="10"/>
  <c r="BB94" i="10"/>
  <c r="F94" i="10"/>
  <c r="D94" i="10"/>
  <c r="S94" i="10" s="1"/>
  <c r="D99" i="10" s="1"/>
  <c r="BL91" i="10"/>
  <c r="BL90" i="10"/>
  <c r="BH90" i="10"/>
  <c r="BG90" i="10"/>
  <c r="BE90" i="10"/>
  <c r="F90" i="10"/>
  <c r="D90" i="10"/>
  <c r="BK98" i="10" s="1"/>
  <c r="BL89" i="10"/>
  <c r="BH89" i="10"/>
  <c r="BG89" i="10"/>
  <c r="BE89" i="10"/>
  <c r="F89" i="10"/>
  <c r="BD89" i="10" s="1"/>
  <c r="D89" i="10"/>
  <c r="BK97" i="10" s="1"/>
  <c r="BL88" i="10"/>
  <c r="BH88" i="10"/>
  <c r="BG88" i="10"/>
  <c r="BE88" i="10"/>
  <c r="F88" i="10"/>
  <c r="D88" i="10"/>
  <c r="BK96" i="10" s="1"/>
  <c r="BL87" i="10"/>
  <c r="BH87" i="10"/>
  <c r="BG87" i="10"/>
  <c r="BE87" i="10"/>
  <c r="BB87" i="10"/>
  <c r="F87" i="10"/>
  <c r="BD87" i="10" s="1"/>
  <c r="D87" i="10"/>
  <c r="BK95" i="10" s="1"/>
  <c r="BL86" i="10"/>
  <c r="BL85" i="10"/>
  <c r="BL84" i="10"/>
  <c r="BL83" i="10"/>
  <c r="BH83" i="10"/>
  <c r="BG83" i="10"/>
  <c r="BE83" i="10"/>
  <c r="BL82" i="10"/>
  <c r="BH82" i="10"/>
  <c r="BG82" i="10"/>
  <c r="BE82" i="10"/>
  <c r="BL81" i="10"/>
  <c r="BH81" i="10"/>
  <c r="BG81" i="10"/>
  <c r="BE81" i="10"/>
  <c r="BL80" i="10"/>
  <c r="BH80" i="10"/>
  <c r="BG80" i="10"/>
  <c r="BE80" i="10"/>
  <c r="BL79" i="10"/>
  <c r="BH79" i="10"/>
  <c r="BG79" i="10"/>
  <c r="BE79" i="10"/>
  <c r="BL78" i="10"/>
  <c r="BH78" i="10"/>
  <c r="BG78" i="10"/>
  <c r="BE78" i="10"/>
  <c r="BL77" i="10"/>
  <c r="BH77" i="10"/>
  <c r="BG77" i="10"/>
  <c r="BE77" i="10"/>
  <c r="BL76" i="10"/>
  <c r="BH76" i="10"/>
  <c r="BG76" i="10"/>
  <c r="BE76" i="10"/>
  <c r="BH72" i="10"/>
  <c r="BG72" i="10"/>
  <c r="BE72" i="10"/>
  <c r="AG72" i="10"/>
  <c r="AF72" i="10"/>
  <c r="AE72" i="10"/>
  <c r="AC72" i="10"/>
  <c r="AB72" i="10"/>
  <c r="AA72" i="10"/>
  <c r="BH71" i="10"/>
  <c r="BG71" i="10"/>
  <c r="BE71" i="10"/>
  <c r="AG71" i="10"/>
  <c r="AF71" i="10"/>
  <c r="AE71" i="10"/>
  <c r="AC71" i="10"/>
  <c r="AB71" i="10"/>
  <c r="AA71" i="10"/>
  <c r="BH70" i="10"/>
  <c r="BG70" i="10"/>
  <c r="BE70" i="10"/>
  <c r="AG70" i="10"/>
  <c r="AF70" i="10"/>
  <c r="AE70" i="10"/>
  <c r="AC70" i="10"/>
  <c r="AB70" i="10"/>
  <c r="AA70" i="10"/>
  <c r="BH69" i="10"/>
  <c r="BG69" i="10"/>
  <c r="BE69" i="10"/>
  <c r="AG69" i="10"/>
  <c r="AF69" i="10"/>
  <c r="AE69" i="10"/>
  <c r="AC69" i="10"/>
  <c r="AB69" i="10"/>
  <c r="AA69" i="10"/>
  <c r="BH68" i="10"/>
  <c r="BG68" i="10"/>
  <c r="BE68" i="10"/>
  <c r="AG68" i="10"/>
  <c r="AF68" i="10"/>
  <c r="AP70" i="10" s="1"/>
  <c r="AE68" i="10"/>
  <c r="AC68" i="10"/>
  <c r="AB68" i="10"/>
  <c r="AA68" i="10"/>
  <c r="AO68" i="10" s="1"/>
  <c r="BH67" i="10"/>
  <c r="BG67" i="10"/>
  <c r="BE67" i="10"/>
  <c r="AG67" i="10"/>
  <c r="AF67" i="10"/>
  <c r="AE67" i="10"/>
  <c r="AC67" i="10"/>
  <c r="AB67" i="10"/>
  <c r="AP67" i="10" s="1"/>
  <c r="AA67" i="10"/>
  <c r="BH63" i="10"/>
  <c r="BG63" i="10"/>
  <c r="BE63" i="10"/>
  <c r="AG63" i="10"/>
  <c r="AF63" i="10"/>
  <c r="AE63" i="10"/>
  <c r="AC63" i="10"/>
  <c r="AB63" i="10"/>
  <c r="AA63" i="10"/>
  <c r="BH62" i="10"/>
  <c r="BG62" i="10"/>
  <c r="BE62" i="10"/>
  <c r="AG62" i="10"/>
  <c r="AF62" i="10"/>
  <c r="AE62" i="10"/>
  <c r="AC62" i="10"/>
  <c r="AB62" i="10"/>
  <c r="AA62" i="10"/>
  <c r="BH61" i="10"/>
  <c r="BG61" i="10"/>
  <c r="BE61" i="10"/>
  <c r="AG61" i="10"/>
  <c r="AF61" i="10"/>
  <c r="AE61" i="10"/>
  <c r="AC61" i="10"/>
  <c r="AB61" i="10"/>
  <c r="AA61" i="10"/>
  <c r="BH60" i="10"/>
  <c r="BG60" i="10"/>
  <c r="BE60" i="10"/>
  <c r="BI60" i="10" s="1"/>
  <c r="K60" i="10" s="1"/>
  <c r="AG60" i="10"/>
  <c r="AF60" i="10"/>
  <c r="AE60" i="10"/>
  <c r="AC60" i="10"/>
  <c r="AB60" i="10"/>
  <c r="AA60" i="10"/>
  <c r="BH59" i="10"/>
  <c r="BG59" i="10"/>
  <c r="BE59" i="10"/>
  <c r="AG59" i="10"/>
  <c r="AF59" i="10"/>
  <c r="AP61" i="10" s="1"/>
  <c r="AE59" i="10"/>
  <c r="AC59" i="10"/>
  <c r="AB59" i="10"/>
  <c r="AA59" i="10"/>
  <c r="AO59" i="10" s="1"/>
  <c r="BH58" i="10"/>
  <c r="BG58" i="10"/>
  <c r="BE58" i="10"/>
  <c r="AG58" i="10"/>
  <c r="AF58" i="10"/>
  <c r="AP60" i="10" s="1"/>
  <c r="AE58" i="10"/>
  <c r="AC58" i="10"/>
  <c r="AQ58" i="10" s="1"/>
  <c r="AB58" i="10"/>
  <c r="AA58" i="10"/>
  <c r="BH54" i="10"/>
  <c r="BG54" i="10"/>
  <c r="BE54" i="10"/>
  <c r="AG54" i="10"/>
  <c r="AF54" i="10"/>
  <c r="AE54" i="10"/>
  <c r="AC54" i="10"/>
  <c r="AB54" i="10"/>
  <c r="AA54" i="10"/>
  <c r="BH53" i="10"/>
  <c r="BG53" i="10"/>
  <c r="BE53" i="10"/>
  <c r="AG53" i="10"/>
  <c r="AF53" i="10"/>
  <c r="AE53" i="10"/>
  <c r="AC53" i="10"/>
  <c r="AB53" i="10"/>
  <c r="AA53" i="10"/>
  <c r="BH52" i="10"/>
  <c r="BG52" i="10"/>
  <c r="BE52" i="10"/>
  <c r="AG52" i="10"/>
  <c r="AF52" i="10"/>
  <c r="AE52" i="10"/>
  <c r="AC52" i="10"/>
  <c r="AB52" i="10"/>
  <c r="AA52" i="10"/>
  <c r="BH51" i="10"/>
  <c r="BG51" i="10"/>
  <c r="BE51" i="10"/>
  <c r="AG51" i="10"/>
  <c r="AF51" i="10"/>
  <c r="AE51" i="10"/>
  <c r="AC51" i="10"/>
  <c r="AB51" i="10"/>
  <c r="AA51" i="10"/>
  <c r="BH50" i="10"/>
  <c r="BG50" i="10"/>
  <c r="BE50" i="10"/>
  <c r="AG50" i="10"/>
  <c r="AQ52" i="10" s="1"/>
  <c r="AF50" i="10"/>
  <c r="AE50" i="10"/>
  <c r="AC50" i="10"/>
  <c r="AB50" i="10"/>
  <c r="AP50" i="10" s="1"/>
  <c r="AA50" i="10"/>
  <c r="BH49" i="10"/>
  <c r="BG49" i="10"/>
  <c r="BE49" i="10"/>
  <c r="AG49" i="10"/>
  <c r="AF49" i="10"/>
  <c r="AE49" i="10"/>
  <c r="AC49" i="10"/>
  <c r="AB49" i="10"/>
  <c r="AA49" i="10"/>
  <c r="BH45" i="10"/>
  <c r="BG45" i="10"/>
  <c r="BE45" i="10"/>
  <c r="AG45" i="10"/>
  <c r="AF45" i="10"/>
  <c r="AE45" i="10"/>
  <c r="AC45" i="10"/>
  <c r="AB45" i="10"/>
  <c r="AA45" i="10"/>
  <c r="BH44" i="10"/>
  <c r="BG44" i="10"/>
  <c r="BE44" i="10"/>
  <c r="AG44" i="10"/>
  <c r="AF44" i="10"/>
  <c r="AE44" i="10"/>
  <c r="AC44" i="10"/>
  <c r="AB44" i="10"/>
  <c r="AA44" i="10"/>
  <c r="BH43" i="10"/>
  <c r="BG43" i="10"/>
  <c r="BE43" i="10"/>
  <c r="AG43" i="10"/>
  <c r="AF43" i="10"/>
  <c r="AE43" i="10"/>
  <c r="AC43" i="10"/>
  <c r="AB43" i="10"/>
  <c r="AA43" i="10"/>
  <c r="BH42" i="10"/>
  <c r="BG42" i="10"/>
  <c r="BE42" i="10"/>
  <c r="AG42" i="10"/>
  <c r="AF42" i="10"/>
  <c r="AE42" i="10"/>
  <c r="AC42" i="10"/>
  <c r="AB42" i="10"/>
  <c r="AA42" i="10"/>
  <c r="BH41" i="10"/>
  <c r="BG41" i="10"/>
  <c r="BE41" i="10"/>
  <c r="AG41" i="10"/>
  <c r="AF41" i="10"/>
  <c r="AE41" i="10"/>
  <c r="AC41" i="10"/>
  <c r="AB41" i="10"/>
  <c r="AA41" i="10"/>
  <c r="BH40" i="10"/>
  <c r="BG40" i="10"/>
  <c r="BE40" i="10"/>
  <c r="AO40" i="10"/>
  <c r="AG40" i="10"/>
  <c r="AQ42" i="10" s="1"/>
  <c r="AF40" i="10"/>
  <c r="AE40" i="10"/>
  <c r="AC40" i="10"/>
  <c r="AQ40" i="10" s="1"/>
  <c r="AB40" i="10"/>
  <c r="AA40" i="10"/>
  <c r="BH36" i="10"/>
  <c r="BG36" i="10"/>
  <c r="BE36" i="10"/>
  <c r="AG36" i="10"/>
  <c r="AF36" i="10"/>
  <c r="AE36" i="10"/>
  <c r="AC36" i="10"/>
  <c r="AB36" i="10"/>
  <c r="AA36" i="10"/>
  <c r="BH35" i="10"/>
  <c r="BG35" i="10"/>
  <c r="BE35" i="10"/>
  <c r="AG35" i="10"/>
  <c r="AF35" i="10"/>
  <c r="AE35" i="10"/>
  <c r="AC35" i="10"/>
  <c r="AB35" i="10"/>
  <c r="AA35" i="10"/>
  <c r="BH34" i="10"/>
  <c r="BG34" i="10"/>
  <c r="BI34" i="10" s="1"/>
  <c r="BE34" i="10"/>
  <c r="AG34" i="10"/>
  <c r="AF34" i="10"/>
  <c r="AE34" i="10"/>
  <c r="AC34" i="10"/>
  <c r="AB34" i="10"/>
  <c r="AA34" i="10"/>
  <c r="K34" i="10"/>
  <c r="BH33" i="10"/>
  <c r="BG33" i="10"/>
  <c r="BE33" i="10"/>
  <c r="AG33" i="10"/>
  <c r="AF33" i="10"/>
  <c r="AE33" i="10"/>
  <c r="AC33" i="10"/>
  <c r="AB33" i="10"/>
  <c r="AA33" i="10"/>
  <c r="BH32" i="10"/>
  <c r="BG32" i="10"/>
  <c r="BE32" i="10"/>
  <c r="AG32" i="10"/>
  <c r="AF32" i="10"/>
  <c r="AE32" i="10"/>
  <c r="AC32" i="10"/>
  <c r="AB32" i="10"/>
  <c r="AA32" i="10"/>
  <c r="BH31" i="10"/>
  <c r="BG31" i="10"/>
  <c r="BE31" i="10"/>
  <c r="AG31" i="10"/>
  <c r="AF31" i="10"/>
  <c r="AE31" i="10"/>
  <c r="AC31" i="10"/>
  <c r="AB31" i="10"/>
  <c r="AA31" i="10"/>
  <c r="BH27" i="10"/>
  <c r="BG27" i="10"/>
  <c r="BE27" i="10"/>
  <c r="AG27" i="10"/>
  <c r="AF27" i="10"/>
  <c r="AE27" i="10"/>
  <c r="AC27" i="10"/>
  <c r="AB27" i="10"/>
  <c r="AA27" i="10"/>
  <c r="BH26" i="10"/>
  <c r="BG26" i="10"/>
  <c r="BE26" i="10"/>
  <c r="AG26" i="10"/>
  <c r="AF26" i="10"/>
  <c r="AE26" i="10"/>
  <c r="AC26" i="10"/>
  <c r="AB26" i="10"/>
  <c r="AA26" i="10"/>
  <c r="BH25" i="10"/>
  <c r="BG25" i="10"/>
  <c r="BE25" i="10"/>
  <c r="AG25" i="10"/>
  <c r="AF25" i="10"/>
  <c r="AE25" i="10"/>
  <c r="AC25" i="10"/>
  <c r="AB25" i="10"/>
  <c r="AP25" i="10" s="1"/>
  <c r="AA25" i="10"/>
  <c r="BH24" i="10"/>
  <c r="BG24" i="10"/>
  <c r="BE24" i="10"/>
  <c r="AG24" i="10"/>
  <c r="AF24" i="10"/>
  <c r="AE24" i="10"/>
  <c r="AC24" i="10"/>
  <c r="AB24" i="10"/>
  <c r="AA24" i="10"/>
  <c r="BH23" i="10"/>
  <c r="BG23" i="10"/>
  <c r="BE23" i="10"/>
  <c r="AG23" i="10"/>
  <c r="AF23" i="10"/>
  <c r="AE23" i="10"/>
  <c r="AC23" i="10"/>
  <c r="AB23" i="10"/>
  <c r="AA23" i="10"/>
  <c r="BH22" i="10"/>
  <c r="BG22" i="10"/>
  <c r="BE22" i="10"/>
  <c r="AQ22" i="10"/>
  <c r="AG22" i="10"/>
  <c r="AQ24" i="10" s="1"/>
  <c r="AF22" i="10"/>
  <c r="AE22" i="10"/>
  <c r="AO24" i="10" s="1"/>
  <c r="AC22" i="10"/>
  <c r="AB22" i="10"/>
  <c r="AP22" i="10" s="1"/>
  <c r="AA22" i="10"/>
  <c r="BH18" i="10"/>
  <c r="BG18" i="10"/>
  <c r="BE18" i="10"/>
  <c r="AG18" i="10"/>
  <c r="AF18" i="10"/>
  <c r="AE18" i="10"/>
  <c r="AC18" i="10"/>
  <c r="AB18" i="10"/>
  <c r="AA18" i="10"/>
  <c r="BH17" i="10"/>
  <c r="BG17" i="10"/>
  <c r="BE17" i="10"/>
  <c r="AG17" i="10"/>
  <c r="AF17" i="10"/>
  <c r="AE17" i="10"/>
  <c r="AC17" i="10"/>
  <c r="AB17" i="10"/>
  <c r="AA17" i="10"/>
  <c r="BH16" i="10"/>
  <c r="BG16" i="10"/>
  <c r="BE16" i="10"/>
  <c r="AG16" i="10"/>
  <c r="AF16" i="10"/>
  <c r="AE16" i="10"/>
  <c r="AC16" i="10"/>
  <c r="AB16" i="10"/>
  <c r="AP16" i="10" s="1"/>
  <c r="AA16" i="10"/>
  <c r="BH15" i="10"/>
  <c r="BG15" i="10"/>
  <c r="BE15" i="10"/>
  <c r="AG15" i="10"/>
  <c r="AQ14" i="10" s="1"/>
  <c r="AF15" i="10"/>
  <c r="AE15" i="10"/>
  <c r="AC15" i="10"/>
  <c r="AB15" i="10"/>
  <c r="AA15" i="10"/>
  <c r="BH14" i="10"/>
  <c r="BG14" i="10"/>
  <c r="BI14" i="10" s="1"/>
  <c r="K14" i="10" s="1"/>
  <c r="BE14" i="10"/>
  <c r="AG14" i="10"/>
  <c r="AF14" i="10"/>
  <c r="AE14" i="10"/>
  <c r="AC14" i="10"/>
  <c r="AB14" i="10"/>
  <c r="AP14" i="10" s="1"/>
  <c r="AA14" i="10"/>
  <c r="BH13" i="10"/>
  <c r="BG13" i="10"/>
  <c r="BE13" i="10"/>
  <c r="AG13" i="10"/>
  <c r="AF13" i="10"/>
  <c r="AP15" i="10" s="1"/>
  <c r="AE13" i="10"/>
  <c r="AC13" i="10"/>
  <c r="AB13" i="10"/>
  <c r="AA13" i="10"/>
  <c r="AO13" i="10" s="1"/>
  <c r="BH9" i="10"/>
  <c r="BG9" i="10"/>
  <c r="BE9" i="10"/>
  <c r="AG9" i="10"/>
  <c r="AF9" i="10"/>
  <c r="AE9" i="10"/>
  <c r="AC9" i="10"/>
  <c r="AB9" i="10"/>
  <c r="AA9" i="10"/>
  <c r="AO6" i="10" s="1"/>
  <c r="BH8" i="10"/>
  <c r="BG8" i="10"/>
  <c r="BE8" i="10"/>
  <c r="AG8" i="10"/>
  <c r="AF8" i="10"/>
  <c r="AE8" i="10"/>
  <c r="AC8" i="10"/>
  <c r="AB8" i="10"/>
  <c r="AA8" i="10"/>
  <c r="BH7" i="10"/>
  <c r="BG7" i="10"/>
  <c r="BE7" i="10"/>
  <c r="AG7" i="10"/>
  <c r="AF7" i="10"/>
  <c r="AE7" i="10"/>
  <c r="AC7" i="10"/>
  <c r="AB7" i="10"/>
  <c r="AA7" i="10"/>
  <c r="BH6" i="10"/>
  <c r="BG6" i="10"/>
  <c r="BE6" i="10"/>
  <c r="AG6" i="10"/>
  <c r="AF6" i="10"/>
  <c r="AE6" i="10"/>
  <c r="AC6" i="10"/>
  <c r="AB6" i="10"/>
  <c r="AA6" i="10"/>
  <c r="BH5" i="10"/>
  <c r="BG5" i="10"/>
  <c r="BE5" i="10"/>
  <c r="AG5" i="10"/>
  <c r="AF5" i="10"/>
  <c r="AP7" i="10" s="1"/>
  <c r="AE5" i="10"/>
  <c r="AC5" i="10"/>
  <c r="AB5" i="10"/>
  <c r="AA5" i="10"/>
  <c r="X5" i="10"/>
  <c r="BH4" i="10"/>
  <c r="BG4" i="10"/>
  <c r="BE4" i="10"/>
  <c r="AG4" i="10"/>
  <c r="AQ6" i="10" s="1"/>
  <c r="AF4" i="10"/>
  <c r="AP6" i="10" s="1"/>
  <c r="AE4" i="10"/>
  <c r="AC4" i="10"/>
  <c r="AB4" i="10"/>
  <c r="AP4" i="10" s="1"/>
  <c r="AA4" i="10"/>
  <c r="AO4" i="10" s="1"/>
  <c r="X4" i="10"/>
  <c r="U19" i="10" s="1"/>
  <c r="V19" i="10" s="1"/>
  <c r="BI54" i="10" l="1"/>
  <c r="K54" i="10" s="1"/>
  <c r="BI26" i="11"/>
  <c r="K26" i="11" s="1"/>
  <c r="BI36" i="10"/>
  <c r="K36" i="10" s="1"/>
  <c r="BI35" i="11"/>
  <c r="K35" i="11" s="1"/>
  <c r="BI9" i="11"/>
  <c r="K9" i="11" s="1"/>
  <c r="BI8" i="11"/>
  <c r="K8" i="11" s="1"/>
  <c r="BI17" i="11"/>
  <c r="K17" i="11" s="1"/>
  <c r="BI61" i="10"/>
  <c r="K61" i="10" s="1"/>
  <c r="BI52" i="10"/>
  <c r="K52" i="10" s="1"/>
  <c r="BI34" i="11"/>
  <c r="K34" i="11" s="1"/>
  <c r="BI24" i="11"/>
  <c r="K24" i="11" s="1"/>
  <c r="BI16" i="10"/>
  <c r="K16" i="10" s="1"/>
  <c r="BI6" i="10"/>
  <c r="K6" i="10" s="1"/>
  <c r="BI67" i="10"/>
  <c r="K67" i="10" s="1"/>
  <c r="BI99" i="10"/>
  <c r="K99" i="10" s="1"/>
  <c r="T17" i="10" s="1"/>
  <c r="BI88" i="10"/>
  <c r="K88" i="10" s="1"/>
  <c r="BI90" i="10"/>
  <c r="K90" i="10" s="1"/>
  <c r="BI76" i="10"/>
  <c r="K76" i="10" s="1"/>
  <c r="BI80" i="10"/>
  <c r="K80" i="10" s="1"/>
  <c r="BI81" i="10"/>
  <c r="K81" i="10" s="1"/>
  <c r="BI83" i="10"/>
  <c r="K83" i="10" s="1"/>
  <c r="BK113" i="10"/>
  <c r="BM113" i="10" s="1"/>
  <c r="BN113" i="10" s="1"/>
  <c r="BO113" i="10" s="1"/>
  <c r="BB99" i="10"/>
  <c r="BK119" i="10"/>
  <c r="BM119" i="10" s="1"/>
  <c r="BN119" i="10" s="1"/>
  <c r="BO119" i="10" s="1"/>
  <c r="BK109" i="10"/>
  <c r="BM109" i="10" s="1"/>
  <c r="BB90" i="10"/>
  <c r="BB89" i="10"/>
  <c r="BB88" i="10"/>
  <c r="AR70" i="10"/>
  <c r="AQ68" i="10"/>
  <c r="AR68" i="10" s="1"/>
  <c r="AP68" i="10"/>
  <c r="AQ70" i="10"/>
  <c r="AQ69" i="10"/>
  <c r="AO70" i="10"/>
  <c r="AO67" i="10"/>
  <c r="AP69" i="10"/>
  <c r="AO69" i="10"/>
  <c r="BI68" i="10"/>
  <c r="K68" i="10" s="1"/>
  <c r="BI71" i="10"/>
  <c r="K71" i="10" s="1"/>
  <c r="BI62" i="10"/>
  <c r="K62" i="10" s="1"/>
  <c r="AP58" i="10"/>
  <c r="AR58" i="10" s="1"/>
  <c r="AQ60" i="10"/>
  <c r="BI51" i="10"/>
  <c r="K51" i="10" s="1"/>
  <c r="AQ49" i="10"/>
  <c r="AQ50" i="10"/>
  <c r="AO49" i="10"/>
  <c r="BI53" i="10"/>
  <c r="K53" i="10" s="1"/>
  <c r="AO52" i="10"/>
  <c r="AQ43" i="10"/>
  <c r="BI42" i="10"/>
  <c r="K42" i="10" s="1"/>
  <c r="BI43" i="10"/>
  <c r="K43" i="10" s="1"/>
  <c r="BI45" i="10"/>
  <c r="K45" i="10" s="1"/>
  <c r="AO43" i="10"/>
  <c r="AQ41" i="10"/>
  <c r="AO42" i="10"/>
  <c r="AP41" i="10"/>
  <c r="AR41" i="10" s="1"/>
  <c r="AO33" i="10"/>
  <c r="BI33" i="10"/>
  <c r="K33" i="10" s="1"/>
  <c r="AP31" i="10"/>
  <c r="AQ33" i="10"/>
  <c r="AQ31" i="10"/>
  <c r="AP32" i="10"/>
  <c r="AO32" i="10"/>
  <c r="BI35" i="10"/>
  <c r="K35" i="10" s="1"/>
  <c r="AO31" i="10"/>
  <c r="AQ32" i="10"/>
  <c r="AO23" i="10"/>
  <c r="BI27" i="10"/>
  <c r="K27" i="10" s="1"/>
  <c r="BI22" i="10"/>
  <c r="K22" i="10" s="1"/>
  <c r="AP23" i="10"/>
  <c r="AQ25" i="10"/>
  <c r="AR25" i="10" s="1"/>
  <c r="BI24" i="10"/>
  <c r="K24" i="10" s="1"/>
  <c r="BI25" i="10"/>
  <c r="K25" i="10" s="1"/>
  <c r="AO14" i="10"/>
  <c r="AP13" i="10"/>
  <c r="AR13" i="10" s="1"/>
  <c r="AQ15" i="10"/>
  <c r="AR15" i="10" s="1"/>
  <c r="AQ13" i="10"/>
  <c r="AO16" i="10"/>
  <c r="BI18" i="10"/>
  <c r="K18" i="10" s="1"/>
  <c r="BI50" i="11"/>
  <c r="K50" i="11" s="1"/>
  <c r="BI49" i="10"/>
  <c r="K49" i="10" s="1"/>
  <c r="BI41" i="11"/>
  <c r="K41" i="11" s="1"/>
  <c r="BI40" i="10"/>
  <c r="K40" i="10" s="1"/>
  <c r="BI32" i="11"/>
  <c r="K32" i="11" s="1"/>
  <c r="BI32" i="10"/>
  <c r="K32" i="10" s="1"/>
  <c r="BI22" i="11"/>
  <c r="K22" i="11" s="1"/>
  <c r="BI59" i="10"/>
  <c r="K59" i="10" s="1"/>
  <c r="AQ59" i="10"/>
  <c r="AO61" i="10"/>
  <c r="AO60" i="10"/>
  <c r="BI58" i="10"/>
  <c r="K58" i="10" s="1"/>
  <c r="AO58" i="10"/>
  <c r="AP52" i="10"/>
  <c r="AR52" i="10" s="1"/>
  <c r="BI50" i="10"/>
  <c r="K50" i="10" s="1"/>
  <c r="AO50" i="10"/>
  <c r="AM50" i="10" s="1"/>
  <c r="AP51" i="10"/>
  <c r="AR50" i="10"/>
  <c r="AO51" i="10"/>
  <c r="AQ51" i="10"/>
  <c r="AP43" i="10"/>
  <c r="AR43" i="10" s="1"/>
  <c r="BI41" i="10"/>
  <c r="K41" i="10" s="1"/>
  <c r="AO41" i="10"/>
  <c r="AM41" i="10" s="1"/>
  <c r="AP42" i="10"/>
  <c r="AR42" i="10" s="1"/>
  <c r="BI23" i="10"/>
  <c r="K23" i="10" s="1"/>
  <c r="AQ23" i="10"/>
  <c r="AP24" i="10"/>
  <c r="AR24" i="10" s="1"/>
  <c r="AO22" i="10"/>
  <c r="AO34" i="10"/>
  <c r="AM33" i="10" s="1"/>
  <c r="BI31" i="10"/>
  <c r="K31" i="10" s="1"/>
  <c r="AR31" i="10"/>
  <c r="BI13" i="11"/>
  <c r="K13" i="11" s="1"/>
  <c r="BI5" i="10"/>
  <c r="K5" i="10" s="1"/>
  <c r="BI5" i="11"/>
  <c r="K5" i="11" s="1"/>
  <c r="BI99" i="11"/>
  <c r="K99" i="11" s="1"/>
  <c r="T17" i="11" s="1"/>
  <c r="BK119" i="11"/>
  <c r="BM119" i="11" s="1"/>
  <c r="BK109" i="11"/>
  <c r="BM109" i="11" s="1"/>
  <c r="BN109" i="11" s="1"/>
  <c r="BO109" i="11" s="1"/>
  <c r="BB94" i="11"/>
  <c r="BB99" i="11"/>
  <c r="BI88" i="11"/>
  <c r="K88" i="11" s="1"/>
  <c r="BI90" i="11"/>
  <c r="K90" i="11" s="1"/>
  <c r="BI76" i="11"/>
  <c r="K76" i="11" s="1"/>
  <c r="BI80" i="11"/>
  <c r="K80" i="11" s="1"/>
  <c r="BI81" i="11"/>
  <c r="K81" i="11" s="1"/>
  <c r="BI83" i="11"/>
  <c r="K83" i="11" s="1"/>
  <c r="BB90" i="11"/>
  <c r="BB89" i="11"/>
  <c r="BB88" i="11"/>
  <c r="AQ69" i="11"/>
  <c r="AQ68" i="11"/>
  <c r="BI60" i="11"/>
  <c r="K60" i="11" s="1"/>
  <c r="BI62" i="11"/>
  <c r="K62" i="11" s="1"/>
  <c r="AO59" i="11"/>
  <c r="BI49" i="11"/>
  <c r="K49" i="11" s="1"/>
  <c r="BI54" i="11"/>
  <c r="K54" i="11" s="1"/>
  <c r="BI51" i="11"/>
  <c r="K51" i="11" s="1"/>
  <c r="AP52" i="11"/>
  <c r="BI67" i="11"/>
  <c r="K67" i="11" s="1"/>
  <c r="AO68" i="11"/>
  <c r="AO70" i="11"/>
  <c r="AM70" i="11" s="1"/>
  <c r="AR69" i="11"/>
  <c r="AO69" i="11"/>
  <c r="BI68" i="11"/>
  <c r="K68" i="11" s="1"/>
  <c r="AP68" i="11"/>
  <c r="AR68" i="11" s="1"/>
  <c r="AQ70" i="11"/>
  <c r="AR70" i="11" s="1"/>
  <c r="BI71" i="11"/>
  <c r="K71" i="11" s="1"/>
  <c r="BI59" i="11"/>
  <c r="K59" i="11" s="1"/>
  <c r="AQ59" i="11"/>
  <c r="BI61" i="11"/>
  <c r="K61" i="11" s="1"/>
  <c r="AO52" i="11"/>
  <c r="BI52" i="11"/>
  <c r="K52" i="11" s="1"/>
  <c r="AO50" i="11"/>
  <c r="AM51" i="11" s="1"/>
  <c r="AP49" i="11"/>
  <c r="AR49" i="11" s="1"/>
  <c r="AQ51" i="11"/>
  <c r="AP51" i="11"/>
  <c r="AQ50" i="11"/>
  <c r="AR50" i="11" s="1"/>
  <c r="AQ43" i="11"/>
  <c r="BI42" i="11"/>
  <c r="K42" i="11" s="1"/>
  <c r="AO43" i="11"/>
  <c r="AO42" i="11"/>
  <c r="AM41" i="11" s="1"/>
  <c r="AP41" i="11"/>
  <c r="BI43" i="11"/>
  <c r="K43" i="11" s="1"/>
  <c r="BI45" i="11"/>
  <c r="K45" i="11" s="1"/>
  <c r="BI31" i="11"/>
  <c r="K31" i="11" s="1"/>
  <c r="AP32" i="11"/>
  <c r="AR32" i="11" s="1"/>
  <c r="AQ34" i="11"/>
  <c r="BI36" i="11"/>
  <c r="K36" i="11" s="1"/>
  <c r="AO33" i="11"/>
  <c r="AO34" i="11"/>
  <c r="AM34" i="11" s="1"/>
  <c r="AQ31" i="11"/>
  <c r="AO25" i="11"/>
  <c r="AQ24" i="11"/>
  <c r="BI23" i="11"/>
  <c r="K23" i="11" s="1"/>
  <c r="BI25" i="11"/>
  <c r="K25" i="11" s="1"/>
  <c r="BI27" i="11"/>
  <c r="K27" i="11" s="1"/>
  <c r="AO22" i="11"/>
  <c r="AM22" i="11" s="1"/>
  <c r="AR22" i="11"/>
  <c r="AQ23" i="11"/>
  <c r="AP25" i="11"/>
  <c r="AP23" i="11"/>
  <c r="AR23" i="11" s="1"/>
  <c r="AO23" i="11"/>
  <c r="BI14" i="11"/>
  <c r="K14" i="11" s="1"/>
  <c r="AP16" i="11"/>
  <c r="AO15" i="11"/>
  <c r="AQ6" i="11"/>
  <c r="BI6" i="11"/>
  <c r="K6" i="11" s="1"/>
  <c r="AP4" i="11"/>
  <c r="AO7" i="11"/>
  <c r="AO4" i="11"/>
  <c r="AP6" i="11"/>
  <c r="AR6" i="11" s="1"/>
  <c r="AO5" i="11"/>
  <c r="AO6" i="11"/>
  <c r="AP5" i="11"/>
  <c r="AQ5" i="11"/>
  <c r="BI16" i="11"/>
  <c r="K16" i="11" s="1"/>
  <c r="BN113" i="11"/>
  <c r="BO113" i="11" s="1"/>
  <c r="BI4" i="11"/>
  <c r="K4" i="11" s="1"/>
  <c r="BI7" i="11"/>
  <c r="K7" i="11" s="1"/>
  <c r="AO13" i="11"/>
  <c r="BI15" i="11"/>
  <c r="K15" i="11" s="1"/>
  <c r="AQ25" i="11"/>
  <c r="AR25" i="11" s="1"/>
  <c r="AP34" i="11"/>
  <c r="AR34" i="11" s="1"/>
  <c r="BI44" i="11"/>
  <c r="K44" i="11" s="1"/>
  <c r="AR52" i="11"/>
  <c r="AM69" i="11"/>
  <c r="AQ4" i="11"/>
  <c r="AR4" i="11" s="1"/>
  <c r="AQ15" i="11"/>
  <c r="AR15" i="11" s="1"/>
  <c r="P95" i="11"/>
  <c r="F99" i="11" s="1"/>
  <c r="BD99" i="11" s="1"/>
  <c r="BB95" i="11"/>
  <c r="BK107" i="11"/>
  <c r="BM107" i="11" s="1"/>
  <c r="AQ7" i="11"/>
  <c r="AR7" i="11" s="1"/>
  <c r="AQ13" i="11"/>
  <c r="AR13" i="11" s="1"/>
  <c r="AP14" i="11"/>
  <c r="AR14" i="11" s="1"/>
  <c r="AQ16" i="11"/>
  <c r="AR16" i="11" s="1"/>
  <c r="AP24" i="11"/>
  <c r="BI33" i="11"/>
  <c r="K33" i="11" s="1"/>
  <c r="AP40" i="11"/>
  <c r="AR40" i="11" s="1"/>
  <c r="AM52" i="11"/>
  <c r="AO60" i="11"/>
  <c r="AP58" i="11"/>
  <c r="AR58" i="11" s="1"/>
  <c r="AQ67" i="11"/>
  <c r="AR67" i="11" s="1"/>
  <c r="BI70" i="11"/>
  <c r="K70" i="11" s="1"/>
  <c r="BI77" i="11"/>
  <c r="K77" i="11" s="1"/>
  <c r="BK118" i="11"/>
  <c r="BM118" i="11" s="1"/>
  <c r="BB103" i="11"/>
  <c r="AO16" i="11"/>
  <c r="AR43" i="11"/>
  <c r="AP42" i="11"/>
  <c r="AR42" i="11" s="1"/>
  <c r="BI53" i="11"/>
  <c r="K53" i="11" s="1"/>
  <c r="AP59" i="11"/>
  <c r="AR59" i="11" s="1"/>
  <c r="BI63" i="11"/>
  <c r="K63" i="11" s="1"/>
  <c r="BI79" i="11"/>
  <c r="K79" i="11" s="1"/>
  <c r="BK108" i="11"/>
  <c r="BM108" i="11" s="1"/>
  <c r="BD94" i="11"/>
  <c r="BI95" i="11"/>
  <c r="K95" i="11" s="1"/>
  <c r="BI18" i="11"/>
  <c r="K18" i="11" s="1"/>
  <c r="AP31" i="11"/>
  <c r="AR31" i="11" s="1"/>
  <c r="AP33" i="11"/>
  <c r="AR33" i="11" s="1"/>
  <c r="AL33" i="11" s="1"/>
  <c r="AR41" i="11"/>
  <c r="AR60" i="11"/>
  <c r="AO61" i="11"/>
  <c r="AM61" i="11" s="1"/>
  <c r="BI69" i="11"/>
  <c r="K69" i="11" s="1"/>
  <c r="BI72" i="11"/>
  <c r="K72" i="11" s="1"/>
  <c r="BI78" i="11"/>
  <c r="K78" i="11" s="1"/>
  <c r="BI82" i="11"/>
  <c r="K82" i="11" s="1"/>
  <c r="BI87" i="11"/>
  <c r="K87" i="11" s="1"/>
  <c r="BK100" i="11"/>
  <c r="BD88" i="11"/>
  <c r="BI89" i="11"/>
  <c r="K89" i="11" s="1"/>
  <c r="BD90" i="11"/>
  <c r="BK102" i="11"/>
  <c r="BI94" i="11"/>
  <c r="K94" i="11" s="1"/>
  <c r="T16" i="11" s="1"/>
  <c r="AQ61" i="11"/>
  <c r="AR61" i="11" s="1"/>
  <c r="BK106" i="11"/>
  <c r="BM106" i="11" s="1"/>
  <c r="AR6" i="10"/>
  <c r="AP5" i="10"/>
  <c r="AO5" i="10"/>
  <c r="AQ7" i="10"/>
  <c r="AR7" i="10" s="1"/>
  <c r="BI8" i="10"/>
  <c r="K8" i="10" s="1"/>
  <c r="AO7" i="10"/>
  <c r="BI4" i="10"/>
  <c r="K4" i="10" s="1"/>
  <c r="BI7" i="10"/>
  <c r="K7" i="10" s="1"/>
  <c r="BI15" i="10"/>
  <c r="K15" i="10" s="1"/>
  <c r="BI17" i="10"/>
  <c r="K17" i="10" s="1"/>
  <c r="AO25" i="10"/>
  <c r="AM25" i="10" s="1"/>
  <c r="BI44" i="10"/>
  <c r="K44" i="10" s="1"/>
  <c r="AQ4" i="10"/>
  <c r="AR4" i="10" s="1"/>
  <c r="BI9" i="10"/>
  <c r="K9" i="10" s="1"/>
  <c r="BI13" i="10"/>
  <c r="K13" i="10" s="1"/>
  <c r="AO15" i="10"/>
  <c r="AM13" i="10" s="1"/>
  <c r="AQ34" i="10"/>
  <c r="AM67" i="10"/>
  <c r="AR14" i="10"/>
  <c r="AM42" i="10"/>
  <c r="AM43" i="10"/>
  <c r="P95" i="10"/>
  <c r="F99" i="10" s="1"/>
  <c r="BD99" i="10" s="1"/>
  <c r="BB95" i="10"/>
  <c r="BK107" i="10"/>
  <c r="BM107" i="10" s="1"/>
  <c r="BN109" i="10"/>
  <c r="BO109" i="10"/>
  <c r="AQ5" i="10"/>
  <c r="AR22" i="10"/>
  <c r="AP33" i="10"/>
  <c r="AM40" i="10"/>
  <c r="BI63" i="10"/>
  <c r="K63" i="10" s="1"/>
  <c r="AQ67" i="10"/>
  <c r="AR67" i="10" s="1"/>
  <c r="BI70" i="10"/>
  <c r="K70" i="10" s="1"/>
  <c r="BI77" i="10"/>
  <c r="K77" i="10" s="1"/>
  <c r="BK118" i="10"/>
  <c r="BM118" i="10" s="1"/>
  <c r="BB103" i="10"/>
  <c r="AQ16" i="10"/>
  <c r="AR16" i="10" s="1"/>
  <c r="BI26" i="10"/>
  <c r="K26" i="10" s="1"/>
  <c r="AP34" i="10"/>
  <c r="AP40" i="10"/>
  <c r="AR40" i="10" s="1"/>
  <c r="AP49" i="10"/>
  <c r="AR49" i="10" s="1"/>
  <c r="AR60" i="10"/>
  <c r="BI79" i="10"/>
  <c r="K79" i="10" s="1"/>
  <c r="BK108" i="10"/>
  <c r="BM108" i="10" s="1"/>
  <c r="BD94" i="10"/>
  <c r="BI95" i="10"/>
  <c r="K95" i="10" s="1"/>
  <c r="AP59" i="10"/>
  <c r="AQ61" i="10"/>
  <c r="AR61" i="10" s="1"/>
  <c r="BI69" i="10"/>
  <c r="K69" i="10" s="1"/>
  <c r="BI72" i="10"/>
  <c r="K72" i="10" s="1"/>
  <c r="BI78" i="10"/>
  <c r="K78" i="10" s="1"/>
  <c r="BI82" i="10"/>
  <c r="K82" i="10" s="1"/>
  <c r="BI87" i="10"/>
  <c r="K87" i="10" s="1"/>
  <c r="BK100" i="10"/>
  <c r="BD88" i="10"/>
  <c r="BI89" i="10"/>
  <c r="K89" i="10" s="1"/>
  <c r="BD90" i="10"/>
  <c r="BK102" i="10"/>
  <c r="BI94" i="10"/>
  <c r="K94" i="10" s="1"/>
  <c r="BK106" i="10"/>
  <c r="BM106" i="10" s="1"/>
  <c r="AC63" i="6"/>
  <c r="AC62" i="6"/>
  <c r="AC61" i="6"/>
  <c r="AC60" i="6"/>
  <c r="AC59" i="6"/>
  <c r="AC58" i="6"/>
  <c r="AC54" i="6"/>
  <c r="AC53" i="6"/>
  <c r="AC52" i="6"/>
  <c r="AC51" i="6"/>
  <c r="AC50" i="6"/>
  <c r="AC49" i="6"/>
  <c r="Y72" i="6"/>
  <c r="Y71" i="6"/>
  <c r="Y70" i="6"/>
  <c r="Y69" i="6"/>
  <c r="Y68" i="6"/>
  <c r="Y67" i="6"/>
  <c r="Y63" i="6"/>
  <c r="Y62" i="6"/>
  <c r="Y61" i="6"/>
  <c r="Y60" i="6"/>
  <c r="Y59" i="6"/>
  <c r="Y58" i="6"/>
  <c r="Y54" i="6"/>
  <c r="Y53" i="6"/>
  <c r="Y52" i="6"/>
  <c r="Y51" i="6"/>
  <c r="Y50" i="6"/>
  <c r="Y49" i="6"/>
  <c r="AM4" i="10" l="1"/>
  <c r="T14" i="10"/>
  <c r="BK114" i="10"/>
  <c r="BM114" i="10" s="1"/>
  <c r="AM68" i="10"/>
  <c r="AR69" i="10"/>
  <c r="AK69" i="10" s="1"/>
  <c r="AM70" i="10"/>
  <c r="AM69" i="10"/>
  <c r="AR59" i="10"/>
  <c r="AM52" i="10"/>
  <c r="AM49" i="10"/>
  <c r="AR33" i="10"/>
  <c r="AR32" i="10"/>
  <c r="AM32" i="10"/>
  <c r="AM34" i="10"/>
  <c r="AR23" i="10"/>
  <c r="AL24" i="10" s="1"/>
  <c r="AM14" i="10"/>
  <c r="AM61" i="10"/>
  <c r="AL61" i="10"/>
  <c r="AK60" i="10"/>
  <c r="AK59" i="10"/>
  <c r="AM60" i="10"/>
  <c r="AM58" i="10"/>
  <c r="AM59" i="10"/>
  <c r="AR51" i="10"/>
  <c r="AL50" i="10" s="1"/>
  <c r="AM51" i="10"/>
  <c r="AL43" i="10"/>
  <c r="AK41" i="10"/>
  <c r="AL23" i="10"/>
  <c r="AK25" i="10"/>
  <c r="AM22" i="10"/>
  <c r="AM31" i="10"/>
  <c r="T13" i="11"/>
  <c r="V13" i="11" s="1"/>
  <c r="T13" i="10"/>
  <c r="V13" i="10" s="1"/>
  <c r="BN119" i="11"/>
  <c r="BO119" i="11"/>
  <c r="BK114" i="11"/>
  <c r="BM114" i="11" s="1"/>
  <c r="BN114" i="11" s="1"/>
  <c r="BO114" i="11"/>
  <c r="BO115" i="11" s="1"/>
  <c r="O99" i="11" s="1"/>
  <c r="U17" i="11" s="1"/>
  <c r="V17" i="11" s="1"/>
  <c r="AM68" i="11"/>
  <c r="AM67" i="11"/>
  <c r="AK60" i="11"/>
  <c r="AR51" i="11"/>
  <c r="AK51" i="11" s="1"/>
  <c r="AM49" i="11"/>
  <c r="AM50" i="11"/>
  <c r="AK42" i="11"/>
  <c r="AM43" i="11"/>
  <c r="AM40" i="11"/>
  <c r="AK40" i="11"/>
  <c r="AJ40" i="11" s="1"/>
  <c r="AM42" i="11"/>
  <c r="AK43" i="11"/>
  <c r="AM32" i="11"/>
  <c r="AK34" i="11"/>
  <c r="AL31" i="11"/>
  <c r="AM33" i="11"/>
  <c r="AM31" i="11"/>
  <c r="AL22" i="11"/>
  <c r="AM23" i="11"/>
  <c r="AR24" i="11"/>
  <c r="AK23" i="11"/>
  <c r="AL25" i="11"/>
  <c r="AM24" i="11"/>
  <c r="AM25" i="11"/>
  <c r="AK24" i="11"/>
  <c r="AJ24" i="11" s="1"/>
  <c r="AM14" i="11"/>
  <c r="AM16" i="11"/>
  <c r="AR5" i="11"/>
  <c r="AM5" i="11"/>
  <c r="AK5" i="11"/>
  <c r="AM4" i="11"/>
  <c r="AM6" i="11"/>
  <c r="AM7" i="11"/>
  <c r="AL5" i="11"/>
  <c r="AL6" i="11"/>
  <c r="AL4" i="11"/>
  <c r="AK4" i="11"/>
  <c r="AK6" i="11"/>
  <c r="AL7" i="11"/>
  <c r="AK7" i="11"/>
  <c r="AJ7" i="11" s="1"/>
  <c r="AL59" i="11"/>
  <c r="AK58" i="11"/>
  <c r="AK69" i="11"/>
  <c r="AK70" i="11"/>
  <c r="AK68" i="11"/>
  <c r="AL34" i="11"/>
  <c r="AL41" i="11"/>
  <c r="AL67" i="11"/>
  <c r="AL40" i="11"/>
  <c r="AM58" i="11"/>
  <c r="BO118" i="11"/>
  <c r="BO120" i="11" s="1"/>
  <c r="O103" i="11" s="1"/>
  <c r="U18" i="11" s="1"/>
  <c r="V18" i="11" s="1"/>
  <c r="BN118" i="11"/>
  <c r="AM59" i="11"/>
  <c r="AK31" i="11"/>
  <c r="BN107" i="11"/>
  <c r="BO107" i="11" s="1"/>
  <c r="AL43" i="11"/>
  <c r="AK22" i="11"/>
  <c r="AJ22" i="11" s="1"/>
  <c r="AL69" i="11"/>
  <c r="AK59" i="11"/>
  <c r="AL61" i="11"/>
  <c r="T14" i="11"/>
  <c r="AL58" i="11"/>
  <c r="AK33" i="11"/>
  <c r="AL24" i="11"/>
  <c r="AK25" i="11"/>
  <c r="AL68" i="11"/>
  <c r="AL32" i="11"/>
  <c r="BN106" i="11"/>
  <c r="BO106" i="11" s="1"/>
  <c r="T15" i="11"/>
  <c r="AK61" i="11"/>
  <c r="BN108" i="11"/>
  <c r="BO108" i="11" s="1"/>
  <c r="AM60" i="11"/>
  <c r="AL60" i="11"/>
  <c r="AL42" i="11"/>
  <c r="AJ42" i="11" s="1"/>
  <c r="AK32" i="11"/>
  <c r="AK41" i="11"/>
  <c r="AL23" i="11"/>
  <c r="AK67" i="11"/>
  <c r="AL70" i="11"/>
  <c r="AK14" i="11"/>
  <c r="AL13" i="11"/>
  <c r="AK16" i="11"/>
  <c r="AL15" i="11"/>
  <c r="AK15" i="11"/>
  <c r="AL14" i="11"/>
  <c r="AM13" i="11"/>
  <c r="AL16" i="11"/>
  <c r="AM15" i="11"/>
  <c r="AK13" i="11"/>
  <c r="AM7" i="10"/>
  <c r="AR5" i="10"/>
  <c r="AL6" i="10" s="1"/>
  <c r="AM5" i="10"/>
  <c r="AM6" i="10"/>
  <c r="AL5" i="10"/>
  <c r="AL16" i="10"/>
  <c r="AK16" i="10"/>
  <c r="AK14" i="10"/>
  <c r="AL7" i="10"/>
  <c r="AL4" i="10"/>
  <c r="BO108" i="10"/>
  <c r="BN108" i="10"/>
  <c r="BN106" i="10"/>
  <c r="BO106" i="10" s="1"/>
  <c r="AL40" i="10"/>
  <c r="AL41" i="10"/>
  <c r="AK43" i="10"/>
  <c r="AK22" i="10"/>
  <c r="AL70" i="10"/>
  <c r="AK58" i="10"/>
  <c r="AK61" i="10"/>
  <c r="AL60" i="10"/>
  <c r="T16" i="10"/>
  <c r="AR34" i="10"/>
  <c r="AL33" i="10" s="1"/>
  <c r="BO118" i="10"/>
  <c r="BO120" i="10" s="1"/>
  <c r="O103" i="10" s="1"/>
  <c r="U18" i="10" s="1"/>
  <c r="V18" i="10" s="1"/>
  <c r="BN118" i="10"/>
  <c r="AL42" i="10"/>
  <c r="AK40" i="10"/>
  <c r="AJ40" i="10" s="1"/>
  <c r="AK13" i="10"/>
  <c r="AL22" i="10"/>
  <c r="AL13" i="10"/>
  <c r="AL14" i="10"/>
  <c r="AK42" i="10"/>
  <c r="BN107" i="10"/>
  <c r="BO107" i="10" s="1"/>
  <c r="AL58" i="10"/>
  <c r="AM24" i="10"/>
  <c r="T15" i="10"/>
  <c r="AL25" i="10"/>
  <c r="AM15" i="10"/>
  <c r="AK15" i="10"/>
  <c r="AL59" i="10"/>
  <c r="AL15" i="10"/>
  <c r="AM23" i="10"/>
  <c r="AM16" i="10"/>
  <c r="BE4" i="1"/>
  <c r="AC72" i="6"/>
  <c r="AC71" i="6"/>
  <c r="AC70" i="6"/>
  <c r="AC69" i="6"/>
  <c r="AC68" i="6"/>
  <c r="AC67" i="6"/>
  <c r="AC45" i="6"/>
  <c r="AC44" i="6"/>
  <c r="AC43" i="6"/>
  <c r="AC42" i="6"/>
  <c r="AC41" i="6"/>
  <c r="AC40" i="6"/>
  <c r="AC36" i="6"/>
  <c r="AC35" i="6"/>
  <c r="AC34" i="6"/>
  <c r="AC33" i="6"/>
  <c r="AC32" i="6"/>
  <c r="AC31" i="6"/>
  <c r="AC27" i="6"/>
  <c r="AC26" i="6"/>
  <c r="AC25" i="6"/>
  <c r="AC24" i="6"/>
  <c r="AC23" i="6"/>
  <c r="AC22" i="6"/>
  <c r="AC18" i="6"/>
  <c r="AC17" i="6"/>
  <c r="AC16" i="6"/>
  <c r="AC15" i="6"/>
  <c r="AC14" i="6"/>
  <c r="AC13" i="6"/>
  <c r="AC9" i="6"/>
  <c r="AC8" i="6"/>
  <c r="AC7" i="6"/>
  <c r="AC6" i="6"/>
  <c r="AC5" i="6"/>
  <c r="Y45" i="6"/>
  <c r="Y44" i="6"/>
  <c r="Y43" i="6"/>
  <c r="Y42" i="6"/>
  <c r="Y41" i="6"/>
  <c r="Y40" i="6"/>
  <c r="Y36" i="6"/>
  <c r="Y35" i="6"/>
  <c r="Y34" i="6"/>
  <c r="Y33" i="6"/>
  <c r="Y32" i="6"/>
  <c r="Y31" i="6"/>
  <c r="Y27" i="6"/>
  <c r="Y26" i="6"/>
  <c r="Y25" i="6"/>
  <c r="Y24" i="6"/>
  <c r="Y23" i="6"/>
  <c r="Y22" i="6"/>
  <c r="Y18" i="6"/>
  <c r="Y17" i="6"/>
  <c r="Y16" i="6"/>
  <c r="Y15" i="6"/>
  <c r="Y14" i="6"/>
  <c r="Y13" i="6"/>
  <c r="Y9" i="6"/>
  <c r="Y8" i="6"/>
  <c r="Y7" i="6"/>
  <c r="Y6" i="6"/>
  <c r="Y5" i="6"/>
  <c r="AC4" i="6"/>
  <c r="Y4" i="6"/>
  <c r="AE72" i="1"/>
  <c r="AE71" i="1"/>
  <c r="AE70" i="1"/>
  <c r="AE69" i="1"/>
  <c r="AE68" i="1"/>
  <c r="AE67" i="1"/>
  <c r="AE63" i="1"/>
  <c r="AE62" i="1"/>
  <c r="AE61" i="1"/>
  <c r="AE60" i="1"/>
  <c r="AE59" i="1"/>
  <c r="AE58" i="1"/>
  <c r="AE54" i="1"/>
  <c r="AE53" i="1"/>
  <c r="AE52" i="1"/>
  <c r="AE51" i="1"/>
  <c r="AE50" i="1"/>
  <c r="AE49" i="1"/>
  <c r="AE45" i="1"/>
  <c r="AE44" i="1"/>
  <c r="AE43" i="1"/>
  <c r="AE42" i="1"/>
  <c r="AE41" i="1"/>
  <c r="AE40" i="1"/>
  <c r="AE36" i="1"/>
  <c r="AE35" i="1"/>
  <c r="AE34" i="1"/>
  <c r="AE33" i="1"/>
  <c r="AE32" i="1"/>
  <c r="AE31" i="1"/>
  <c r="AE27" i="1"/>
  <c r="AE26" i="1"/>
  <c r="AE25" i="1"/>
  <c r="AE24" i="1"/>
  <c r="AE23" i="1"/>
  <c r="AE22" i="1"/>
  <c r="AE18" i="1"/>
  <c r="AE17" i="1"/>
  <c r="AE16" i="1"/>
  <c r="AE15" i="1"/>
  <c r="AE14" i="1"/>
  <c r="AE13" i="1"/>
  <c r="AA72" i="1"/>
  <c r="AA71" i="1"/>
  <c r="AA70" i="1"/>
  <c r="AA69" i="1"/>
  <c r="AA68" i="1"/>
  <c r="AA67" i="1"/>
  <c r="AA63" i="1"/>
  <c r="AA62" i="1"/>
  <c r="AA61" i="1"/>
  <c r="AA60" i="1"/>
  <c r="AA59" i="1"/>
  <c r="AA58" i="1"/>
  <c r="AA54" i="1"/>
  <c r="AA53" i="1"/>
  <c r="AA52" i="1"/>
  <c r="AA51" i="1"/>
  <c r="AA50" i="1"/>
  <c r="AA49" i="1"/>
  <c r="AA45" i="1"/>
  <c r="AA44" i="1"/>
  <c r="AA43" i="1"/>
  <c r="AA42" i="1"/>
  <c r="AA41" i="1"/>
  <c r="AA40" i="1"/>
  <c r="AA36" i="1"/>
  <c r="AA35" i="1"/>
  <c r="AA34" i="1"/>
  <c r="AA33" i="1"/>
  <c r="AA32" i="1"/>
  <c r="AA31" i="1"/>
  <c r="AA27" i="1"/>
  <c r="AA26" i="1"/>
  <c r="AA25" i="1"/>
  <c r="AA24" i="1"/>
  <c r="AA23" i="1"/>
  <c r="AA22" i="1"/>
  <c r="AA18" i="1"/>
  <c r="AA17" i="1"/>
  <c r="AA16" i="1"/>
  <c r="AA15" i="1"/>
  <c r="AA14" i="1"/>
  <c r="AA13" i="1"/>
  <c r="AE5" i="1"/>
  <c r="AE6" i="1"/>
  <c r="AE7" i="1"/>
  <c r="AE8" i="1"/>
  <c r="AE9" i="1"/>
  <c r="AE4" i="1"/>
  <c r="AA5" i="1"/>
  <c r="AA6" i="1"/>
  <c r="AA7" i="1"/>
  <c r="AA8" i="1"/>
  <c r="AA9" i="1"/>
  <c r="AA4" i="1"/>
  <c r="BN114" i="10" l="1"/>
  <c r="BO114" i="10"/>
  <c r="BO115" i="10" s="1"/>
  <c r="O99" i="10" s="1"/>
  <c r="U17" i="10" s="1"/>
  <c r="V17" i="10" s="1"/>
  <c r="AL68" i="10"/>
  <c r="AK67" i="10"/>
  <c r="AJ67" i="10" s="1"/>
  <c r="AK68" i="10"/>
  <c r="AL69" i="10"/>
  <c r="AJ69" i="10" s="1"/>
  <c r="AK70" i="10"/>
  <c r="AJ70" i="10" s="1"/>
  <c r="AL67" i="10"/>
  <c r="AJ60" i="10"/>
  <c r="AJ61" i="10"/>
  <c r="AL49" i="10"/>
  <c r="AK52" i="10"/>
  <c r="AL51" i="10"/>
  <c r="AK49" i="10"/>
  <c r="AJ49" i="10" s="1"/>
  <c r="AL52" i="10"/>
  <c r="AJ52" i="10" s="1"/>
  <c r="AI52" i="10" s="1"/>
  <c r="AK51" i="10"/>
  <c r="AJ43" i="10"/>
  <c r="AK23" i="10"/>
  <c r="AJ23" i="10" s="1"/>
  <c r="AK24" i="10"/>
  <c r="AJ24" i="10" s="1"/>
  <c r="AJ25" i="10"/>
  <c r="AJ15" i="10"/>
  <c r="AJ59" i="10"/>
  <c r="AK50" i="10"/>
  <c r="AJ50" i="10" s="1"/>
  <c r="AJ51" i="10"/>
  <c r="AJ41" i="10"/>
  <c r="BO110" i="11"/>
  <c r="O94" i="11" s="1"/>
  <c r="U16" i="11" s="1"/>
  <c r="V16" i="11" s="1"/>
  <c r="AJ70" i="11"/>
  <c r="AJ61" i="11"/>
  <c r="AJ60" i="11"/>
  <c r="AK49" i="11"/>
  <c r="AK50" i="11"/>
  <c r="AL49" i="11"/>
  <c r="AJ67" i="11"/>
  <c r="AL52" i="11"/>
  <c r="AJ49" i="11"/>
  <c r="AL50" i="11"/>
  <c r="AK52" i="11"/>
  <c r="AJ52" i="11" s="1"/>
  <c r="AL51" i="11"/>
  <c r="AJ51" i="11" s="1"/>
  <c r="AJ41" i="11"/>
  <c r="AJ43" i="11"/>
  <c r="AI42" i="11"/>
  <c r="AJ34" i="11"/>
  <c r="AI34" i="11" s="1"/>
  <c r="AJ33" i="11"/>
  <c r="AJ31" i="11"/>
  <c r="AJ23" i="11"/>
  <c r="AJ25" i="11"/>
  <c r="AI23" i="11" s="1"/>
  <c r="AJ16" i="11"/>
  <c r="AJ14" i="11"/>
  <c r="AJ5" i="11"/>
  <c r="AJ6" i="11"/>
  <c r="AI43" i="11"/>
  <c r="AJ15" i="11"/>
  <c r="AI41" i="11"/>
  <c r="AI40" i="11"/>
  <c r="AI6" i="11"/>
  <c r="AJ32" i="11"/>
  <c r="AJ59" i="11"/>
  <c r="AI59" i="11" s="1"/>
  <c r="AJ68" i="11"/>
  <c r="AJ4" i="11"/>
  <c r="AI4" i="11" s="1"/>
  <c r="AJ58" i="11"/>
  <c r="AI7" i="11"/>
  <c r="AJ13" i="11"/>
  <c r="AI13" i="11" s="1"/>
  <c r="AI31" i="11"/>
  <c r="AJ69" i="11"/>
  <c r="AK7" i="10"/>
  <c r="AK4" i="10"/>
  <c r="AK5" i="10"/>
  <c r="AK6" i="10"/>
  <c r="AJ7" i="10"/>
  <c r="AJ4" i="10"/>
  <c r="AI4" i="10" s="1"/>
  <c r="AJ5" i="10"/>
  <c r="AL34" i="10"/>
  <c r="AK32" i="10"/>
  <c r="AL32" i="10"/>
  <c r="AK33" i="10"/>
  <c r="AJ33" i="10" s="1"/>
  <c r="AK34" i="10"/>
  <c r="AJ34" i="10" s="1"/>
  <c r="AK31" i="10"/>
  <c r="AJ58" i="10"/>
  <c r="AJ22" i="10"/>
  <c r="AJ68" i="10"/>
  <c r="AJ6" i="10"/>
  <c r="AL31" i="10"/>
  <c r="BO110" i="10"/>
  <c r="O94" i="10" s="1"/>
  <c r="U16" i="10" s="1"/>
  <c r="V16" i="10" s="1"/>
  <c r="AJ14" i="10"/>
  <c r="AJ42" i="10"/>
  <c r="AI42" i="10" s="1"/>
  <c r="AJ13" i="10"/>
  <c r="AJ16" i="10"/>
  <c r="X5" i="1"/>
  <c r="X4" i="1"/>
  <c r="AI69" i="10" l="1"/>
  <c r="AI68" i="10"/>
  <c r="AI58" i="10"/>
  <c r="AI14" i="10"/>
  <c r="AI61" i="10"/>
  <c r="AI49" i="10"/>
  <c r="AU49" i="10" s="1"/>
  <c r="AV49" i="10" s="1"/>
  <c r="AI51" i="10"/>
  <c r="AI50" i="10"/>
  <c r="AI23" i="10"/>
  <c r="AI60" i="11"/>
  <c r="AJ50" i="11"/>
  <c r="AI69" i="11"/>
  <c r="AI51" i="11"/>
  <c r="AI32" i="11"/>
  <c r="AU33" i="11" s="1"/>
  <c r="AI25" i="11"/>
  <c r="AI22" i="11"/>
  <c r="AU22" i="11" s="1"/>
  <c r="AI24" i="11"/>
  <c r="AI14" i="11"/>
  <c r="AU14" i="11" s="1"/>
  <c r="AI61" i="11"/>
  <c r="AU31" i="11"/>
  <c r="AU32" i="11"/>
  <c r="AU40" i="11"/>
  <c r="AU42" i="11"/>
  <c r="AU43" i="11"/>
  <c r="AU41" i="11"/>
  <c r="AI58" i="11"/>
  <c r="AI67" i="11"/>
  <c r="AI15" i="11"/>
  <c r="AI70" i="11"/>
  <c r="AI16" i="11"/>
  <c r="AI68" i="11"/>
  <c r="AI33" i="11"/>
  <c r="AI5" i="11"/>
  <c r="AU7" i="11" s="1"/>
  <c r="AI6" i="10"/>
  <c r="AI5" i="10"/>
  <c r="AU5" i="10" s="1"/>
  <c r="AU4" i="10"/>
  <c r="AI13" i="10"/>
  <c r="AI41" i="10"/>
  <c r="AI22" i="10"/>
  <c r="AI24" i="10"/>
  <c r="AI7" i="10"/>
  <c r="AU7" i="10" s="1"/>
  <c r="AI70" i="10"/>
  <c r="AI40" i="10"/>
  <c r="AI15" i="10"/>
  <c r="AI16" i="10"/>
  <c r="AI43" i="10"/>
  <c r="AI25" i="10"/>
  <c r="AJ31" i="10"/>
  <c r="AJ32" i="10"/>
  <c r="AI60" i="10"/>
  <c r="AI67" i="10"/>
  <c r="AI59" i="10"/>
  <c r="BH103" i="1"/>
  <c r="BH99" i="1"/>
  <c r="BH95" i="1"/>
  <c r="BH94" i="1"/>
  <c r="BH90" i="1"/>
  <c r="BH89" i="1"/>
  <c r="BH88" i="1"/>
  <c r="BH87" i="1"/>
  <c r="BH83" i="1"/>
  <c r="BH82" i="1"/>
  <c r="BH81" i="1"/>
  <c r="BH80" i="1"/>
  <c r="BH79" i="1"/>
  <c r="BH78" i="1"/>
  <c r="BH77" i="1"/>
  <c r="BH76" i="1"/>
  <c r="BH72" i="1"/>
  <c r="BH71" i="1"/>
  <c r="BH70" i="1"/>
  <c r="BH69" i="1"/>
  <c r="BH68" i="1"/>
  <c r="BH67" i="1"/>
  <c r="BH63" i="1"/>
  <c r="BH62" i="1"/>
  <c r="BH61" i="1"/>
  <c r="BH60" i="1"/>
  <c r="BH59" i="1"/>
  <c r="BH58" i="1"/>
  <c r="BH54" i="1"/>
  <c r="BH53" i="1"/>
  <c r="BH52" i="1"/>
  <c r="BH51" i="1"/>
  <c r="BH50" i="1"/>
  <c r="BH49" i="1"/>
  <c r="BH45" i="1"/>
  <c r="BH44" i="1"/>
  <c r="BH43" i="1"/>
  <c r="BH42" i="1"/>
  <c r="BH41" i="1"/>
  <c r="BH40" i="1"/>
  <c r="BH36" i="1"/>
  <c r="BH35" i="1"/>
  <c r="BH34" i="1"/>
  <c r="BH33" i="1"/>
  <c r="BH32" i="1"/>
  <c r="BH31" i="1"/>
  <c r="BH27" i="1"/>
  <c r="BH26" i="1"/>
  <c r="BH25" i="1"/>
  <c r="BH24" i="1"/>
  <c r="BH23" i="1"/>
  <c r="BH22" i="1"/>
  <c r="BH18" i="1"/>
  <c r="BH17" i="1"/>
  <c r="BH16" i="1"/>
  <c r="BH15" i="1"/>
  <c r="BH14" i="1"/>
  <c r="BH13" i="1"/>
  <c r="BH9" i="1"/>
  <c r="BH8" i="1"/>
  <c r="BH7" i="1"/>
  <c r="BH6" i="1"/>
  <c r="BH5" i="1"/>
  <c r="BH4" i="1"/>
  <c r="AU6" i="10" l="1"/>
  <c r="AU59" i="10"/>
  <c r="AU58" i="10"/>
  <c r="AX58" i="10" s="1"/>
  <c r="AU60" i="10"/>
  <c r="AV60" i="10" s="1"/>
  <c r="M49" i="10"/>
  <c r="N49" i="10" s="1"/>
  <c r="AW49" i="10"/>
  <c r="AU52" i="10"/>
  <c r="AY52" i="10" s="1"/>
  <c r="AX49" i="10"/>
  <c r="AU51" i="10"/>
  <c r="AY49" i="10"/>
  <c r="AU50" i="10"/>
  <c r="AI34" i="10"/>
  <c r="AI32" i="10"/>
  <c r="AI33" i="10"/>
  <c r="AI50" i="11"/>
  <c r="AI52" i="11"/>
  <c r="AI49" i="11"/>
  <c r="AU50" i="11"/>
  <c r="AW50" i="11" s="1"/>
  <c r="AU34" i="11"/>
  <c r="M34" i="11" s="1"/>
  <c r="AU24" i="11"/>
  <c r="AY24" i="11" s="1"/>
  <c r="AU23" i="11"/>
  <c r="AU25" i="11"/>
  <c r="AU16" i="11"/>
  <c r="AY16" i="11" s="1"/>
  <c r="AU13" i="11"/>
  <c r="AW13" i="11" s="1"/>
  <c r="AU4" i="11"/>
  <c r="AU6" i="11"/>
  <c r="AV6" i="11" s="1"/>
  <c r="AY7" i="11"/>
  <c r="M7" i="11"/>
  <c r="AW7" i="11"/>
  <c r="AV7" i="11"/>
  <c r="AX7" i="11"/>
  <c r="AX34" i="11"/>
  <c r="AY34" i="11"/>
  <c r="AV34" i="11"/>
  <c r="AX16" i="11"/>
  <c r="M16" i="11"/>
  <c r="AV14" i="11"/>
  <c r="M14" i="11"/>
  <c r="AX14" i="11"/>
  <c r="AY14" i="11"/>
  <c r="AW14" i="11"/>
  <c r="AX6" i="11"/>
  <c r="AW6" i="11"/>
  <c r="AU69" i="11"/>
  <c r="AU67" i="11"/>
  <c r="AU70" i="11"/>
  <c r="AU68" i="11"/>
  <c r="AW24" i="11"/>
  <c r="M24" i="11"/>
  <c r="AU15" i="11"/>
  <c r="AX43" i="11"/>
  <c r="AV43" i="11"/>
  <c r="AW43" i="11"/>
  <c r="M43" i="11"/>
  <c r="AY43" i="11"/>
  <c r="AW4" i="11"/>
  <c r="AY4" i="11"/>
  <c r="AV4" i="11"/>
  <c r="AX4" i="11"/>
  <c r="M4" i="11"/>
  <c r="AX32" i="11"/>
  <c r="AY32" i="11"/>
  <c r="AV32" i="11"/>
  <c r="AW32" i="11"/>
  <c r="M32" i="11"/>
  <c r="AV23" i="11"/>
  <c r="AY23" i="11"/>
  <c r="M23" i="11"/>
  <c r="AW23" i="11"/>
  <c r="AX23" i="11"/>
  <c r="AX41" i="11"/>
  <c r="AV41" i="11"/>
  <c r="M41" i="11"/>
  <c r="AW41" i="11"/>
  <c r="AY41" i="11"/>
  <c r="AV33" i="11"/>
  <c r="AW33" i="11"/>
  <c r="AY33" i="11"/>
  <c r="M33" i="11"/>
  <c r="AX33" i="11"/>
  <c r="AU61" i="11"/>
  <c r="AU60" i="11"/>
  <c r="AU58" i="11"/>
  <c r="AU59" i="11"/>
  <c r="AV25" i="11"/>
  <c r="AX25" i="11"/>
  <c r="AY25" i="11"/>
  <c r="AW25" i="11"/>
  <c r="M25" i="11"/>
  <c r="AV42" i="11"/>
  <c r="AX42" i="11"/>
  <c r="AY42" i="11"/>
  <c r="M42" i="11"/>
  <c r="AW42" i="11"/>
  <c r="AU5" i="11"/>
  <c r="AV31" i="11"/>
  <c r="AX31" i="11"/>
  <c r="AY31" i="11"/>
  <c r="AW31" i="11"/>
  <c r="M31" i="11"/>
  <c r="AX22" i="11"/>
  <c r="AV22" i="11"/>
  <c r="AY22" i="11"/>
  <c r="AW22" i="11"/>
  <c r="M22" i="11"/>
  <c r="AV40" i="11"/>
  <c r="AX40" i="11"/>
  <c r="AY40" i="11"/>
  <c r="M40" i="11"/>
  <c r="AW40" i="11"/>
  <c r="AW7" i="10"/>
  <c r="AY7" i="10"/>
  <c r="M7" i="10"/>
  <c r="AX7" i="10"/>
  <c r="AV7" i="10"/>
  <c r="AV59" i="10"/>
  <c r="AX59" i="10"/>
  <c r="M59" i="10"/>
  <c r="AW59" i="10"/>
  <c r="AY59" i="10"/>
  <c r="AY5" i="10"/>
  <c r="AW5" i="10"/>
  <c r="AX5" i="10"/>
  <c r="M5" i="10"/>
  <c r="AV5" i="10"/>
  <c r="AU61" i="10"/>
  <c r="AU23" i="10"/>
  <c r="AU24" i="10"/>
  <c r="AU22" i="10"/>
  <c r="AU25" i="10"/>
  <c r="AV6" i="10"/>
  <c r="AX6" i="10"/>
  <c r="M6" i="10"/>
  <c r="AW6" i="10"/>
  <c r="AY6" i="10"/>
  <c r="AU42" i="10"/>
  <c r="AU40" i="10"/>
  <c r="AU43" i="10"/>
  <c r="AU41" i="10"/>
  <c r="AU13" i="10"/>
  <c r="AU16" i="10"/>
  <c r="AU15" i="10"/>
  <c r="AU14" i="10"/>
  <c r="AI31" i="10"/>
  <c r="AU69" i="10"/>
  <c r="AU67" i="10"/>
  <c r="AU70" i="10"/>
  <c r="AU68" i="10"/>
  <c r="AY4" i="10"/>
  <c r="AW4" i="10"/>
  <c r="AX4" i="10"/>
  <c r="M4" i="10"/>
  <c r="AV4" i="10"/>
  <c r="F103" i="6"/>
  <c r="F95" i="6"/>
  <c r="F94" i="6"/>
  <c r="F90" i="6"/>
  <c r="F89" i="6"/>
  <c r="F88" i="6"/>
  <c r="F87" i="6"/>
  <c r="D103" i="6"/>
  <c r="D95" i="6"/>
  <c r="D94" i="6"/>
  <c r="D90" i="6"/>
  <c r="D89" i="6"/>
  <c r="D88" i="6"/>
  <c r="D87" i="6"/>
  <c r="BL102" i="27" l="1"/>
  <c r="BL102" i="26"/>
  <c r="BL102" i="28"/>
  <c r="BL102" i="25"/>
  <c r="BL102" i="24"/>
  <c r="BL102" i="23"/>
  <c r="BL102" i="22"/>
  <c r="BL102" i="21"/>
  <c r="BL102" i="20"/>
  <c r="BL102" i="19"/>
  <c r="BL102" i="17"/>
  <c r="BL102" i="18"/>
  <c r="BL102" i="16"/>
  <c r="BL102" i="15"/>
  <c r="BL102" i="14"/>
  <c r="BL102" i="13"/>
  <c r="BL102" i="12"/>
  <c r="BL102" i="11"/>
  <c r="BL102" i="10"/>
  <c r="BL98" i="23"/>
  <c r="BL98" i="27"/>
  <c r="BL98" i="26"/>
  <c r="BL98" i="25"/>
  <c r="BL98" i="28"/>
  <c r="BL98" i="24"/>
  <c r="BL98" i="22"/>
  <c r="BL98" i="21"/>
  <c r="BL98" i="20"/>
  <c r="BL98" i="19"/>
  <c r="BL98" i="17"/>
  <c r="BL98" i="18"/>
  <c r="BL98" i="16"/>
  <c r="BL98" i="15"/>
  <c r="BL98" i="14"/>
  <c r="BL98" i="13"/>
  <c r="BL98" i="12"/>
  <c r="BL98" i="11"/>
  <c r="BL98" i="10"/>
  <c r="BL100" i="28"/>
  <c r="BL100" i="25"/>
  <c r="BL100" i="27"/>
  <c r="BL100" i="24"/>
  <c r="BL100" i="26"/>
  <c r="BL100" i="23"/>
  <c r="BL100" i="21"/>
  <c r="BL100" i="22"/>
  <c r="BL100" i="20"/>
  <c r="BL100" i="19"/>
  <c r="BL100" i="18"/>
  <c r="BL100" i="17"/>
  <c r="BL100" i="16"/>
  <c r="BL100" i="15"/>
  <c r="BL100" i="14"/>
  <c r="BL100" i="13"/>
  <c r="BL100" i="12"/>
  <c r="BL100" i="11"/>
  <c r="BL100" i="10"/>
  <c r="BL96" i="28"/>
  <c r="BL96" i="27"/>
  <c r="BL96" i="25"/>
  <c r="BL96" i="26"/>
  <c r="BL96" i="23"/>
  <c r="BL96" i="24"/>
  <c r="BL96" i="22"/>
  <c r="BL96" i="20"/>
  <c r="BL96" i="21"/>
  <c r="BL96" i="19"/>
  <c r="BL96" i="18"/>
  <c r="BL96" i="17"/>
  <c r="BL96" i="16"/>
  <c r="BL96" i="14"/>
  <c r="BL96" i="15"/>
  <c r="BL96" i="13"/>
  <c r="BL96" i="12"/>
  <c r="BL96" i="11"/>
  <c r="BL96" i="10"/>
  <c r="BL101" i="28"/>
  <c r="BL101" i="25"/>
  <c r="BL101" i="24"/>
  <c r="BL101" i="23"/>
  <c r="BL101" i="27"/>
  <c r="BL101" i="26"/>
  <c r="BL101" i="22"/>
  <c r="BL101" i="21"/>
  <c r="BL101" i="20"/>
  <c r="BL101" i="19"/>
  <c r="BL101" i="18"/>
  <c r="BL101" i="17"/>
  <c r="BL101" i="16"/>
  <c r="BL101" i="15"/>
  <c r="BL101" i="14"/>
  <c r="BL101" i="13"/>
  <c r="BL101" i="12"/>
  <c r="BL101" i="11"/>
  <c r="BL101" i="10"/>
  <c r="BL97" i="27"/>
  <c r="BL97" i="24"/>
  <c r="BL97" i="23"/>
  <c r="BL97" i="26"/>
  <c r="BL97" i="25"/>
  <c r="BL97" i="28"/>
  <c r="BL97" i="21"/>
  <c r="BL97" i="20"/>
  <c r="BL97" i="22"/>
  <c r="BL97" i="19"/>
  <c r="BL97" i="18"/>
  <c r="BL97" i="17"/>
  <c r="BL97" i="16"/>
  <c r="BL97" i="15"/>
  <c r="BL97" i="14"/>
  <c r="BL97" i="13"/>
  <c r="BL97" i="12"/>
  <c r="BL97" i="10"/>
  <c r="BL97" i="11"/>
  <c r="BL99" i="26"/>
  <c r="BL99" i="24"/>
  <c r="BL99" i="25"/>
  <c r="BL99" i="23"/>
  <c r="BL99" i="28"/>
  <c r="BL99" i="27"/>
  <c r="BL99" i="20"/>
  <c r="BL99" i="21"/>
  <c r="BL99" i="22"/>
  <c r="BL99" i="19"/>
  <c r="BL99" i="18"/>
  <c r="BL99" i="17"/>
  <c r="BL99" i="16"/>
  <c r="BL99" i="15"/>
  <c r="BL99" i="14"/>
  <c r="BL99" i="13"/>
  <c r="BL99" i="12"/>
  <c r="BL99" i="10"/>
  <c r="BL99" i="11"/>
  <c r="BL95" i="25"/>
  <c r="BL95" i="23"/>
  <c r="BL95" i="26"/>
  <c r="BL95" i="24"/>
  <c r="BL95" i="28"/>
  <c r="BL95" i="27"/>
  <c r="BL95" i="22"/>
  <c r="BL95" i="20"/>
  <c r="BL95" i="21"/>
  <c r="BL95" i="19"/>
  <c r="BL95" i="18"/>
  <c r="BL95" i="17"/>
  <c r="BL95" i="16"/>
  <c r="BL95" i="15"/>
  <c r="BL95" i="14"/>
  <c r="BL95" i="13"/>
  <c r="BL95" i="12"/>
  <c r="BL95" i="11"/>
  <c r="BL95" i="10"/>
  <c r="M52" i="10"/>
  <c r="Q52" i="10" s="1"/>
  <c r="AW58" i="10"/>
  <c r="AY58" i="10"/>
  <c r="AW60" i="10"/>
  <c r="AV58" i="10"/>
  <c r="M60" i="10"/>
  <c r="N60" i="10" s="1"/>
  <c r="M58" i="10"/>
  <c r="D81" i="10" s="1"/>
  <c r="BB81" i="10" s="1"/>
  <c r="BK81" i="10" s="1"/>
  <c r="BM81" i="10" s="1"/>
  <c r="AX60" i="10"/>
  <c r="AY60" i="10"/>
  <c r="P49" i="10"/>
  <c r="Q49" i="10"/>
  <c r="O49" i="10"/>
  <c r="D82" i="10"/>
  <c r="BB82" i="10" s="1"/>
  <c r="BK82" i="10" s="1"/>
  <c r="BM82" i="10" s="1"/>
  <c r="BN82" i="10" s="1"/>
  <c r="BO82" i="10" s="1"/>
  <c r="AV52" i="10"/>
  <c r="N52" i="10" s="1"/>
  <c r="AX52" i="10"/>
  <c r="AW52" i="10"/>
  <c r="O52" i="10" s="1"/>
  <c r="AX51" i="10"/>
  <c r="M51" i="10"/>
  <c r="AW51" i="10"/>
  <c r="AV51" i="10"/>
  <c r="AY51" i="10"/>
  <c r="AX50" i="10"/>
  <c r="M50" i="10"/>
  <c r="AV50" i="10"/>
  <c r="AY50" i="10"/>
  <c r="AW50" i="10"/>
  <c r="AU49" i="11"/>
  <c r="AU51" i="11"/>
  <c r="AU52" i="11"/>
  <c r="AY50" i="11"/>
  <c r="Q50" i="11" s="1"/>
  <c r="AX50" i="11"/>
  <c r="M50" i="11"/>
  <c r="AV50" i="11"/>
  <c r="AW34" i="11"/>
  <c r="AV24" i="11"/>
  <c r="AX24" i="11"/>
  <c r="P24" i="11" s="1"/>
  <c r="AX13" i="11"/>
  <c r="P13" i="11" s="1"/>
  <c r="M13" i="11"/>
  <c r="AV16" i="11"/>
  <c r="AY13" i="11"/>
  <c r="AW16" i="11"/>
  <c r="AV13" i="11"/>
  <c r="M6" i="11"/>
  <c r="AY6" i="11"/>
  <c r="N25" i="11"/>
  <c r="O25" i="11"/>
  <c r="Q25" i="11"/>
  <c r="P25" i="11"/>
  <c r="AY61" i="11"/>
  <c r="AW61" i="11"/>
  <c r="AV61" i="11"/>
  <c r="AX61" i="11"/>
  <c r="M61" i="11"/>
  <c r="P43" i="11"/>
  <c r="N43" i="11"/>
  <c r="Q43" i="11"/>
  <c r="O43" i="11"/>
  <c r="AY15" i="11"/>
  <c r="AW15" i="11"/>
  <c r="AV15" i="11"/>
  <c r="AX15" i="11"/>
  <c r="M15" i="11"/>
  <c r="AY67" i="11"/>
  <c r="M67" i="11"/>
  <c r="AW67" i="11"/>
  <c r="AV67" i="11"/>
  <c r="AX67" i="11"/>
  <c r="D79" i="11"/>
  <c r="BB79" i="11" s="1"/>
  <c r="BK79" i="11" s="1"/>
  <c r="BM79" i="11" s="1"/>
  <c r="N31" i="11"/>
  <c r="O31" i="11"/>
  <c r="Q31" i="11"/>
  <c r="P31" i="11"/>
  <c r="AX59" i="11"/>
  <c r="AV59" i="11"/>
  <c r="AW59" i="11"/>
  <c r="M59" i="11"/>
  <c r="AY59" i="11"/>
  <c r="F82" i="11"/>
  <c r="BD82" i="11" s="1"/>
  <c r="BK90" i="11" s="1"/>
  <c r="BM90" i="11" s="1"/>
  <c r="P41" i="11"/>
  <c r="N41" i="11"/>
  <c r="Q41" i="11"/>
  <c r="O41" i="11"/>
  <c r="P32" i="11"/>
  <c r="F77" i="11"/>
  <c r="BD77" i="11" s="1"/>
  <c r="BK85" i="11" s="1"/>
  <c r="BM85" i="11" s="1"/>
  <c r="Q32" i="11"/>
  <c r="N32" i="11"/>
  <c r="O32" i="11"/>
  <c r="AY69" i="11"/>
  <c r="M69" i="11"/>
  <c r="AW69" i="11"/>
  <c r="AV69" i="11"/>
  <c r="AX69" i="11"/>
  <c r="P34" i="11"/>
  <c r="O34" i="11"/>
  <c r="Q34" i="11"/>
  <c r="N34" i="11"/>
  <c r="D77" i="11"/>
  <c r="BB77" i="11" s="1"/>
  <c r="BK77" i="11" s="1"/>
  <c r="BM77" i="11" s="1"/>
  <c r="P22" i="11"/>
  <c r="N22" i="11"/>
  <c r="Q22" i="11"/>
  <c r="O22" i="11"/>
  <c r="N42" i="11"/>
  <c r="P42" i="11"/>
  <c r="O42" i="11"/>
  <c r="Q42" i="11"/>
  <c r="AW5" i="11"/>
  <c r="AY5" i="11"/>
  <c r="AX5" i="11"/>
  <c r="AV5" i="11"/>
  <c r="M5" i="11"/>
  <c r="AV58" i="11"/>
  <c r="AX58" i="11"/>
  <c r="AY58" i="11"/>
  <c r="M58" i="11"/>
  <c r="AW58" i="11"/>
  <c r="N23" i="11"/>
  <c r="P23" i="11"/>
  <c r="F79" i="11"/>
  <c r="BD79" i="11" s="1"/>
  <c r="BK87" i="11" s="1"/>
  <c r="BM87" i="11" s="1"/>
  <c r="Q23" i="11"/>
  <c r="O23" i="11"/>
  <c r="D76" i="11"/>
  <c r="BB76" i="11" s="1"/>
  <c r="BK76" i="11" s="1"/>
  <c r="BM76" i="11" s="1"/>
  <c r="P4" i="11"/>
  <c r="N4" i="11"/>
  <c r="O4" i="11"/>
  <c r="Q4" i="11"/>
  <c r="AW68" i="11"/>
  <c r="AY68" i="11"/>
  <c r="M68" i="11"/>
  <c r="AX68" i="11"/>
  <c r="AV68" i="11"/>
  <c r="P6" i="11"/>
  <c r="N6" i="11"/>
  <c r="Q6" i="11"/>
  <c r="O6" i="11"/>
  <c r="D78" i="11"/>
  <c r="BB78" i="11" s="1"/>
  <c r="BK78" i="11" s="1"/>
  <c r="BM78" i="11" s="1"/>
  <c r="Q13" i="11"/>
  <c r="O13" i="11"/>
  <c r="N13" i="11"/>
  <c r="O16" i="11"/>
  <c r="Q16" i="11"/>
  <c r="P16" i="11"/>
  <c r="N16" i="11"/>
  <c r="Q7" i="11"/>
  <c r="O7" i="11"/>
  <c r="P7" i="11"/>
  <c r="N7" i="11"/>
  <c r="D80" i="11"/>
  <c r="BB80" i="11" s="1"/>
  <c r="BK80" i="11" s="1"/>
  <c r="BM80" i="11" s="1"/>
  <c r="P40" i="11"/>
  <c r="O40" i="11"/>
  <c r="Q40" i="11"/>
  <c r="N40" i="11"/>
  <c r="N50" i="11"/>
  <c r="F80" i="11"/>
  <c r="BD80" i="11" s="1"/>
  <c r="BK88" i="11" s="1"/>
  <c r="BM88" i="11" s="1"/>
  <c r="P50" i="11"/>
  <c r="O50" i="11"/>
  <c r="AV60" i="11"/>
  <c r="AX60" i="11"/>
  <c r="AY60" i="11"/>
  <c r="AW60" i="11"/>
  <c r="M60" i="11"/>
  <c r="N33" i="11"/>
  <c r="P33" i="11"/>
  <c r="Q33" i="11"/>
  <c r="O33" i="11"/>
  <c r="O24" i="11"/>
  <c r="N24" i="11"/>
  <c r="Q24" i="11"/>
  <c r="AW70" i="11"/>
  <c r="AY70" i="11"/>
  <c r="M70" i="11"/>
  <c r="AX70" i="11"/>
  <c r="AV70" i="11"/>
  <c r="F76" i="11"/>
  <c r="BD76" i="11" s="1"/>
  <c r="BK84" i="11" s="1"/>
  <c r="BM84" i="11" s="1"/>
  <c r="Q14" i="11"/>
  <c r="O14" i="11"/>
  <c r="P14" i="11"/>
  <c r="N14" i="11"/>
  <c r="AU33" i="10"/>
  <c r="AU34" i="10"/>
  <c r="AU32" i="10"/>
  <c r="AU31" i="10"/>
  <c r="AY13" i="10"/>
  <c r="AW13" i="10"/>
  <c r="M13" i="10"/>
  <c r="AV13" i="10"/>
  <c r="AX13" i="10"/>
  <c r="AX14" i="10"/>
  <c r="AV14" i="10"/>
  <c r="M14" i="10"/>
  <c r="AY14" i="10"/>
  <c r="AW14" i="10"/>
  <c r="AV41" i="10"/>
  <c r="AX41" i="10"/>
  <c r="AW41" i="10"/>
  <c r="M41" i="10"/>
  <c r="AY41" i="10"/>
  <c r="AX23" i="10"/>
  <c r="M23" i="10"/>
  <c r="AW23" i="10"/>
  <c r="AY23" i="10"/>
  <c r="AV23" i="10"/>
  <c r="O7" i="10"/>
  <c r="Q7" i="10"/>
  <c r="N7" i="10"/>
  <c r="P7" i="10"/>
  <c r="AY67" i="10"/>
  <c r="AW67" i="10"/>
  <c r="AV67" i="10"/>
  <c r="AX67" i="10"/>
  <c r="M67" i="10"/>
  <c r="AX42" i="10"/>
  <c r="AV42" i="10"/>
  <c r="AY42" i="10"/>
  <c r="M42" i="10"/>
  <c r="AW42" i="10"/>
  <c r="AV24" i="10"/>
  <c r="AX24" i="10"/>
  <c r="AW24" i="10"/>
  <c r="M24" i="10"/>
  <c r="AY24" i="10"/>
  <c r="F78" i="10"/>
  <c r="BD78" i="10" s="1"/>
  <c r="BK86" i="10" s="1"/>
  <c r="BM86" i="10" s="1"/>
  <c r="N5" i="10"/>
  <c r="P5" i="10"/>
  <c r="Q5" i="10"/>
  <c r="O5" i="10"/>
  <c r="AY69" i="10"/>
  <c r="M69" i="10"/>
  <c r="AW69" i="10"/>
  <c r="AV69" i="10"/>
  <c r="AX69" i="10"/>
  <c r="D76" i="10"/>
  <c r="BB76" i="10" s="1"/>
  <c r="BK76" i="10" s="1"/>
  <c r="BM76" i="10" s="1"/>
  <c r="N4" i="10"/>
  <c r="P4" i="10"/>
  <c r="Q4" i="10"/>
  <c r="O4" i="10"/>
  <c r="AW68" i="10"/>
  <c r="AY68" i="10"/>
  <c r="M68" i="10"/>
  <c r="AX68" i="10"/>
  <c r="AV68" i="10"/>
  <c r="AW15" i="10"/>
  <c r="AY15" i="10"/>
  <c r="AX15" i="10"/>
  <c r="M15" i="10"/>
  <c r="AV15" i="10"/>
  <c r="AV43" i="10"/>
  <c r="AX43" i="10"/>
  <c r="M43" i="10"/>
  <c r="AW43" i="10"/>
  <c r="AY43" i="10"/>
  <c r="AX25" i="10"/>
  <c r="AV25" i="10"/>
  <c r="AY25" i="10"/>
  <c r="AW25" i="10"/>
  <c r="M25" i="10"/>
  <c r="AW61" i="10"/>
  <c r="AY61" i="10"/>
  <c r="AV61" i="10"/>
  <c r="M61" i="10"/>
  <c r="AX61" i="10"/>
  <c r="AW70" i="10"/>
  <c r="AY70" i="10"/>
  <c r="M70" i="10"/>
  <c r="AX70" i="10"/>
  <c r="AV70" i="10"/>
  <c r="AW16" i="10"/>
  <c r="AX16" i="10"/>
  <c r="M16" i="10"/>
  <c r="AY16" i="10"/>
  <c r="AV16" i="10"/>
  <c r="AX40" i="10"/>
  <c r="AV40" i="10"/>
  <c r="AY40" i="10"/>
  <c r="AW40" i="10"/>
  <c r="M40" i="10"/>
  <c r="N6" i="10"/>
  <c r="P6" i="10"/>
  <c r="Q6" i="10"/>
  <c r="O6" i="10"/>
  <c r="AV22" i="10"/>
  <c r="AW22" i="10"/>
  <c r="AY22" i="10"/>
  <c r="M22" i="10"/>
  <c r="AX22" i="10"/>
  <c r="N59" i="10"/>
  <c r="P59" i="10"/>
  <c r="Q59" i="10"/>
  <c r="O59" i="10"/>
  <c r="F83" i="10"/>
  <c r="BD83" i="10" s="1"/>
  <c r="BK91" i="10" s="1"/>
  <c r="BM91" i="10" s="1"/>
  <c r="BL91" i="1"/>
  <c r="BL90" i="1"/>
  <c r="BL89" i="1"/>
  <c r="BL88" i="1"/>
  <c r="BL87" i="1"/>
  <c r="BL86" i="1"/>
  <c r="BL85" i="1"/>
  <c r="BL84" i="1"/>
  <c r="BL83" i="1"/>
  <c r="BL82" i="1"/>
  <c r="BL81" i="1"/>
  <c r="BL80" i="1"/>
  <c r="BL79" i="1"/>
  <c r="BL78" i="1"/>
  <c r="BL77" i="1"/>
  <c r="BL76" i="1"/>
  <c r="BG103" i="1"/>
  <c r="BG99" i="1"/>
  <c r="BG95" i="1"/>
  <c r="BG94" i="1"/>
  <c r="BG90" i="1"/>
  <c r="BG89" i="1"/>
  <c r="BG88" i="1"/>
  <c r="BG87" i="1"/>
  <c r="BG83" i="1"/>
  <c r="BG82" i="1"/>
  <c r="BG81" i="1"/>
  <c r="BG80" i="1"/>
  <c r="BG79" i="1"/>
  <c r="BG78" i="1"/>
  <c r="BG77" i="1"/>
  <c r="BG76" i="1"/>
  <c r="BG72" i="1"/>
  <c r="BG71" i="1"/>
  <c r="BG70" i="1"/>
  <c r="BG69" i="1"/>
  <c r="BG68" i="1"/>
  <c r="BG67" i="1"/>
  <c r="BG63" i="1"/>
  <c r="BG62" i="1"/>
  <c r="BG61" i="1"/>
  <c r="BG60" i="1"/>
  <c r="BG59" i="1"/>
  <c r="BG58" i="1"/>
  <c r="BG54" i="1"/>
  <c r="BG53" i="1"/>
  <c r="BG52" i="1"/>
  <c r="BG51" i="1"/>
  <c r="BG50" i="1"/>
  <c r="BG49" i="1"/>
  <c r="BG45" i="1"/>
  <c r="BG44" i="1"/>
  <c r="BG43" i="1"/>
  <c r="BG42" i="1"/>
  <c r="BG41" i="1"/>
  <c r="BG40" i="1"/>
  <c r="BG36" i="1"/>
  <c r="BG35" i="1"/>
  <c r="BG34" i="1"/>
  <c r="BG33" i="1"/>
  <c r="BG32" i="1"/>
  <c r="BG31" i="1"/>
  <c r="BG27" i="1"/>
  <c r="BG26" i="1"/>
  <c r="BG25" i="1"/>
  <c r="BG24" i="1"/>
  <c r="BG23" i="1"/>
  <c r="BG22" i="1"/>
  <c r="BG18" i="1"/>
  <c r="BG17" i="1"/>
  <c r="BG16" i="1"/>
  <c r="BG15" i="1"/>
  <c r="BG14" i="1"/>
  <c r="BG13" i="1"/>
  <c r="BG9" i="1"/>
  <c r="BG8" i="1"/>
  <c r="BG7" i="1"/>
  <c r="BG6" i="1"/>
  <c r="BG5" i="1"/>
  <c r="BE40" i="1"/>
  <c r="BE41" i="1"/>
  <c r="BE42" i="1"/>
  <c r="BE43" i="1"/>
  <c r="BE44" i="1"/>
  <c r="BE45" i="1"/>
  <c r="BE49" i="1"/>
  <c r="BE50" i="1"/>
  <c r="BE51" i="1"/>
  <c r="BE52" i="1"/>
  <c r="BE53" i="1"/>
  <c r="BE54" i="1"/>
  <c r="BE58" i="1"/>
  <c r="BE59" i="1"/>
  <c r="BE60" i="1"/>
  <c r="BE61" i="1"/>
  <c r="BE62" i="1"/>
  <c r="BE63" i="1"/>
  <c r="BE67" i="1"/>
  <c r="BE68" i="1"/>
  <c r="BE69" i="1"/>
  <c r="BE70" i="1"/>
  <c r="BE71" i="1"/>
  <c r="BE72" i="1"/>
  <c r="BE76" i="1"/>
  <c r="BE77" i="1"/>
  <c r="BE78" i="1"/>
  <c r="BE79" i="1"/>
  <c r="BE80" i="1"/>
  <c r="BE81" i="1"/>
  <c r="BE82" i="1"/>
  <c r="BE83" i="1"/>
  <c r="BE87" i="1"/>
  <c r="BE88" i="1"/>
  <c r="BE89" i="1"/>
  <c r="BE90" i="1"/>
  <c r="BE94" i="1"/>
  <c r="BE95" i="1"/>
  <c r="BE99" i="1"/>
  <c r="BE103" i="1"/>
  <c r="BE36" i="1"/>
  <c r="BE35" i="1"/>
  <c r="BE34" i="1"/>
  <c r="BE33" i="1"/>
  <c r="BE32" i="1"/>
  <c r="BE31" i="1"/>
  <c r="BE27" i="1"/>
  <c r="BE26" i="1"/>
  <c r="BE25" i="1"/>
  <c r="BE24" i="1"/>
  <c r="BE23" i="1"/>
  <c r="BE22" i="1"/>
  <c r="BE18" i="1"/>
  <c r="BE17" i="1"/>
  <c r="BE16" i="1"/>
  <c r="BE15" i="1"/>
  <c r="BE14" i="1"/>
  <c r="BE13" i="1"/>
  <c r="BE9" i="1"/>
  <c r="BE8" i="1"/>
  <c r="BE7" i="1"/>
  <c r="BE6" i="1"/>
  <c r="BE5" i="1"/>
  <c r="BG4" i="1"/>
  <c r="U19" i="1"/>
  <c r="BJ119" i="6"/>
  <c r="BJ118" i="6"/>
  <c r="BJ114" i="6"/>
  <c r="BJ113" i="6"/>
  <c r="BJ109" i="6"/>
  <c r="BJ108" i="6"/>
  <c r="BJ107" i="6"/>
  <c r="BJ106" i="6"/>
  <c r="BF103" i="6"/>
  <c r="BE103" i="6"/>
  <c r="BC103" i="6"/>
  <c r="BB103" i="6"/>
  <c r="BI118" i="6"/>
  <c r="BJ102" i="6"/>
  <c r="BJ101" i="6"/>
  <c r="BJ100" i="6"/>
  <c r="BJ99" i="6"/>
  <c r="BF99" i="6"/>
  <c r="BE99" i="6"/>
  <c r="BC99" i="6"/>
  <c r="BJ98" i="6"/>
  <c r="BJ97" i="6"/>
  <c r="BJ96" i="6"/>
  <c r="BJ95" i="6"/>
  <c r="BF95" i="6"/>
  <c r="BE95" i="6"/>
  <c r="BC95" i="6"/>
  <c r="BB95" i="6"/>
  <c r="O95" i="6"/>
  <c r="F99" i="6" s="1"/>
  <c r="BF94" i="6"/>
  <c r="BE94" i="6"/>
  <c r="BC94" i="6"/>
  <c r="BI108" i="6"/>
  <c r="O94" i="6"/>
  <c r="D99" i="6" s="1"/>
  <c r="BJ91" i="6"/>
  <c r="BJ90" i="6"/>
  <c r="BF90" i="6"/>
  <c r="BE90" i="6"/>
  <c r="BC90" i="6"/>
  <c r="BB90" i="6"/>
  <c r="BI98" i="6"/>
  <c r="BJ89" i="6"/>
  <c r="BF89" i="6"/>
  <c r="BE89" i="6"/>
  <c r="BC89" i="6"/>
  <c r="BL101" i="1"/>
  <c r="AZ89" i="6"/>
  <c r="BJ88" i="6"/>
  <c r="BF88" i="6"/>
  <c r="BE88" i="6"/>
  <c r="BC88" i="6"/>
  <c r="BI100" i="6"/>
  <c r="BI96" i="6"/>
  <c r="BJ87" i="6"/>
  <c r="BF87" i="6"/>
  <c r="BE87" i="6"/>
  <c r="BC87" i="6"/>
  <c r="BB87" i="6"/>
  <c r="BI95" i="6"/>
  <c r="BJ86" i="6"/>
  <c r="BJ85" i="6"/>
  <c r="BJ84" i="6"/>
  <c r="BJ83" i="6"/>
  <c r="BF83" i="6"/>
  <c r="BE83" i="6"/>
  <c r="BC83" i="6"/>
  <c r="BJ82" i="6"/>
  <c r="BF82" i="6"/>
  <c r="BE82" i="6"/>
  <c r="BC82" i="6"/>
  <c r="BJ81" i="6"/>
  <c r="BF81" i="6"/>
  <c r="BE81" i="6"/>
  <c r="BC81" i="6"/>
  <c r="BJ80" i="6"/>
  <c r="BF80" i="6"/>
  <c r="BE80" i="6"/>
  <c r="BC80" i="6"/>
  <c r="BJ79" i="6"/>
  <c r="BF79" i="6"/>
  <c r="BE79" i="6"/>
  <c r="BC79" i="6"/>
  <c r="BJ78" i="6"/>
  <c r="BF78" i="6"/>
  <c r="BE78" i="6"/>
  <c r="BC78" i="6"/>
  <c r="BJ77" i="6"/>
  <c r="BF77" i="6"/>
  <c r="BE77" i="6"/>
  <c r="BC77" i="6"/>
  <c r="BJ76" i="6"/>
  <c r="BF76" i="6"/>
  <c r="BE76" i="6"/>
  <c r="BC76" i="6"/>
  <c r="BF72" i="6"/>
  <c r="BE72" i="6"/>
  <c r="BC72" i="6"/>
  <c r="AE72" i="6"/>
  <c r="AD72" i="6"/>
  <c r="AA72" i="6"/>
  <c r="Z72" i="6"/>
  <c r="BF71" i="6"/>
  <c r="BE71" i="6"/>
  <c r="BC71" i="6"/>
  <c r="AE71" i="6"/>
  <c r="AD71" i="6"/>
  <c r="AA71" i="6"/>
  <c r="Z71" i="6"/>
  <c r="BF70" i="6"/>
  <c r="BE70" i="6"/>
  <c r="BC70" i="6"/>
  <c r="AE70" i="6"/>
  <c r="AD70" i="6"/>
  <c r="AA70" i="6"/>
  <c r="Z70" i="6"/>
  <c r="BF69" i="6"/>
  <c r="BE69" i="6"/>
  <c r="BC69" i="6"/>
  <c r="AE69" i="6"/>
  <c r="AD69" i="6"/>
  <c r="AA69" i="6"/>
  <c r="Z69" i="6"/>
  <c r="BF68" i="6"/>
  <c r="BE68" i="6"/>
  <c r="BC68" i="6"/>
  <c r="AE68" i="6"/>
  <c r="AD68" i="6"/>
  <c r="AA68" i="6"/>
  <c r="Z68" i="6"/>
  <c r="BF67" i="6"/>
  <c r="BE67" i="6"/>
  <c r="BC67" i="6"/>
  <c r="AE67" i="6"/>
  <c r="AD67" i="6"/>
  <c r="AA67" i="6"/>
  <c r="Z67" i="6"/>
  <c r="BF63" i="6"/>
  <c r="BE63" i="6"/>
  <c r="BC63" i="6"/>
  <c r="AE63" i="6"/>
  <c r="AD63" i="6"/>
  <c r="AA63" i="6"/>
  <c r="Z63" i="6"/>
  <c r="BF62" i="6"/>
  <c r="BE62" i="6"/>
  <c r="BC62" i="6"/>
  <c r="AE62" i="6"/>
  <c r="AD62" i="6"/>
  <c r="AA62" i="6"/>
  <c r="Z62" i="6"/>
  <c r="BF61" i="6"/>
  <c r="BE61" i="6"/>
  <c r="BC61" i="6"/>
  <c r="AE61" i="6"/>
  <c r="AD61" i="6"/>
  <c r="AA61" i="6"/>
  <c r="Z61" i="6"/>
  <c r="BF60" i="6"/>
  <c r="BE60" i="6"/>
  <c r="BC60" i="6"/>
  <c r="AE60" i="6"/>
  <c r="AD60" i="6"/>
  <c r="AA60" i="6"/>
  <c r="Z60" i="6"/>
  <c r="BF59" i="6"/>
  <c r="BE59" i="6"/>
  <c r="BC59" i="6"/>
  <c r="AE59" i="6"/>
  <c r="AD59" i="6"/>
  <c r="AA59" i="6"/>
  <c r="Z59" i="6"/>
  <c r="BF58" i="6"/>
  <c r="BE58" i="6"/>
  <c r="BC58" i="6"/>
  <c r="AE58" i="6"/>
  <c r="AD58" i="6"/>
  <c r="AA58" i="6"/>
  <c r="Z58" i="6"/>
  <c r="BF54" i="6"/>
  <c r="BE54" i="6"/>
  <c r="BC54" i="6"/>
  <c r="AE54" i="6"/>
  <c r="AD54" i="6"/>
  <c r="AA54" i="6"/>
  <c r="Z54" i="6"/>
  <c r="BF53" i="6"/>
  <c r="BE53" i="6"/>
  <c r="BC53" i="6"/>
  <c r="AE53" i="6"/>
  <c r="AD53" i="6"/>
  <c r="AA53" i="6"/>
  <c r="Z53" i="6"/>
  <c r="BF52" i="6"/>
  <c r="BE52" i="6"/>
  <c r="BC52" i="6"/>
  <c r="AE52" i="6"/>
  <c r="AD52" i="6"/>
  <c r="AA52" i="6"/>
  <c r="Z52" i="6"/>
  <c r="BF51" i="6"/>
  <c r="BE51" i="6"/>
  <c r="BC51" i="6"/>
  <c r="AE51" i="6"/>
  <c r="AD51" i="6"/>
  <c r="AA51" i="6"/>
  <c r="Z51" i="6"/>
  <c r="BF50" i="6"/>
  <c r="BE50" i="6"/>
  <c r="BC50" i="6"/>
  <c r="AE50" i="6"/>
  <c r="AD50" i="6"/>
  <c r="AA50" i="6"/>
  <c r="Z50" i="6"/>
  <c r="BF49" i="6"/>
  <c r="BE49" i="6"/>
  <c r="BC49" i="6"/>
  <c r="AE49" i="6"/>
  <c r="AD49" i="6"/>
  <c r="AA49" i="6"/>
  <c r="Z49" i="6"/>
  <c r="BF45" i="6"/>
  <c r="BE45" i="6"/>
  <c r="BC45" i="6"/>
  <c r="AE45" i="6"/>
  <c r="AD45" i="6"/>
  <c r="AA45" i="6"/>
  <c r="Z45" i="6"/>
  <c r="BF44" i="6"/>
  <c r="BE44" i="6"/>
  <c r="BC44" i="6"/>
  <c r="AE44" i="6"/>
  <c r="AD44" i="6"/>
  <c r="AA44" i="6"/>
  <c r="Z44" i="6"/>
  <c r="BF43" i="6"/>
  <c r="BE43" i="6"/>
  <c r="BC43" i="6"/>
  <c r="AE43" i="6"/>
  <c r="AD43" i="6"/>
  <c r="AA43" i="6"/>
  <c r="Z43" i="6"/>
  <c r="BF42" i="6"/>
  <c r="BE42" i="6"/>
  <c r="BC42" i="6"/>
  <c r="AE42" i="6"/>
  <c r="AD42" i="6"/>
  <c r="AA42" i="6"/>
  <c r="Z42" i="6"/>
  <c r="BF41" i="6"/>
  <c r="BE41" i="6"/>
  <c r="BC41" i="6"/>
  <c r="AE41" i="6"/>
  <c r="AD41" i="6"/>
  <c r="AA41" i="6"/>
  <c r="Z41" i="6"/>
  <c r="BF40" i="6"/>
  <c r="BE40" i="6"/>
  <c r="BC40" i="6"/>
  <c r="AE40" i="6"/>
  <c r="AD40" i="6"/>
  <c r="AA40" i="6"/>
  <c r="Z40" i="6"/>
  <c r="BF36" i="6"/>
  <c r="BE36" i="6"/>
  <c r="BC36" i="6"/>
  <c r="AE36" i="6"/>
  <c r="AD36" i="6"/>
  <c r="AA36" i="6"/>
  <c r="Z36" i="6"/>
  <c r="BF35" i="6"/>
  <c r="BE35" i="6"/>
  <c r="BC35" i="6"/>
  <c r="AE35" i="6"/>
  <c r="AD35" i="6"/>
  <c r="AA35" i="6"/>
  <c r="Z35" i="6"/>
  <c r="BF34" i="6"/>
  <c r="BE34" i="6"/>
  <c r="BC34" i="6"/>
  <c r="AE34" i="6"/>
  <c r="AD34" i="6"/>
  <c r="AA34" i="6"/>
  <c r="Z34" i="6"/>
  <c r="BF33" i="6"/>
  <c r="BE33" i="6"/>
  <c r="BC33" i="6"/>
  <c r="AE33" i="6"/>
  <c r="AD33" i="6"/>
  <c r="AA33" i="6"/>
  <c r="Z33" i="6"/>
  <c r="BF32" i="6"/>
  <c r="BE32" i="6"/>
  <c r="BC32" i="6"/>
  <c r="AE32" i="6"/>
  <c r="AD32" i="6"/>
  <c r="AA32" i="6"/>
  <c r="Z32" i="6"/>
  <c r="BF31" i="6"/>
  <c r="BE31" i="6"/>
  <c r="BC31" i="6"/>
  <c r="AE31" i="6"/>
  <c r="AD31" i="6"/>
  <c r="AA31" i="6"/>
  <c r="Z31" i="6"/>
  <c r="BF27" i="6"/>
  <c r="BE27" i="6"/>
  <c r="BC27" i="6"/>
  <c r="AE27" i="6"/>
  <c r="AD27" i="6"/>
  <c r="AA27" i="6"/>
  <c r="Z27" i="6"/>
  <c r="BF26" i="6"/>
  <c r="BE26" i="6"/>
  <c r="BC26" i="6"/>
  <c r="AE26" i="6"/>
  <c r="AD26" i="6"/>
  <c r="AA26" i="6"/>
  <c r="Z26" i="6"/>
  <c r="BF25" i="6"/>
  <c r="BE25" i="6"/>
  <c r="BC25" i="6"/>
  <c r="AE25" i="6"/>
  <c r="AD25" i="6"/>
  <c r="AA25" i="6"/>
  <c r="Z25" i="6"/>
  <c r="BF24" i="6"/>
  <c r="BE24" i="6"/>
  <c r="BC24" i="6"/>
  <c r="AE24" i="6"/>
  <c r="AD24" i="6"/>
  <c r="AA24" i="6"/>
  <c r="Z24" i="6"/>
  <c r="BF23" i="6"/>
  <c r="BE23" i="6"/>
  <c r="BC23" i="6"/>
  <c r="AE23" i="6"/>
  <c r="AD23" i="6"/>
  <c r="AA23" i="6"/>
  <c r="Z23" i="6"/>
  <c r="BF22" i="6"/>
  <c r="BE22" i="6"/>
  <c r="BC22" i="6"/>
  <c r="AE22" i="6"/>
  <c r="AD22" i="6"/>
  <c r="AA22" i="6"/>
  <c r="Z22" i="6"/>
  <c r="BF18" i="6"/>
  <c r="BE18" i="6"/>
  <c r="BC18" i="6"/>
  <c r="AE18" i="6"/>
  <c r="AD18" i="6"/>
  <c r="AA18" i="6"/>
  <c r="Z18" i="6"/>
  <c r="BF17" i="6"/>
  <c r="BE17" i="6"/>
  <c r="BC17" i="6"/>
  <c r="AE17" i="6"/>
  <c r="AD17" i="6"/>
  <c r="AM13" i="6"/>
  <c r="AA17" i="6"/>
  <c r="Z17" i="6"/>
  <c r="BF16" i="6"/>
  <c r="BE16" i="6"/>
  <c r="BC16" i="6"/>
  <c r="AE16" i="6"/>
  <c r="AD16" i="6"/>
  <c r="AA16" i="6"/>
  <c r="Z16" i="6"/>
  <c r="BF15" i="6"/>
  <c r="BE15" i="6"/>
  <c r="BC15" i="6"/>
  <c r="AE15" i="6"/>
  <c r="AD15" i="6"/>
  <c r="AA15" i="6"/>
  <c r="Z15" i="6"/>
  <c r="BF14" i="6"/>
  <c r="BE14" i="6"/>
  <c r="BC14" i="6"/>
  <c r="AE14" i="6"/>
  <c r="AD14" i="6"/>
  <c r="AA14" i="6"/>
  <c r="Z14" i="6"/>
  <c r="BF13" i="6"/>
  <c r="BE13" i="6"/>
  <c r="BC13" i="6"/>
  <c r="AE13" i="6"/>
  <c r="AD13" i="6"/>
  <c r="AA13" i="6"/>
  <c r="Z13" i="6"/>
  <c r="BF9" i="6"/>
  <c r="BE9" i="6"/>
  <c r="BC9" i="6"/>
  <c r="AE9" i="6"/>
  <c r="AD9" i="6"/>
  <c r="AA9" i="6"/>
  <c r="Z9" i="6"/>
  <c r="BF8" i="6"/>
  <c r="BE8" i="6"/>
  <c r="BC8" i="6"/>
  <c r="AE8" i="6"/>
  <c r="AD8" i="6"/>
  <c r="AA8" i="6"/>
  <c r="Z8" i="6"/>
  <c r="BF7" i="6"/>
  <c r="BE7" i="6"/>
  <c r="BC7" i="6"/>
  <c r="AE7" i="6"/>
  <c r="AD7" i="6"/>
  <c r="AA7" i="6"/>
  <c r="Z7" i="6"/>
  <c r="BF6" i="6"/>
  <c r="BE6" i="6"/>
  <c r="BC6" i="6"/>
  <c r="AE6" i="6"/>
  <c r="AD6" i="6"/>
  <c r="AA6" i="6"/>
  <c r="Z6" i="6"/>
  <c r="BK5" i="6"/>
  <c r="BF5" i="6"/>
  <c r="BE5" i="6"/>
  <c r="BC5" i="6"/>
  <c r="AE5" i="6"/>
  <c r="AD5" i="6"/>
  <c r="AA5" i="6"/>
  <c r="Z5" i="6"/>
  <c r="BK4" i="6"/>
  <c r="BF4" i="6"/>
  <c r="BE4" i="6"/>
  <c r="BC4" i="6"/>
  <c r="AE4" i="6"/>
  <c r="AD4" i="6"/>
  <c r="AA4" i="6"/>
  <c r="Z4" i="6"/>
  <c r="BM98" i="13" l="1"/>
  <c r="BN98" i="13" s="1"/>
  <c r="BO98" i="13" s="1"/>
  <c r="BM101" i="13"/>
  <c r="BN101" i="13" s="1"/>
  <c r="BO101" i="13" s="1"/>
  <c r="BM99" i="13"/>
  <c r="BN99" i="13" s="1"/>
  <c r="BO99" i="13" s="1"/>
  <c r="BM95" i="13"/>
  <c r="BN95" i="13" s="1"/>
  <c r="BO95" i="13" s="1"/>
  <c r="BM96" i="13"/>
  <c r="BN96" i="13" s="1"/>
  <c r="BO96" i="13" s="1"/>
  <c r="BM97" i="13"/>
  <c r="BM100" i="13"/>
  <c r="BM102" i="13"/>
  <c r="BN102" i="13" s="1"/>
  <c r="BO102" i="13" s="1"/>
  <c r="BM97" i="17"/>
  <c r="BN97" i="17" s="1"/>
  <c r="BO97" i="17" s="1"/>
  <c r="BM99" i="17"/>
  <c r="BN99" i="17" s="1"/>
  <c r="BO99" i="17" s="1"/>
  <c r="BM98" i="17"/>
  <c r="BM100" i="17"/>
  <c r="BN100" i="17" s="1"/>
  <c r="BO100" i="17" s="1"/>
  <c r="BM95" i="17"/>
  <c r="BN95" i="17" s="1"/>
  <c r="BO95" i="17" s="1"/>
  <c r="BM101" i="17"/>
  <c r="BM102" i="17"/>
  <c r="BN102" i="17" s="1"/>
  <c r="BO102" i="17" s="1"/>
  <c r="BM96" i="17"/>
  <c r="BN96" i="17" s="1"/>
  <c r="BO96" i="17" s="1"/>
  <c r="BM95" i="20"/>
  <c r="BM98" i="20"/>
  <c r="BN98" i="20" s="1"/>
  <c r="BO98" i="20" s="1"/>
  <c r="BM100" i="20"/>
  <c r="BN100" i="20" s="1"/>
  <c r="BO100" i="20" s="1"/>
  <c r="BM96" i="20"/>
  <c r="BN96" i="20" s="1"/>
  <c r="BO96" i="20" s="1"/>
  <c r="BM99" i="20"/>
  <c r="BN99" i="20" s="1"/>
  <c r="BO99" i="20" s="1"/>
  <c r="BM97" i="20"/>
  <c r="BN97" i="20" s="1"/>
  <c r="BO97" i="20" s="1"/>
  <c r="BM102" i="20"/>
  <c r="BN102" i="20" s="1"/>
  <c r="BO102" i="20" s="1"/>
  <c r="BM101" i="20"/>
  <c r="BN101" i="20" s="1"/>
  <c r="BO101" i="20" s="1"/>
  <c r="BM101" i="24"/>
  <c r="BM98" i="24"/>
  <c r="BM99" i="24"/>
  <c r="BM102" i="24"/>
  <c r="BM95" i="24"/>
  <c r="BN95" i="24" s="1"/>
  <c r="BO95" i="24" s="1"/>
  <c r="BM100" i="24"/>
  <c r="BM97" i="24"/>
  <c r="BN97" i="24" s="1"/>
  <c r="BO97" i="24" s="1"/>
  <c r="BM96" i="24"/>
  <c r="BN96" i="24" s="1"/>
  <c r="BO96" i="24" s="1"/>
  <c r="BM95" i="10"/>
  <c r="BM99" i="10"/>
  <c r="BN99" i="10" s="1"/>
  <c r="BO99" i="10" s="1"/>
  <c r="BM97" i="10"/>
  <c r="BM101" i="10"/>
  <c r="BN101" i="10" s="1"/>
  <c r="BO101" i="10" s="1"/>
  <c r="BM96" i="10"/>
  <c r="BM98" i="10"/>
  <c r="BN98" i="10" s="1"/>
  <c r="BO98" i="10" s="1"/>
  <c r="BM102" i="10"/>
  <c r="BN102" i="10" s="1"/>
  <c r="BO102" i="10" s="1"/>
  <c r="BM100" i="10"/>
  <c r="BM98" i="14"/>
  <c r="BN98" i="14" s="1"/>
  <c r="BO98" i="14" s="1"/>
  <c r="BM97" i="14"/>
  <c r="BN97" i="14" s="1"/>
  <c r="BO97" i="14" s="1"/>
  <c r="BM99" i="14"/>
  <c r="BN99" i="14" s="1"/>
  <c r="BO99" i="14" s="1"/>
  <c r="BM96" i="14"/>
  <c r="BN96" i="14" s="1"/>
  <c r="BO96" i="14" s="1"/>
  <c r="BM102" i="14"/>
  <c r="BM101" i="14"/>
  <c r="BN101" i="14" s="1"/>
  <c r="BO101" i="14" s="1"/>
  <c r="BM95" i="14"/>
  <c r="BN95" i="14" s="1"/>
  <c r="BO95" i="14" s="1"/>
  <c r="BM100" i="14"/>
  <c r="BM98" i="18"/>
  <c r="BN98" i="18" s="1"/>
  <c r="BO98" i="18" s="1"/>
  <c r="BM95" i="18"/>
  <c r="BN95" i="18" s="1"/>
  <c r="BO95" i="18" s="1"/>
  <c r="BM99" i="18"/>
  <c r="BN99" i="18" s="1"/>
  <c r="BO99" i="18" s="1"/>
  <c r="BM101" i="18"/>
  <c r="BN101" i="18" s="1"/>
  <c r="BO101" i="18" s="1"/>
  <c r="BM102" i="18"/>
  <c r="BN102" i="18" s="1"/>
  <c r="BO102" i="18" s="1"/>
  <c r="BM96" i="18"/>
  <c r="BN96" i="18" s="1"/>
  <c r="BO96" i="18" s="1"/>
  <c r="BM100" i="18"/>
  <c r="BN100" i="18" s="1"/>
  <c r="BO100" i="18" s="1"/>
  <c r="BM97" i="18"/>
  <c r="BN97" i="18" s="1"/>
  <c r="BO97" i="18" s="1"/>
  <c r="BM97" i="22"/>
  <c r="BN97" i="22" s="1"/>
  <c r="BO97" i="22" s="1"/>
  <c r="BM95" i="22"/>
  <c r="BN95" i="22" s="1"/>
  <c r="BO95" i="22" s="1"/>
  <c r="BM98" i="22"/>
  <c r="BN98" i="22" s="1"/>
  <c r="BO98" i="22" s="1"/>
  <c r="BM99" i="22"/>
  <c r="BN99" i="22" s="1"/>
  <c r="BO99" i="22" s="1"/>
  <c r="BM96" i="22"/>
  <c r="BN96" i="22" s="1"/>
  <c r="BO96" i="22" s="1"/>
  <c r="BM101" i="22"/>
  <c r="BM100" i="22"/>
  <c r="BN100" i="22" s="1"/>
  <c r="BO100" i="22" s="1"/>
  <c r="BM102" i="22"/>
  <c r="BM102" i="26"/>
  <c r="BN102" i="26" s="1"/>
  <c r="BO102" i="26" s="1"/>
  <c r="BM100" i="26"/>
  <c r="BN100" i="26" s="1"/>
  <c r="BO100" i="26" s="1"/>
  <c r="BM99" i="26"/>
  <c r="BN99" i="26" s="1"/>
  <c r="BO99" i="26" s="1"/>
  <c r="BM96" i="26"/>
  <c r="BN96" i="26" s="1"/>
  <c r="BO96" i="26" s="1"/>
  <c r="BM95" i="26"/>
  <c r="BN95" i="26" s="1"/>
  <c r="BO95" i="26" s="1"/>
  <c r="BM98" i="26"/>
  <c r="BM97" i="26"/>
  <c r="BN97" i="26" s="1"/>
  <c r="BO97" i="26" s="1"/>
  <c r="BM101" i="26"/>
  <c r="BN101" i="26" s="1"/>
  <c r="BO101" i="26" s="1"/>
  <c r="BM96" i="11"/>
  <c r="BM95" i="11"/>
  <c r="BM97" i="11"/>
  <c r="BM101" i="11"/>
  <c r="BN101" i="11" s="1"/>
  <c r="BO101" i="11" s="1"/>
  <c r="BM99" i="11"/>
  <c r="BN99" i="11" s="1"/>
  <c r="BO99" i="11" s="1"/>
  <c r="BM98" i="11"/>
  <c r="BN98" i="11" s="1"/>
  <c r="BO98" i="11" s="1"/>
  <c r="BM102" i="11"/>
  <c r="BN102" i="11" s="1"/>
  <c r="BO102" i="11" s="1"/>
  <c r="BM100" i="11"/>
  <c r="BN100" i="11" s="1"/>
  <c r="BO100" i="11" s="1"/>
  <c r="BM95" i="15"/>
  <c r="BN95" i="15" s="1"/>
  <c r="BO95" i="15" s="1"/>
  <c r="BM101" i="15"/>
  <c r="BN101" i="15" s="1"/>
  <c r="BO101" i="15" s="1"/>
  <c r="BM96" i="15"/>
  <c r="BN96" i="15" s="1"/>
  <c r="BO96" i="15" s="1"/>
  <c r="BM102" i="15"/>
  <c r="BN102" i="15" s="1"/>
  <c r="BO102" i="15" s="1"/>
  <c r="BM98" i="15"/>
  <c r="BN98" i="15" s="1"/>
  <c r="BO98" i="15" s="1"/>
  <c r="BM100" i="15"/>
  <c r="BN100" i="15" s="1"/>
  <c r="BO100" i="15" s="1"/>
  <c r="BM97" i="15"/>
  <c r="BN97" i="15" s="1"/>
  <c r="BO97" i="15" s="1"/>
  <c r="BM99" i="15"/>
  <c r="BN99" i="15" s="1"/>
  <c r="BO99" i="15" s="1"/>
  <c r="BM98" i="19"/>
  <c r="BN98" i="19" s="1"/>
  <c r="BO98" i="19" s="1"/>
  <c r="BM102" i="19"/>
  <c r="BM96" i="19"/>
  <c r="BN96" i="19" s="1"/>
  <c r="BO96" i="19" s="1"/>
  <c r="BM100" i="19"/>
  <c r="BN100" i="19" s="1"/>
  <c r="BO100" i="19" s="1"/>
  <c r="BM101" i="19"/>
  <c r="BN101" i="19" s="1"/>
  <c r="BO101" i="19" s="1"/>
  <c r="BM95" i="19"/>
  <c r="BM99" i="19"/>
  <c r="BN99" i="19" s="1"/>
  <c r="BO99" i="19" s="1"/>
  <c r="BM97" i="19"/>
  <c r="BM100" i="27"/>
  <c r="BN100" i="27" s="1"/>
  <c r="BO100" i="27" s="1"/>
  <c r="BM95" i="27"/>
  <c r="BM99" i="27"/>
  <c r="BN99" i="27" s="1"/>
  <c r="BO99" i="27" s="1"/>
  <c r="BM98" i="27"/>
  <c r="BN98" i="27" s="1"/>
  <c r="BO98" i="27" s="1"/>
  <c r="BM102" i="27"/>
  <c r="BN102" i="27" s="1"/>
  <c r="BO102" i="27" s="1"/>
  <c r="BM97" i="27"/>
  <c r="BN97" i="27" s="1"/>
  <c r="BO97" i="27" s="1"/>
  <c r="BM96" i="27"/>
  <c r="BN96" i="27" s="1"/>
  <c r="BO96" i="27" s="1"/>
  <c r="BM101" i="27"/>
  <c r="BN101" i="27" s="1"/>
  <c r="BO101" i="27" s="1"/>
  <c r="BM96" i="23"/>
  <c r="BM95" i="23"/>
  <c r="BN95" i="23" s="1"/>
  <c r="BO95" i="23" s="1"/>
  <c r="BM97" i="23"/>
  <c r="BM98" i="23"/>
  <c r="BN98" i="23" s="1"/>
  <c r="BO98" i="23" s="1"/>
  <c r="BM100" i="23"/>
  <c r="BM101" i="23"/>
  <c r="BN101" i="23" s="1"/>
  <c r="BO101" i="23" s="1"/>
  <c r="BM99" i="23"/>
  <c r="BM102" i="23"/>
  <c r="BN102" i="23" s="1"/>
  <c r="BO102" i="23" s="1"/>
  <c r="BM98" i="12"/>
  <c r="BN98" i="12" s="1"/>
  <c r="BO98" i="12" s="1"/>
  <c r="BM99" i="12"/>
  <c r="BN99" i="12" s="1"/>
  <c r="BO99" i="12" s="1"/>
  <c r="BM101" i="12"/>
  <c r="BN101" i="12" s="1"/>
  <c r="BO101" i="12" s="1"/>
  <c r="BM95" i="12"/>
  <c r="BN95" i="12" s="1"/>
  <c r="BO95" i="12" s="1"/>
  <c r="BM96" i="12"/>
  <c r="BN96" i="12" s="1"/>
  <c r="BO96" i="12" s="1"/>
  <c r="BM97" i="12"/>
  <c r="BN97" i="12" s="1"/>
  <c r="BO97" i="12" s="1"/>
  <c r="BM100" i="12"/>
  <c r="BM102" i="12"/>
  <c r="BM98" i="16"/>
  <c r="BN98" i="16" s="1"/>
  <c r="BO98" i="16" s="1"/>
  <c r="BM97" i="16"/>
  <c r="BN97" i="16" s="1"/>
  <c r="BO97" i="16" s="1"/>
  <c r="BM99" i="16"/>
  <c r="BN99" i="16" s="1"/>
  <c r="BO99" i="16" s="1"/>
  <c r="BM96" i="16"/>
  <c r="BM100" i="16"/>
  <c r="BN100" i="16" s="1"/>
  <c r="BO100" i="16" s="1"/>
  <c r="BM95" i="16"/>
  <c r="BN95" i="16" s="1"/>
  <c r="BO95" i="16" s="1"/>
  <c r="BM102" i="16"/>
  <c r="BN102" i="16" s="1"/>
  <c r="BO102" i="16" s="1"/>
  <c r="BM101" i="16"/>
  <c r="BM95" i="21"/>
  <c r="BM97" i="21"/>
  <c r="BN97" i="21" s="1"/>
  <c r="BO97" i="21" s="1"/>
  <c r="BM98" i="21"/>
  <c r="BN98" i="21" s="1"/>
  <c r="BO98" i="21" s="1"/>
  <c r="BM99" i="21"/>
  <c r="BN99" i="21" s="1"/>
  <c r="BO99" i="21" s="1"/>
  <c r="BM96" i="21"/>
  <c r="BN96" i="21" s="1"/>
  <c r="BO96" i="21" s="1"/>
  <c r="BM100" i="21"/>
  <c r="BM102" i="21"/>
  <c r="BN102" i="21" s="1"/>
  <c r="BO102" i="21" s="1"/>
  <c r="BM101" i="21"/>
  <c r="BN101" i="21" s="1"/>
  <c r="BO101" i="21" s="1"/>
  <c r="BM102" i="28"/>
  <c r="BN102" i="28" s="1"/>
  <c r="BO102" i="28" s="1"/>
  <c r="BM99" i="28"/>
  <c r="BN99" i="28" s="1"/>
  <c r="BO99" i="28" s="1"/>
  <c r="BM98" i="28"/>
  <c r="BN98" i="28" s="1"/>
  <c r="BO98" i="28" s="1"/>
  <c r="BM95" i="28"/>
  <c r="BM97" i="28"/>
  <c r="BN97" i="28" s="1"/>
  <c r="BO97" i="28" s="1"/>
  <c r="BM100" i="28"/>
  <c r="BN100" i="28" s="1"/>
  <c r="BO100" i="28" s="1"/>
  <c r="BM101" i="28"/>
  <c r="BN101" i="28" s="1"/>
  <c r="BO101" i="28" s="1"/>
  <c r="BM96" i="28"/>
  <c r="BM102" i="25"/>
  <c r="BN102" i="25" s="1"/>
  <c r="BO102" i="25" s="1"/>
  <c r="BM95" i="25"/>
  <c r="BM97" i="25"/>
  <c r="BN97" i="25" s="1"/>
  <c r="BO97" i="25" s="1"/>
  <c r="BM101" i="25"/>
  <c r="BN101" i="25" s="1"/>
  <c r="BO101" i="25" s="1"/>
  <c r="BM99" i="25"/>
  <c r="BN99" i="25" s="1"/>
  <c r="BO99" i="25" s="1"/>
  <c r="BM98" i="25"/>
  <c r="BM96" i="25"/>
  <c r="BN96" i="25" s="1"/>
  <c r="BO96" i="25" s="1"/>
  <c r="BM100" i="25"/>
  <c r="P52" i="10"/>
  <c r="O58" i="10"/>
  <c r="N58" i="10"/>
  <c r="P58" i="10"/>
  <c r="O60" i="10"/>
  <c r="P60" i="10"/>
  <c r="Q60" i="10"/>
  <c r="Q58" i="10"/>
  <c r="P51" i="10"/>
  <c r="Q51" i="10"/>
  <c r="O51" i="10"/>
  <c r="N51" i="10"/>
  <c r="N50" i="10"/>
  <c r="O50" i="10"/>
  <c r="P50" i="10"/>
  <c r="Q50" i="10"/>
  <c r="F80" i="10"/>
  <c r="BD80" i="10" s="1"/>
  <c r="BK88" i="10" s="1"/>
  <c r="BM88" i="10" s="1"/>
  <c r="BN88" i="10" s="1"/>
  <c r="BO88" i="10" s="1"/>
  <c r="AY52" i="11"/>
  <c r="AX52" i="11"/>
  <c r="AW52" i="11"/>
  <c r="AV52" i="11"/>
  <c r="M52" i="11"/>
  <c r="M51" i="11"/>
  <c r="AX51" i="11"/>
  <c r="AY51" i="11"/>
  <c r="AW51" i="11"/>
  <c r="AV51" i="11"/>
  <c r="AV49" i="11"/>
  <c r="M49" i="11"/>
  <c r="AX49" i="11"/>
  <c r="AY49" i="11"/>
  <c r="AW49" i="11"/>
  <c r="N60" i="11"/>
  <c r="P60" i="11"/>
  <c r="O60" i="11"/>
  <c r="Q60" i="11"/>
  <c r="BN88" i="11"/>
  <c r="BO88" i="11" s="1"/>
  <c r="BN87" i="11"/>
  <c r="BO87" i="11" s="1"/>
  <c r="D81" i="11"/>
  <c r="BB81" i="11" s="1"/>
  <c r="BK81" i="11" s="1"/>
  <c r="BM81" i="11" s="1"/>
  <c r="N58" i="11"/>
  <c r="P58" i="11"/>
  <c r="O58" i="11"/>
  <c r="Q58" i="11"/>
  <c r="F78" i="11"/>
  <c r="BD78" i="11" s="1"/>
  <c r="BK86" i="11" s="1"/>
  <c r="BM86" i="11" s="1"/>
  <c r="P5" i="11"/>
  <c r="N5" i="11"/>
  <c r="O5" i="11"/>
  <c r="Q5" i="11"/>
  <c r="BN90" i="11"/>
  <c r="BO90" i="11" s="1"/>
  <c r="P59" i="11"/>
  <c r="N59" i="11"/>
  <c r="Q59" i="11"/>
  <c r="F83" i="11"/>
  <c r="BD83" i="11" s="1"/>
  <c r="BK91" i="11" s="1"/>
  <c r="BM91" i="11" s="1"/>
  <c r="O59" i="11"/>
  <c r="BN79" i="11"/>
  <c r="BO79" i="11" s="1"/>
  <c r="D83" i="11"/>
  <c r="BB83" i="11" s="1"/>
  <c r="BK83" i="11" s="1"/>
  <c r="BM83" i="11" s="1"/>
  <c r="Q67" i="11"/>
  <c r="O67" i="11"/>
  <c r="P67" i="11"/>
  <c r="N67" i="11"/>
  <c r="O70" i="11"/>
  <c r="Q70" i="11"/>
  <c r="N70" i="11"/>
  <c r="P70" i="11"/>
  <c r="BN76" i="11"/>
  <c r="BO76" i="11" s="1"/>
  <c r="BN77" i="11"/>
  <c r="BO77" i="11" s="1"/>
  <c r="Q69" i="11"/>
  <c r="O69" i="11"/>
  <c r="P69" i="11"/>
  <c r="N69" i="11"/>
  <c r="BN84" i="11"/>
  <c r="BO84" i="11" s="1"/>
  <c r="BN80" i="11"/>
  <c r="BO80" i="11" s="1"/>
  <c r="O68" i="11"/>
  <c r="Q68" i="11"/>
  <c r="N68" i="11"/>
  <c r="F81" i="11"/>
  <c r="BD81" i="11" s="1"/>
  <c r="BK89" i="11" s="1"/>
  <c r="BM89" i="11" s="1"/>
  <c r="P68" i="11"/>
  <c r="BN85" i="11"/>
  <c r="BO85" i="11" s="1"/>
  <c r="P15" i="11"/>
  <c r="N15" i="11"/>
  <c r="Q15" i="11"/>
  <c r="O15" i="11"/>
  <c r="BN78" i="11"/>
  <c r="BO78" i="11" s="1"/>
  <c r="P61" i="11"/>
  <c r="N61" i="11"/>
  <c r="Q61" i="11"/>
  <c r="O61" i="11"/>
  <c r="Q16" i="10"/>
  <c r="O16" i="10"/>
  <c r="P16" i="10"/>
  <c r="N16" i="10"/>
  <c r="BN86" i="10"/>
  <c r="BO86" i="10" s="1"/>
  <c r="F76" i="10"/>
  <c r="BD76" i="10" s="1"/>
  <c r="BK84" i="10" s="1"/>
  <c r="BM84" i="10" s="1"/>
  <c r="O14" i="10"/>
  <c r="Q14" i="10"/>
  <c r="P14" i="10"/>
  <c r="N14" i="10"/>
  <c r="AX31" i="10"/>
  <c r="AY31" i="10"/>
  <c r="AV31" i="10"/>
  <c r="AW31" i="10"/>
  <c r="M31" i="10"/>
  <c r="D77" i="10"/>
  <c r="BB77" i="10" s="1"/>
  <c r="BK77" i="10" s="1"/>
  <c r="BM77" i="10" s="1"/>
  <c r="N22" i="10"/>
  <c r="P22" i="10"/>
  <c r="Q22" i="10"/>
  <c r="O22" i="10"/>
  <c r="D80" i="10"/>
  <c r="BB80" i="10" s="1"/>
  <c r="BK80" i="10" s="1"/>
  <c r="BM80" i="10" s="1"/>
  <c r="N40" i="10"/>
  <c r="Q40" i="10"/>
  <c r="O40" i="10"/>
  <c r="P40" i="10"/>
  <c r="N43" i="10"/>
  <c r="P43" i="10"/>
  <c r="Q43" i="10"/>
  <c r="O43" i="10"/>
  <c r="N15" i="10"/>
  <c r="P15" i="10"/>
  <c r="Q15" i="10"/>
  <c r="O15" i="10"/>
  <c r="D78" i="10"/>
  <c r="BB78" i="10" s="1"/>
  <c r="BK78" i="10" s="1"/>
  <c r="BM78" i="10" s="1"/>
  <c r="O13" i="10"/>
  <c r="Q13" i="10"/>
  <c r="N13" i="10"/>
  <c r="P13" i="10"/>
  <c r="AV32" i="10"/>
  <c r="AW32" i="10"/>
  <c r="AY32" i="10"/>
  <c r="M32" i="10"/>
  <c r="AX32" i="10"/>
  <c r="O70" i="10"/>
  <c r="Q70" i="10"/>
  <c r="N70" i="10"/>
  <c r="P70" i="10"/>
  <c r="N61" i="10"/>
  <c r="P61" i="10"/>
  <c r="Q61" i="10"/>
  <c r="O61" i="10"/>
  <c r="P25" i="10"/>
  <c r="N25" i="10"/>
  <c r="Q25" i="10"/>
  <c r="O25" i="10"/>
  <c r="BN76" i="10"/>
  <c r="BO76" i="10" s="1"/>
  <c r="Q69" i="10"/>
  <c r="O69" i="10"/>
  <c r="P69" i="10"/>
  <c r="N69" i="10"/>
  <c r="N24" i="10"/>
  <c r="Q24" i="10"/>
  <c r="O24" i="10"/>
  <c r="P24" i="10"/>
  <c r="F82" i="10"/>
  <c r="BD82" i="10" s="1"/>
  <c r="BK90" i="10" s="1"/>
  <c r="BM90" i="10" s="1"/>
  <c r="N41" i="10"/>
  <c r="P41" i="10"/>
  <c r="Q41" i="10"/>
  <c r="O41" i="10"/>
  <c r="AV34" i="10"/>
  <c r="AX34" i="10"/>
  <c r="AY34" i="10"/>
  <c r="AW34" i="10"/>
  <c r="M34" i="10"/>
  <c r="BN91" i="10"/>
  <c r="BO91" i="10" s="1"/>
  <c r="BN81" i="10"/>
  <c r="BO81" i="10" s="1"/>
  <c r="O68" i="10"/>
  <c r="Q68" i="10"/>
  <c r="N68" i="10"/>
  <c r="F81" i="10"/>
  <c r="BD81" i="10" s="1"/>
  <c r="BK89" i="10" s="1"/>
  <c r="BM89" i="10" s="1"/>
  <c r="P68" i="10"/>
  <c r="P42" i="10"/>
  <c r="N42" i="10"/>
  <c r="O42" i="10"/>
  <c r="Q42" i="10"/>
  <c r="D83" i="10"/>
  <c r="BB83" i="10" s="1"/>
  <c r="BK83" i="10" s="1"/>
  <c r="BM83" i="10" s="1"/>
  <c r="O67" i="10"/>
  <c r="N67" i="10"/>
  <c r="Q67" i="10"/>
  <c r="P67" i="10"/>
  <c r="P23" i="10"/>
  <c r="O23" i="10"/>
  <c r="F79" i="10"/>
  <c r="BD79" i="10" s="1"/>
  <c r="BK87" i="10" s="1"/>
  <c r="BM87" i="10" s="1"/>
  <c r="Q23" i="10"/>
  <c r="N23" i="10"/>
  <c r="AX33" i="10"/>
  <c r="M33" i="10"/>
  <c r="AW33" i="10"/>
  <c r="AY33" i="10"/>
  <c r="AV33" i="10"/>
  <c r="AO13" i="6"/>
  <c r="AM49" i="6"/>
  <c r="AM40" i="6"/>
  <c r="AN5" i="6"/>
  <c r="AN7" i="6"/>
  <c r="AN4" i="6"/>
  <c r="AN6" i="6"/>
  <c r="AO14" i="6"/>
  <c r="AM23" i="6"/>
  <c r="AO50" i="6"/>
  <c r="AM32" i="6"/>
  <c r="AO41" i="6"/>
  <c r="AM51" i="6"/>
  <c r="BI113" i="6"/>
  <c r="BK113" i="6" s="1"/>
  <c r="BL113" i="6" s="1"/>
  <c r="BI114" i="6"/>
  <c r="BK114" i="6" s="1"/>
  <c r="BL114" i="6" s="1"/>
  <c r="BM114" i="6" s="1"/>
  <c r="BL102" i="1"/>
  <c r="BL97" i="1"/>
  <c r="BL100" i="1"/>
  <c r="BL109" i="1"/>
  <c r="BL108" i="1"/>
  <c r="BL98" i="1"/>
  <c r="BI99" i="6"/>
  <c r="BK99" i="6" s="1"/>
  <c r="BL95" i="1"/>
  <c r="BL99" i="1"/>
  <c r="BL106" i="1"/>
  <c r="BK95" i="6"/>
  <c r="BL95" i="6" s="1"/>
  <c r="BM95" i="6" s="1"/>
  <c r="BL96" i="1"/>
  <c r="BL107" i="1"/>
  <c r="BL119" i="1"/>
  <c r="BL118" i="1"/>
  <c r="BG43" i="6"/>
  <c r="AO52" i="6"/>
  <c r="AN50" i="6"/>
  <c r="AM59" i="6"/>
  <c r="AN70" i="6"/>
  <c r="AO68" i="6"/>
  <c r="AN69" i="6"/>
  <c r="AM67" i="6"/>
  <c r="AO49" i="6"/>
  <c r="AO42" i="6"/>
  <c r="AZ103" i="6"/>
  <c r="AM34" i="6"/>
  <c r="AN32" i="6"/>
  <c r="AM33" i="6"/>
  <c r="AM31" i="6"/>
  <c r="AN24" i="6"/>
  <c r="AM22" i="6"/>
  <c r="AO16" i="6"/>
  <c r="AM15" i="6"/>
  <c r="AM14" i="6"/>
  <c r="AO31" i="6"/>
  <c r="BG32" i="6"/>
  <c r="BG5" i="6"/>
  <c r="AO4" i="6"/>
  <c r="BG17" i="6"/>
  <c r="AO22" i="6"/>
  <c r="AO25" i="6"/>
  <c r="AM24" i="6"/>
  <c r="BG27" i="6"/>
  <c r="AO34" i="6"/>
  <c r="AM58" i="6"/>
  <c r="BG67" i="6"/>
  <c r="AN68" i="6"/>
  <c r="AO70" i="6"/>
  <c r="AZ90" i="6"/>
  <c r="AZ94" i="6"/>
  <c r="AO40" i="6"/>
  <c r="AM68" i="6"/>
  <c r="BI97" i="6"/>
  <c r="BK97" i="6" s="1"/>
  <c r="AO5" i="6"/>
  <c r="AM7" i="6"/>
  <c r="AN14" i="6"/>
  <c r="AP14" i="6" s="1"/>
  <c r="BG16" i="6"/>
  <c r="AO23" i="6"/>
  <c r="AO32" i="6"/>
  <c r="AM43" i="6"/>
  <c r="AO60" i="6"/>
  <c r="AO61" i="6"/>
  <c r="AO58" i="6"/>
  <c r="AM60" i="6"/>
  <c r="BG90" i="6"/>
  <c r="BG94" i="6"/>
  <c r="AM4" i="6"/>
  <c r="BG22" i="6"/>
  <c r="BG35" i="6"/>
  <c r="BG59" i="6"/>
  <c r="BI107" i="6"/>
  <c r="BK107" i="6" s="1"/>
  <c r="BL107" i="6" s="1"/>
  <c r="AO6" i="6"/>
  <c r="AO7" i="6"/>
  <c r="AM16" i="6"/>
  <c r="BG25" i="6"/>
  <c r="BG31" i="6"/>
  <c r="AN34" i="6"/>
  <c r="BG36" i="6"/>
  <c r="AM42" i="6"/>
  <c r="AN41" i="6"/>
  <c r="AP41" i="6" s="1"/>
  <c r="AN43" i="6"/>
  <c r="AO43" i="6"/>
  <c r="BG52" i="6"/>
  <c r="BG54" i="6"/>
  <c r="BG61" i="6"/>
  <c r="AN67" i="6"/>
  <c r="AO69" i="6"/>
  <c r="BG69" i="6"/>
  <c r="BG70" i="6"/>
  <c r="AM69" i="6"/>
  <c r="AZ88" i="6"/>
  <c r="BG89" i="6"/>
  <c r="BK98" i="6"/>
  <c r="BL98" i="6" s="1"/>
  <c r="BM98" i="6" s="1"/>
  <c r="AZ95" i="6"/>
  <c r="BI119" i="6"/>
  <c r="BK119" i="6" s="1"/>
  <c r="AM5" i="6"/>
  <c r="AN52" i="6"/>
  <c r="BG7" i="6"/>
  <c r="AN13" i="6"/>
  <c r="AO15" i="6"/>
  <c r="BG13" i="6"/>
  <c r="BG14" i="6"/>
  <c r="AN23" i="6"/>
  <c r="AN25" i="6"/>
  <c r="AO24" i="6"/>
  <c r="AM25" i="6"/>
  <c r="BG26" i="6"/>
  <c r="AN31" i="6"/>
  <c r="AO33" i="6"/>
  <c r="BG34" i="6"/>
  <c r="AN42" i="6"/>
  <c r="BG40" i="6"/>
  <c r="BG42" i="6"/>
  <c r="AN49" i="6"/>
  <c r="AO51" i="6"/>
  <c r="BG49" i="6"/>
  <c r="BG50" i="6"/>
  <c r="BG51" i="6"/>
  <c r="AN51" i="6"/>
  <c r="AP51" i="6" s="1"/>
  <c r="AN60" i="6"/>
  <c r="AO59" i="6"/>
  <c r="AO67" i="6"/>
  <c r="AM70" i="6"/>
  <c r="BG71" i="6"/>
  <c r="BG76" i="6"/>
  <c r="BG77" i="6"/>
  <c r="BG78" i="6"/>
  <c r="BG82" i="6"/>
  <c r="BG83" i="6"/>
  <c r="BK108" i="6"/>
  <c r="BL108" i="6" s="1"/>
  <c r="BG103" i="6"/>
  <c r="BG99" i="6"/>
  <c r="BG95" i="6"/>
  <c r="BG87" i="6"/>
  <c r="BG80" i="6"/>
  <c r="BG68" i="6"/>
  <c r="BG63" i="6"/>
  <c r="BG62" i="6"/>
  <c r="BG58" i="6"/>
  <c r="BG44" i="6"/>
  <c r="BG41" i="6"/>
  <c r="BG24" i="6"/>
  <c r="BG23" i="6"/>
  <c r="BG15" i="6"/>
  <c r="BG9" i="6"/>
  <c r="BG8" i="6"/>
  <c r="BG6" i="6"/>
  <c r="BG4" i="6"/>
  <c r="AM6" i="6"/>
  <c r="AN16" i="6"/>
  <c r="AN22" i="6"/>
  <c r="AN15" i="6"/>
  <c r="BG18" i="6"/>
  <c r="BG33" i="6"/>
  <c r="AM41" i="6"/>
  <c r="AN33" i="6"/>
  <c r="AM52" i="6"/>
  <c r="AN58" i="6"/>
  <c r="AM61" i="6"/>
  <c r="BB89" i="6"/>
  <c r="BI101" i="6"/>
  <c r="BK101" i="6" s="1"/>
  <c r="BK100" i="6"/>
  <c r="AN40" i="6"/>
  <c r="BG45" i="6"/>
  <c r="AM50" i="6"/>
  <c r="BG53" i="6"/>
  <c r="BG60" i="6"/>
  <c r="AN61" i="6"/>
  <c r="BG72" i="6"/>
  <c r="BG79" i="6"/>
  <c r="BK118" i="6"/>
  <c r="AN59" i="6"/>
  <c r="BG81" i="6"/>
  <c r="BG88" i="6"/>
  <c r="BK96" i="6"/>
  <c r="AZ87" i="6"/>
  <c r="BI109" i="6"/>
  <c r="BK109" i="6" s="1"/>
  <c r="BB94" i="6"/>
  <c r="BB99" i="6"/>
  <c r="BI102" i="6"/>
  <c r="BK102" i="6" s="1"/>
  <c r="BI106" i="6"/>
  <c r="BK106" i="6" s="1"/>
  <c r="BB88" i="6"/>
  <c r="V19" i="1"/>
  <c r="BN100" i="25" l="1"/>
  <c r="BO100" i="25"/>
  <c r="BN96" i="28"/>
  <c r="BO96" i="28"/>
  <c r="BN95" i="28"/>
  <c r="BO95" i="28"/>
  <c r="BN101" i="16"/>
  <c r="BO101" i="16"/>
  <c r="BN96" i="16"/>
  <c r="BO96" i="16" s="1"/>
  <c r="BN102" i="12"/>
  <c r="BO102" i="12" s="1"/>
  <c r="BN97" i="19"/>
  <c r="BO97" i="19" s="1"/>
  <c r="BN102" i="22"/>
  <c r="BO102" i="22" s="1"/>
  <c r="BN100" i="14"/>
  <c r="BO100" i="14" s="1"/>
  <c r="BN100" i="10"/>
  <c r="BO100" i="10" s="1"/>
  <c r="BN102" i="24"/>
  <c r="BO102" i="24" s="1"/>
  <c r="BN100" i="12"/>
  <c r="BO100" i="12" s="1"/>
  <c r="BN99" i="23"/>
  <c r="BO99" i="23"/>
  <c r="BN97" i="23"/>
  <c r="BO97" i="23"/>
  <c r="BN97" i="11"/>
  <c r="BO97" i="11"/>
  <c r="BN97" i="10"/>
  <c r="BO97" i="10" s="1"/>
  <c r="BN99" i="24"/>
  <c r="BO99" i="24" s="1"/>
  <c r="BN98" i="17"/>
  <c r="BO98" i="17"/>
  <c r="BN100" i="13"/>
  <c r="BO100" i="13"/>
  <c r="BN98" i="25"/>
  <c r="BO98" i="25" s="1"/>
  <c r="BN95" i="25"/>
  <c r="BO95" i="25" s="1"/>
  <c r="BN100" i="21"/>
  <c r="BO100" i="21" s="1"/>
  <c r="BN95" i="27"/>
  <c r="BO95" i="27" s="1"/>
  <c r="BO103" i="27" s="1"/>
  <c r="O87" i="27" s="1"/>
  <c r="U15" i="27" s="1"/>
  <c r="V15" i="27" s="1"/>
  <c r="V20" i="27" s="1"/>
  <c r="BR10" i="6" s="1"/>
  <c r="BN95" i="19"/>
  <c r="BO95" i="19" s="1"/>
  <c r="BN102" i="19"/>
  <c r="BO102" i="19" s="1"/>
  <c r="BN95" i="11"/>
  <c r="BO95" i="11" s="1"/>
  <c r="BN98" i="26"/>
  <c r="BO98" i="26" s="1"/>
  <c r="BO103" i="26" s="1"/>
  <c r="O87" i="26" s="1"/>
  <c r="U15" i="26" s="1"/>
  <c r="V15" i="26" s="1"/>
  <c r="V20" i="26" s="1"/>
  <c r="BR7" i="6" s="1"/>
  <c r="BN101" i="22"/>
  <c r="BO101" i="22" s="1"/>
  <c r="BO103" i="18"/>
  <c r="O87" i="18" s="1"/>
  <c r="U15" i="18" s="1"/>
  <c r="V15" i="18" s="1"/>
  <c r="V20" i="18" s="1"/>
  <c r="BR5" i="6" s="1"/>
  <c r="BN100" i="24"/>
  <c r="BO100" i="24"/>
  <c r="BN98" i="24"/>
  <c r="BO98" i="24"/>
  <c r="BN101" i="17"/>
  <c r="BO101" i="17"/>
  <c r="BN97" i="13"/>
  <c r="BO97" i="13" s="1"/>
  <c r="BN95" i="21"/>
  <c r="BO95" i="21" s="1"/>
  <c r="BN100" i="23"/>
  <c r="BO100" i="23" s="1"/>
  <c r="BN96" i="23"/>
  <c r="BO96" i="23" s="1"/>
  <c r="BO103" i="15"/>
  <c r="O87" i="15" s="1"/>
  <c r="U15" i="15" s="1"/>
  <c r="V15" i="15" s="1"/>
  <c r="V20" i="15" s="1"/>
  <c r="BR9" i="6" s="1"/>
  <c r="BN96" i="11"/>
  <c r="BO96" i="11" s="1"/>
  <c r="BN102" i="14"/>
  <c r="BO102" i="14" s="1"/>
  <c r="BN96" i="10"/>
  <c r="BO96" i="10" s="1"/>
  <c r="BN95" i="10"/>
  <c r="BO95" i="10" s="1"/>
  <c r="BN101" i="24"/>
  <c r="BO101" i="24" s="1"/>
  <c r="BN95" i="20"/>
  <c r="BO95" i="20" s="1"/>
  <c r="BO103" i="20" s="1"/>
  <c r="O87" i="20" s="1"/>
  <c r="U15" i="20" s="1"/>
  <c r="V15" i="20" s="1"/>
  <c r="V20" i="20" s="1"/>
  <c r="BR14" i="6" s="1"/>
  <c r="D82" i="11"/>
  <c r="BB82" i="11" s="1"/>
  <c r="BK82" i="11" s="1"/>
  <c r="BM82" i="11" s="1"/>
  <c r="BN82" i="11" s="1"/>
  <c r="BO82" i="11" s="1"/>
  <c r="O49" i="11"/>
  <c r="N49" i="11"/>
  <c r="Q49" i="11"/>
  <c r="P49" i="11"/>
  <c r="P51" i="11"/>
  <c r="Q51" i="11"/>
  <c r="N51" i="11"/>
  <c r="O51" i="11"/>
  <c r="O52" i="11"/>
  <c r="P52" i="11"/>
  <c r="N52" i="11"/>
  <c r="Q52" i="11"/>
  <c r="BN89" i="11"/>
  <c r="BO89" i="11" s="1"/>
  <c r="BN83" i="11"/>
  <c r="BO83" i="11" s="1"/>
  <c r="BN91" i="11"/>
  <c r="BO91" i="11" s="1"/>
  <c r="BN86" i="11"/>
  <c r="BO86" i="11" s="1"/>
  <c r="BN81" i="11"/>
  <c r="BO81" i="11" s="1"/>
  <c r="BN89" i="10"/>
  <c r="BO89" i="10" s="1"/>
  <c r="N34" i="10"/>
  <c r="Q34" i="10"/>
  <c r="O34" i="10"/>
  <c r="P34" i="10"/>
  <c r="D79" i="10"/>
  <c r="BB79" i="10" s="1"/>
  <c r="BK79" i="10" s="1"/>
  <c r="BM79" i="10" s="1"/>
  <c r="P31" i="10"/>
  <c r="Q31" i="10"/>
  <c r="N31" i="10"/>
  <c r="O31" i="10"/>
  <c r="BN90" i="10"/>
  <c r="BO90" i="10" s="1"/>
  <c r="N32" i="10"/>
  <c r="F77" i="10"/>
  <c r="BD77" i="10" s="1"/>
  <c r="BK85" i="10" s="1"/>
  <c r="BM85" i="10" s="1"/>
  <c r="P32" i="10"/>
  <c r="Q32" i="10"/>
  <c r="O32" i="10"/>
  <c r="BN78" i="10"/>
  <c r="BO78" i="10" s="1"/>
  <c r="BN84" i="10"/>
  <c r="BO84" i="10" s="1"/>
  <c r="BN83" i="10"/>
  <c r="BO83" i="10" s="1"/>
  <c r="BN80" i="10"/>
  <c r="BO80" i="10" s="1"/>
  <c r="P33" i="10"/>
  <c r="O33" i="10"/>
  <c r="N33" i="10"/>
  <c r="Q33" i="10"/>
  <c r="BN87" i="10"/>
  <c r="BO87" i="10" s="1"/>
  <c r="BN77" i="10"/>
  <c r="BO77" i="10" s="1"/>
  <c r="AP68" i="6"/>
  <c r="AP16" i="6"/>
  <c r="AP13" i="6"/>
  <c r="AP58" i="6"/>
  <c r="AP69" i="6"/>
  <c r="AP70" i="6"/>
  <c r="AK61" i="6"/>
  <c r="AP24" i="6"/>
  <c r="AP50" i="6"/>
  <c r="BL113" i="1"/>
  <c r="AZ99" i="6"/>
  <c r="BL114" i="1"/>
  <c r="AK43" i="6"/>
  <c r="AP42" i="6"/>
  <c r="AK51" i="6"/>
  <c r="AP52" i="6"/>
  <c r="AK67" i="6"/>
  <c r="AK70" i="6"/>
  <c r="AK68" i="6"/>
  <c r="AP49" i="6"/>
  <c r="AK31" i="6"/>
  <c r="AP32" i="6"/>
  <c r="AK32" i="6"/>
  <c r="AK33" i="6"/>
  <c r="AK34" i="6"/>
  <c r="AP31" i="6"/>
  <c r="AP34" i="6"/>
  <c r="AK24" i="6"/>
  <c r="AP25" i="6"/>
  <c r="AK13" i="6"/>
  <c r="AP15" i="6"/>
  <c r="AK14" i="6"/>
  <c r="AK15" i="6"/>
  <c r="AK16" i="6"/>
  <c r="AP7" i="6"/>
  <c r="AP4" i="6"/>
  <c r="AP6" i="6"/>
  <c r="AP40" i="6"/>
  <c r="AP60" i="6"/>
  <c r="AP61" i="6"/>
  <c r="AP22" i="6"/>
  <c r="AP59" i="6"/>
  <c r="BM113" i="6"/>
  <c r="BM115" i="6" s="1"/>
  <c r="AP23" i="6"/>
  <c r="AP43" i="6"/>
  <c r="BM107" i="6"/>
  <c r="AP5" i="6"/>
  <c r="BM108" i="6"/>
  <c r="AK60" i="6"/>
  <c r="AP33" i="6"/>
  <c r="AK25" i="6"/>
  <c r="AK69" i="6"/>
  <c r="AP67" i="6"/>
  <c r="AK6" i="6"/>
  <c r="AK52" i="6"/>
  <c r="AK23" i="6"/>
  <c r="AK22" i="6"/>
  <c r="AK4" i="6"/>
  <c r="BL101" i="6"/>
  <c r="BM101" i="6" s="1"/>
  <c r="BL109" i="6"/>
  <c r="BM109" i="6" s="1"/>
  <c r="BL99" i="6"/>
  <c r="BM99" i="6" s="1"/>
  <c r="AK59" i="6"/>
  <c r="AK5" i="6"/>
  <c r="AK7" i="6"/>
  <c r="AK50" i="6"/>
  <c r="AK41" i="6"/>
  <c r="BL96" i="6"/>
  <c r="BM96" i="6" s="1"/>
  <c r="BL118" i="6"/>
  <c r="BM118" i="6" s="1"/>
  <c r="BL106" i="6"/>
  <c r="BM106" i="6" s="1"/>
  <c r="BL102" i="6"/>
  <c r="BM102" i="6" s="1"/>
  <c r="BL97" i="6"/>
  <c r="BM97" i="6" s="1"/>
  <c r="BL119" i="6"/>
  <c r="BM119" i="6" s="1"/>
  <c r="BL100" i="6"/>
  <c r="BM100" i="6" s="1"/>
  <c r="AK49" i="6"/>
  <c r="AK40" i="6"/>
  <c r="AK42" i="6"/>
  <c r="AK58" i="6"/>
  <c r="D87" i="1"/>
  <c r="BO103" i="12" l="1"/>
  <c r="O87" i="12" s="1"/>
  <c r="U15" i="12" s="1"/>
  <c r="V15" i="12" s="1"/>
  <c r="V20" i="12" s="1"/>
  <c r="BR18" i="6" s="1"/>
  <c r="BO103" i="17"/>
  <c r="O87" i="17" s="1"/>
  <c r="U15" i="17" s="1"/>
  <c r="V15" i="17" s="1"/>
  <c r="V20" i="17" s="1"/>
  <c r="BR15" i="6" s="1"/>
  <c r="BO103" i="13"/>
  <c r="O87" i="13" s="1"/>
  <c r="U15" i="13" s="1"/>
  <c r="V15" i="13" s="1"/>
  <c r="V20" i="13" s="1"/>
  <c r="BR16" i="6" s="1"/>
  <c r="BO103" i="22"/>
  <c r="O87" i="22" s="1"/>
  <c r="U15" i="22" s="1"/>
  <c r="V15" i="22" s="1"/>
  <c r="V20" i="22" s="1"/>
  <c r="BR20" i="6" s="1"/>
  <c r="BO103" i="14"/>
  <c r="O87" i="14" s="1"/>
  <c r="U15" i="14" s="1"/>
  <c r="V15" i="14" s="1"/>
  <c r="V20" i="14" s="1"/>
  <c r="BR13" i="6" s="1"/>
  <c r="BO103" i="19"/>
  <c r="O87" i="19" s="1"/>
  <c r="U15" i="19" s="1"/>
  <c r="V15" i="19" s="1"/>
  <c r="V20" i="19" s="1"/>
  <c r="BR17" i="6" s="1"/>
  <c r="BO103" i="16"/>
  <c r="O87" i="16" s="1"/>
  <c r="U15" i="16" s="1"/>
  <c r="V15" i="16" s="1"/>
  <c r="V20" i="16" s="1"/>
  <c r="BR21" i="6" s="1"/>
  <c r="BO103" i="23"/>
  <c r="O87" i="23" s="1"/>
  <c r="U15" i="23" s="1"/>
  <c r="V15" i="23" s="1"/>
  <c r="V20" i="23" s="1"/>
  <c r="BR23" i="6" s="1"/>
  <c r="BO103" i="24"/>
  <c r="O87" i="24" s="1"/>
  <c r="U15" i="24" s="1"/>
  <c r="V15" i="24" s="1"/>
  <c r="V20" i="24" s="1"/>
  <c r="BR22" i="6" s="1"/>
  <c r="BO103" i="25"/>
  <c r="O87" i="25" s="1"/>
  <c r="U15" i="25" s="1"/>
  <c r="V15" i="25" s="1"/>
  <c r="V20" i="25" s="1"/>
  <c r="BR12" i="6" s="1"/>
  <c r="BO103" i="11"/>
  <c r="O87" i="11" s="1"/>
  <c r="U15" i="11" s="1"/>
  <c r="V15" i="11" s="1"/>
  <c r="BO103" i="10"/>
  <c r="O87" i="10" s="1"/>
  <c r="U15" i="10" s="1"/>
  <c r="V15" i="10" s="1"/>
  <c r="BO103" i="21"/>
  <c r="O87" i="21" s="1"/>
  <c r="U15" i="21" s="1"/>
  <c r="V15" i="21" s="1"/>
  <c r="V20" i="21" s="1"/>
  <c r="BR6" i="6" s="1"/>
  <c r="BO103" i="28"/>
  <c r="O87" i="28" s="1"/>
  <c r="U15" i="28" s="1"/>
  <c r="V15" i="28" s="1"/>
  <c r="V20" i="28" s="1"/>
  <c r="BR8" i="6" s="1"/>
  <c r="AJ16" i="6"/>
  <c r="BO92" i="11"/>
  <c r="O76" i="11" s="1"/>
  <c r="U14" i="11" s="1"/>
  <c r="V14" i="11" s="1"/>
  <c r="BN85" i="10"/>
  <c r="BO85" i="10" s="1"/>
  <c r="BN79" i="10"/>
  <c r="BO79" i="10" s="1"/>
  <c r="AJ69" i="6"/>
  <c r="AJ13" i="6"/>
  <c r="AI15" i="6"/>
  <c r="AJ14" i="6"/>
  <c r="AI51" i="6"/>
  <c r="AJ43" i="6"/>
  <c r="AJ51" i="6"/>
  <c r="AJ50" i="6"/>
  <c r="AI49" i="6"/>
  <c r="AI52" i="6"/>
  <c r="AJ49" i="6"/>
  <c r="AI50" i="6"/>
  <c r="AH50" i="6" s="1"/>
  <c r="AJ52" i="6"/>
  <c r="AJ59" i="6"/>
  <c r="AI60" i="6"/>
  <c r="AJ58" i="6"/>
  <c r="AI61" i="6"/>
  <c r="AI58" i="6"/>
  <c r="AJ42" i="6"/>
  <c r="AJ33" i="6"/>
  <c r="AJ34" i="6"/>
  <c r="AI32" i="6"/>
  <c r="AI23" i="6"/>
  <c r="AI16" i="6"/>
  <c r="AJ15" i="6"/>
  <c r="AI13" i="6"/>
  <c r="AI14" i="6"/>
  <c r="AJ7" i="6"/>
  <c r="AI6" i="6"/>
  <c r="AI5" i="6"/>
  <c r="AJ6" i="6"/>
  <c r="AI7" i="6"/>
  <c r="AI4" i="6"/>
  <c r="AJ5" i="6"/>
  <c r="AJ4" i="6"/>
  <c r="AJ23" i="6"/>
  <c r="AI22" i="6"/>
  <c r="AJ41" i="6"/>
  <c r="AJ40" i="6"/>
  <c r="AJ25" i="6"/>
  <c r="AI24" i="6"/>
  <c r="AI40" i="6"/>
  <c r="AI25" i="6"/>
  <c r="AJ61" i="6"/>
  <c r="AI43" i="6"/>
  <c r="AJ60" i="6"/>
  <c r="AI59" i="6"/>
  <c r="AI42" i="6"/>
  <c r="AJ22" i="6"/>
  <c r="AJ24" i="6"/>
  <c r="AI31" i="6"/>
  <c r="AI41" i="6"/>
  <c r="BM103" i="6"/>
  <c r="BM110" i="6"/>
  <c r="AJ32" i="6"/>
  <c r="AJ31" i="6"/>
  <c r="AI33" i="6"/>
  <c r="AI34" i="6"/>
  <c r="AJ67" i="6"/>
  <c r="AJ68" i="6"/>
  <c r="AI68" i="6"/>
  <c r="AI70" i="6"/>
  <c r="AJ70" i="6"/>
  <c r="AI67" i="6"/>
  <c r="AI69" i="6"/>
  <c r="AH69" i="6" s="1"/>
  <c r="BM120" i="6"/>
  <c r="BI54" i="1"/>
  <c r="K54" i="1" s="1"/>
  <c r="BI52" i="1"/>
  <c r="K52" i="1" s="1"/>
  <c r="BI36" i="1"/>
  <c r="K36" i="1" s="1"/>
  <c r="V20" i="11" l="1"/>
  <c r="BR19" i="6" s="1"/>
  <c r="AH16" i="6"/>
  <c r="BO92" i="10"/>
  <c r="O76" i="10" s="1"/>
  <c r="U14" i="10" s="1"/>
  <c r="V14" i="10" s="1"/>
  <c r="V20" i="10" s="1"/>
  <c r="BR11" i="6" s="1"/>
  <c r="AH13" i="6"/>
  <c r="AH14" i="6"/>
  <c r="AH15" i="6"/>
  <c r="AH43" i="6"/>
  <c r="AH51" i="6"/>
  <c r="AH49" i="6"/>
  <c r="AH34" i="6"/>
  <c r="AH33" i="6"/>
  <c r="AH52" i="6"/>
  <c r="AH61" i="6"/>
  <c r="AH67" i="6"/>
  <c r="AH68" i="6"/>
  <c r="AH59" i="6"/>
  <c r="AH60" i="6"/>
  <c r="AH58" i="6"/>
  <c r="AH41" i="6"/>
  <c r="AH40" i="6"/>
  <c r="AH42" i="6"/>
  <c r="AH31" i="6"/>
  <c r="AH32" i="6"/>
  <c r="AH23" i="6"/>
  <c r="AH24" i="6"/>
  <c r="AH25" i="6"/>
  <c r="AH7" i="6"/>
  <c r="AH5" i="6"/>
  <c r="AH4" i="6"/>
  <c r="AH6" i="6"/>
  <c r="AH22" i="6"/>
  <c r="AH70" i="6"/>
  <c r="BI43" i="1"/>
  <c r="K43" i="1" s="1"/>
  <c r="BI53" i="1"/>
  <c r="K53" i="1" s="1"/>
  <c r="BI45" i="1"/>
  <c r="K45" i="1" s="1"/>
  <c r="BI34" i="1"/>
  <c r="K34" i="1" s="1"/>
  <c r="BI35" i="1"/>
  <c r="K35" i="1" s="1"/>
  <c r="BI76" i="1"/>
  <c r="K76" i="1" s="1"/>
  <c r="BI24" i="1"/>
  <c r="K24" i="1" s="1"/>
  <c r="BI25" i="1"/>
  <c r="K25" i="1" s="1"/>
  <c r="BI13" i="1"/>
  <c r="K13" i="1" s="1"/>
  <c r="BI17" i="1"/>
  <c r="K17" i="1" s="1"/>
  <c r="BI16" i="1"/>
  <c r="K16" i="1" s="1"/>
  <c r="BI67" i="1"/>
  <c r="K67" i="1" s="1"/>
  <c r="BI6" i="1"/>
  <c r="K6" i="1" s="1"/>
  <c r="BI62" i="1"/>
  <c r="K62" i="1" s="1"/>
  <c r="BI59" i="1"/>
  <c r="K59" i="1" s="1"/>
  <c r="BI63" i="1"/>
  <c r="K63" i="1" s="1"/>
  <c r="BI7" i="1"/>
  <c r="K7" i="1" s="1"/>
  <c r="BI22" i="1"/>
  <c r="K22" i="1" s="1"/>
  <c r="BI70" i="1"/>
  <c r="K70" i="1" s="1"/>
  <c r="BI89" i="1"/>
  <c r="K89" i="1" s="1"/>
  <c r="BI32" i="1"/>
  <c r="K32" i="1" s="1"/>
  <c r="BI26" i="1"/>
  <c r="K26" i="1" s="1"/>
  <c r="BI4" i="1"/>
  <c r="K4" i="1" s="1"/>
  <c r="BI80" i="1"/>
  <c r="K80" i="1" s="1"/>
  <c r="BI60" i="1"/>
  <c r="K60" i="1" s="1"/>
  <c r="BI58" i="1"/>
  <c r="K58" i="1" s="1"/>
  <c r="BI88" i="1"/>
  <c r="K88" i="1" s="1"/>
  <c r="BI72" i="1"/>
  <c r="K72" i="1" s="1"/>
  <c r="BI71" i="1"/>
  <c r="K71" i="1" s="1"/>
  <c r="BI68" i="1"/>
  <c r="K68" i="1" s="1"/>
  <c r="BI61" i="1"/>
  <c r="K61" i="1" s="1"/>
  <c r="BI51" i="1"/>
  <c r="K51" i="1" s="1"/>
  <c r="BI44" i="1"/>
  <c r="K44" i="1" s="1"/>
  <c r="BI42" i="1"/>
  <c r="K42" i="1" s="1"/>
  <c r="BI33" i="1"/>
  <c r="K33" i="1" s="1"/>
  <c r="BI27" i="1"/>
  <c r="K27" i="1" s="1"/>
  <c r="BI23" i="1"/>
  <c r="K23" i="1" s="1"/>
  <c r="BI18" i="1"/>
  <c r="K18" i="1" s="1"/>
  <c r="BI8" i="1"/>
  <c r="K8" i="1" s="1"/>
  <c r="BI99" i="1"/>
  <c r="K99" i="1" s="1"/>
  <c r="T17" i="1" s="1"/>
  <c r="BI95" i="1"/>
  <c r="K95" i="1" s="1"/>
  <c r="BI94" i="1"/>
  <c r="K94" i="1" s="1"/>
  <c r="BI90" i="1"/>
  <c r="K90" i="1" s="1"/>
  <c r="BI87" i="1"/>
  <c r="K87" i="1" s="1"/>
  <c r="BI83" i="1"/>
  <c r="K83" i="1" s="1"/>
  <c r="BI82" i="1"/>
  <c r="K82" i="1" s="1"/>
  <c r="BI81" i="1"/>
  <c r="K81" i="1" s="1"/>
  <c r="BI79" i="1"/>
  <c r="K79" i="1" s="1"/>
  <c r="BI78" i="1"/>
  <c r="K78" i="1" s="1"/>
  <c r="BI77" i="1"/>
  <c r="K77" i="1" s="1"/>
  <c r="BI69" i="1"/>
  <c r="K69" i="1" s="1"/>
  <c r="BI50" i="1"/>
  <c r="K50" i="1" s="1"/>
  <c r="BI49" i="1"/>
  <c r="K49" i="1" s="1"/>
  <c r="BI41" i="1"/>
  <c r="K41" i="1" s="1"/>
  <c r="BI40" i="1"/>
  <c r="K40" i="1" s="1"/>
  <c r="BI31" i="1"/>
  <c r="K31" i="1" s="1"/>
  <c r="BI15" i="1"/>
  <c r="K15" i="1" s="1"/>
  <c r="BI14" i="1"/>
  <c r="K14" i="1" s="1"/>
  <c r="BI9" i="1"/>
  <c r="K9" i="1" s="1"/>
  <c r="BI5" i="1"/>
  <c r="K5" i="1" s="1"/>
  <c r="BI103" i="1"/>
  <c r="K103" i="1" s="1"/>
  <c r="T18" i="1" s="1"/>
  <c r="AG58" i="6" l="1"/>
  <c r="AG60" i="6"/>
  <c r="AG61" i="6"/>
  <c r="AG59" i="6"/>
  <c r="AG70" i="6"/>
  <c r="AG67" i="6"/>
  <c r="AG68" i="6"/>
  <c r="AG69" i="6"/>
  <c r="AG16" i="6"/>
  <c r="AG13" i="6"/>
  <c r="AG15" i="6"/>
  <c r="AG14" i="6"/>
  <c r="AG50" i="6"/>
  <c r="AG52" i="6"/>
  <c r="AG49" i="6"/>
  <c r="AG51" i="6"/>
  <c r="AG43" i="6"/>
  <c r="AG41" i="6"/>
  <c r="AG42" i="6"/>
  <c r="AG40" i="6"/>
  <c r="AG34" i="6"/>
  <c r="AG33" i="6"/>
  <c r="AG31" i="6"/>
  <c r="AG32" i="6"/>
  <c r="AG4" i="6"/>
  <c r="AG7" i="6"/>
  <c r="AG5" i="6"/>
  <c r="AG6" i="6"/>
  <c r="AG23" i="6"/>
  <c r="AG22" i="6"/>
  <c r="AG24" i="6"/>
  <c r="AG25" i="6"/>
  <c r="T16" i="1"/>
  <c r="T13" i="1"/>
  <c r="V13" i="1" s="1"/>
  <c r="T15" i="1"/>
  <c r="T14" i="1"/>
  <c r="F103" i="1"/>
  <c r="D103" i="1"/>
  <c r="F95" i="1"/>
  <c r="D95" i="1"/>
  <c r="F94" i="1"/>
  <c r="D94" i="1"/>
  <c r="S94" i="1" s="1"/>
  <c r="F90" i="1"/>
  <c r="D90" i="1"/>
  <c r="F88" i="1"/>
  <c r="F89" i="1"/>
  <c r="F87" i="1"/>
  <c r="D89" i="1"/>
  <c r="D88" i="1"/>
  <c r="AS15" i="6" l="1"/>
  <c r="AT15" i="6" s="1"/>
  <c r="AS16" i="6"/>
  <c r="L16" i="6" s="1"/>
  <c r="AS13" i="6"/>
  <c r="AU13" i="6" s="1"/>
  <c r="AS14" i="6"/>
  <c r="AV14" i="6" s="1"/>
  <c r="AS49" i="6"/>
  <c r="L49" i="6" s="1"/>
  <c r="AS51" i="6"/>
  <c r="AV51" i="6" s="1"/>
  <c r="AS50" i="6"/>
  <c r="AV50" i="6" s="1"/>
  <c r="AS67" i="6"/>
  <c r="AU67" i="6" s="1"/>
  <c r="AS52" i="6"/>
  <c r="AW52" i="6" s="1"/>
  <c r="AS31" i="6"/>
  <c r="AV31" i="6" s="1"/>
  <c r="AS58" i="6"/>
  <c r="AT58" i="6" s="1"/>
  <c r="AS69" i="6"/>
  <c r="AT69" i="6" s="1"/>
  <c r="AS70" i="6"/>
  <c r="AW70" i="6" s="1"/>
  <c r="AS68" i="6"/>
  <c r="AV68" i="6" s="1"/>
  <c r="AS61" i="6"/>
  <c r="AU61" i="6" s="1"/>
  <c r="AS59" i="6"/>
  <c r="AU59" i="6" s="1"/>
  <c r="AS60" i="6"/>
  <c r="AW60" i="6" s="1"/>
  <c r="AS43" i="6"/>
  <c r="AT43" i="6" s="1"/>
  <c r="AS40" i="6"/>
  <c r="AW40" i="6" s="1"/>
  <c r="AS42" i="6"/>
  <c r="AS41" i="6"/>
  <c r="AT41" i="6" s="1"/>
  <c r="AS32" i="6"/>
  <c r="AW32" i="6" s="1"/>
  <c r="AS34" i="6"/>
  <c r="AT34" i="6" s="1"/>
  <c r="AS33" i="6"/>
  <c r="AW33" i="6" s="1"/>
  <c r="AS5" i="6"/>
  <c r="AV5" i="6" s="1"/>
  <c r="AS4" i="6"/>
  <c r="AT4" i="6" s="1"/>
  <c r="AS7" i="6"/>
  <c r="AT7" i="6" s="1"/>
  <c r="AS6" i="6"/>
  <c r="L6" i="6" s="1"/>
  <c r="AS23" i="6"/>
  <c r="AS22" i="6"/>
  <c r="AS25" i="6"/>
  <c r="AS24" i="6"/>
  <c r="BB90" i="1"/>
  <c r="BK98" i="1"/>
  <c r="BM98" i="1" s="1"/>
  <c r="P95" i="1"/>
  <c r="F99" i="1" s="1"/>
  <c r="BK107" i="1"/>
  <c r="BM107" i="1" s="1"/>
  <c r="BB95" i="1"/>
  <c r="BD87" i="1"/>
  <c r="BK99" i="1"/>
  <c r="BM99" i="1" s="1"/>
  <c r="BK102" i="1"/>
  <c r="BM102" i="1" s="1"/>
  <c r="BD90" i="1"/>
  <c r="BD95" i="1"/>
  <c r="BK109" i="1"/>
  <c r="BM109" i="1" s="1"/>
  <c r="BK95" i="1"/>
  <c r="BM95" i="1" s="1"/>
  <c r="BB87" i="1"/>
  <c r="BK101" i="1"/>
  <c r="BM101" i="1" s="1"/>
  <c r="BD89" i="1"/>
  <c r="BB94" i="1"/>
  <c r="BK106" i="1"/>
  <c r="BM106" i="1" s="1"/>
  <c r="BB103" i="1"/>
  <c r="BK118" i="1"/>
  <c r="BM118" i="1" s="1"/>
  <c r="BB88" i="1"/>
  <c r="BK96" i="1"/>
  <c r="BM96" i="1" s="1"/>
  <c r="BK100" i="1"/>
  <c r="BM100" i="1" s="1"/>
  <c r="BD88" i="1"/>
  <c r="BD94" i="1"/>
  <c r="BK108" i="1"/>
  <c r="BM108" i="1" s="1"/>
  <c r="BD103" i="1"/>
  <c r="BK119" i="1"/>
  <c r="BM119" i="1" s="1"/>
  <c r="BK97" i="1"/>
  <c r="BM97" i="1" s="1"/>
  <c r="BB89" i="1"/>
  <c r="D99" i="1"/>
  <c r="AC45" i="1"/>
  <c r="AC72" i="1"/>
  <c r="AC71" i="1"/>
  <c r="AC70" i="1"/>
  <c r="AC69" i="1"/>
  <c r="AC68" i="1"/>
  <c r="AC67" i="1"/>
  <c r="AC63" i="1"/>
  <c r="AC62" i="1"/>
  <c r="AC61" i="1"/>
  <c r="AC60" i="1"/>
  <c r="AC59" i="1"/>
  <c r="AC58" i="1"/>
  <c r="AC54" i="1"/>
  <c r="AC53" i="1"/>
  <c r="AC52" i="1"/>
  <c r="AC51" i="1"/>
  <c r="AC50" i="1"/>
  <c r="AC49" i="1"/>
  <c r="AC44" i="1"/>
  <c r="AC43" i="1"/>
  <c r="AC42" i="1"/>
  <c r="AC41" i="1"/>
  <c r="AC40" i="1"/>
  <c r="AC36" i="1"/>
  <c r="AC35" i="1"/>
  <c r="AC34" i="1"/>
  <c r="AC33" i="1"/>
  <c r="AC32" i="1"/>
  <c r="AC31" i="1"/>
  <c r="AC27" i="1"/>
  <c r="AC26" i="1"/>
  <c r="AC25" i="1"/>
  <c r="AC24" i="1"/>
  <c r="AC23" i="1"/>
  <c r="AC22" i="1"/>
  <c r="AC18" i="1"/>
  <c r="AC17" i="1"/>
  <c r="AC16" i="1"/>
  <c r="AC15" i="1"/>
  <c r="AC14" i="1"/>
  <c r="AC13" i="1"/>
  <c r="AG72" i="1"/>
  <c r="AG71" i="1"/>
  <c r="AG70" i="1"/>
  <c r="AG69" i="1"/>
  <c r="AG68" i="1"/>
  <c r="AG67" i="1"/>
  <c r="AG63" i="1"/>
  <c r="AG62" i="1"/>
  <c r="AG61" i="1"/>
  <c r="AG60" i="1"/>
  <c r="AG59" i="1"/>
  <c r="AG58" i="1"/>
  <c r="AG54" i="1"/>
  <c r="AG53" i="1"/>
  <c r="AG52" i="1"/>
  <c r="AG51" i="1"/>
  <c r="AG50" i="1"/>
  <c r="AG49" i="1"/>
  <c r="AG45" i="1"/>
  <c r="AG44" i="1"/>
  <c r="AG43" i="1"/>
  <c r="AG42" i="1"/>
  <c r="AG41" i="1"/>
  <c r="AG40" i="1"/>
  <c r="AG36" i="1"/>
  <c r="AG35" i="1"/>
  <c r="AG34" i="1"/>
  <c r="AG33" i="1"/>
  <c r="AG32" i="1"/>
  <c r="AG31" i="1"/>
  <c r="AG27" i="1"/>
  <c r="AG26" i="1"/>
  <c r="AG25" i="1"/>
  <c r="AG24" i="1"/>
  <c r="AG23" i="1"/>
  <c r="AG22" i="1"/>
  <c r="AG18" i="1"/>
  <c r="AG17" i="1"/>
  <c r="AG16" i="1"/>
  <c r="AG15" i="1"/>
  <c r="AG14" i="1"/>
  <c r="AG13" i="1"/>
  <c r="AF72" i="1"/>
  <c r="AF71" i="1"/>
  <c r="AF70" i="1"/>
  <c r="AF69" i="1"/>
  <c r="AF68" i="1"/>
  <c r="AF67" i="1"/>
  <c r="AF63" i="1"/>
  <c r="AF62" i="1"/>
  <c r="AF61" i="1"/>
  <c r="AF60" i="1"/>
  <c r="AF59" i="1"/>
  <c r="AF58" i="1"/>
  <c r="AF54" i="1"/>
  <c r="AF53" i="1"/>
  <c r="AF52" i="1"/>
  <c r="AF51" i="1"/>
  <c r="AF50" i="1"/>
  <c r="AF49" i="1"/>
  <c r="AF45" i="1"/>
  <c r="AF44" i="1"/>
  <c r="AF43" i="1"/>
  <c r="AF42" i="1"/>
  <c r="AF41" i="1"/>
  <c r="AF40" i="1"/>
  <c r="AF36" i="1"/>
  <c r="AF35" i="1"/>
  <c r="AF34" i="1"/>
  <c r="AF33" i="1"/>
  <c r="AF32" i="1"/>
  <c r="AF31" i="1"/>
  <c r="AF27" i="1"/>
  <c r="AF26" i="1"/>
  <c r="AF25" i="1"/>
  <c r="AF24" i="1"/>
  <c r="AF23" i="1"/>
  <c r="AF22" i="1"/>
  <c r="AF18" i="1"/>
  <c r="AF17" i="1"/>
  <c r="AF16" i="1"/>
  <c r="AF15" i="1"/>
  <c r="AF14" i="1"/>
  <c r="AF13" i="1"/>
  <c r="AB42" i="1"/>
  <c r="AB41" i="1"/>
  <c r="AB40" i="1"/>
  <c r="AB43" i="1"/>
  <c r="AB44" i="1"/>
  <c r="AB45" i="1"/>
  <c r="AB49" i="1"/>
  <c r="AB50" i="1"/>
  <c r="AB51" i="1"/>
  <c r="AB52" i="1"/>
  <c r="AB53" i="1"/>
  <c r="AB54" i="1"/>
  <c r="AB58" i="1"/>
  <c r="AB59" i="1"/>
  <c r="AB60" i="1"/>
  <c r="AB61" i="1"/>
  <c r="AB62" i="1"/>
  <c r="AB63" i="1"/>
  <c r="AB67" i="1"/>
  <c r="AB68" i="1"/>
  <c r="AB69" i="1"/>
  <c r="AB70" i="1"/>
  <c r="AB71" i="1"/>
  <c r="AB72" i="1"/>
  <c r="AB36" i="1"/>
  <c r="AB35" i="1"/>
  <c r="AB34" i="1"/>
  <c r="AB33" i="1"/>
  <c r="AB32" i="1"/>
  <c r="AB31" i="1"/>
  <c r="AB27" i="1"/>
  <c r="AB26" i="1"/>
  <c r="AB25" i="1"/>
  <c r="AB24" i="1"/>
  <c r="AB23" i="1"/>
  <c r="AB22" i="1"/>
  <c r="AB18" i="1"/>
  <c r="AB17" i="1"/>
  <c r="AB16" i="1"/>
  <c r="AB15" i="1"/>
  <c r="AB14" i="1"/>
  <c r="AB13" i="1"/>
  <c r="AT16" i="6" l="1"/>
  <c r="AT52" i="6"/>
  <c r="AU51" i="6"/>
  <c r="AW49" i="6"/>
  <c r="P49" i="6" s="1"/>
  <c r="AT49" i="6"/>
  <c r="M49" i="6" s="1"/>
  <c r="AW15" i="6"/>
  <c r="AU15" i="6"/>
  <c r="AV15" i="6"/>
  <c r="AW14" i="6"/>
  <c r="L15" i="6"/>
  <c r="P15" i="6" s="1"/>
  <c r="AV16" i="6"/>
  <c r="O16" i="6" s="1"/>
  <c r="AW16" i="6"/>
  <c r="P16" i="6" s="1"/>
  <c r="AU16" i="6"/>
  <c r="N16" i="6" s="1"/>
  <c r="AT14" i="6"/>
  <c r="AW13" i="6"/>
  <c r="L14" i="6"/>
  <c r="BB76" i="6" s="1"/>
  <c r="BI84" i="6" s="1"/>
  <c r="BK84" i="6" s="1"/>
  <c r="BL84" i="6" s="1"/>
  <c r="BM84" i="6" s="1"/>
  <c r="M16" i="6"/>
  <c r="AT13" i="6"/>
  <c r="AV13" i="6"/>
  <c r="L13" i="6"/>
  <c r="N13" i="6" s="1"/>
  <c r="AU14" i="6"/>
  <c r="L51" i="6"/>
  <c r="O51" i="6" s="1"/>
  <c r="AU49" i="6"/>
  <c r="N49" i="6" s="1"/>
  <c r="AT51" i="6"/>
  <c r="AW51" i="6"/>
  <c r="AV49" i="6"/>
  <c r="O49" i="6" s="1"/>
  <c r="AU50" i="6"/>
  <c r="AW50" i="6"/>
  <c r="L50" i="6"/>
  <c r="AT50" i="6"/>
  <c r="AU52" i="6"/>
  <c r="L52" i="6"/>
  <c r="P52" i="6" s="1"/>
  <c r="AT67" i="6"/>
  <c r="L67" i="6"/>
  <c r="AV67" i="6"/>
  <c r="AW67" i="6"/>
  <c r="AV52" i="6"/>
  <c r="AW58" i="6"/>
  <c r="BK114" i="1"/>
  <c r="BM114" i="1" s="1"/>
  <c r="BD99" i="1"/>
  <c r="L31" i="6"/>
  <c r="AZ79" i="6" s="1"/>
  <c r="BI79" i="6" s="1"/>
  <c r="BK79" i="6" s="1"/>
  <c r="BL79" i="6" s="1"/>
  <c r="BM79" i="6" s="1"/>
  <c r="AT31" i="6"/>
  <c r="AU31" i="6"/>
  <c r="AW31" i="6"/>
  <c r="AT32" i="6"/>
  <c r="AV43" i="6"/>
  <c r="L58" i="6"/>
  <c r="M58" i="6" s="1"/>
  <c r="AV69" i="6"/>
  <c r="AW68" i="6"/>
  <c r="AW61" i="6"/>
  <c r="L69" i="6"/>
  <c r="M69" i="6" s="1"/>
  <c r="AW69" i="6"/>
  <c r="AV58" i="6"/>
  <c r="L61" i="6"/>
  <c r="P61" i="6" s="1"/>
  <c r="AU69" i="6"/>
  <c r="AU70" i="6"/>
  <c r="AU58" i="6"/>
  <c r="AT70" i="6"/>
  <c r="L68" i="6"/>
  <c r="AV70" i="6"/>
  <c r="AT68" i="6"/>
  <c r="AU68" i="6"/>
  <c r="L70" i="6"/>
  <c r="AT59" i="6"/>
  <c r="AV61" i="6"/>
  <c r="L59" i="6"/>
  <c r="BB83" i="6" s="1"/>
  <c r="BI91" i="6" s="1"/>
  <c r="BK91" i="6" s="1"/>
  <c r="L60" i="6"/>
  <c r="AV60" i="6"/>
  <c r="AW59" i="6"/>
  <c r="AT60" i="6"/>
  <c r="AT61" i="6"/>
  <c r="AV59" i="6"/>
  <c r="AU60" i="6"/>
  <c r="AV40" i="6"/>
  <c r="L43" i="6"/>
  <c r="AW42" i="6"/>
  <c r="AT40" i="6"/>
  <c r="AW43" i="6"/>
  <c r="AU43" i="6"/>
  <c r="N43" i="6" s="1"/>
  <c r="AT42" i="6"/>
  <c r="AU42" i="6"/>
  <c r="AU40" i="6"/>
  <c r="L40" i="6"/>
  <c r="AU41" i="6"/>
  <c r="AW41" i="6"/>
  <c r="AV41" i="6"/>
  <c r="AV42" i="6"/>
  <c r="L41" i="6"/>
  <c r="M41" i="6" s="1"/>
  <c r="L42" i="6"/>
  <c r="AU34" i="6"/>
  <c r="AU32" i="6"/>
  <c r="AV32" i="6"/>
  <c r="L32" i="6"/>
  <c r="AW34" i="6"/>
  <c r="L34" i="6"/>
  <c r="AV34" i="6"/>
  <c r="O31" i="6"/>
  <c r="L33" i="6"/>
  <c r="AV33" i="6"/>
  <c r="AT33" i="6"/>
  <c r="AU33" i="6"/>
  <c r="AZ78" i="6"/>
  <c r="BI78" i="6" s="1"/>
  <c r="BK78" i="6" s="1"/>
  <c r="BL78" i="6" s="1"/>
  <c r="BM78" i="6" s="1"/>
  <c r="AU4" i="6"/>
  <c r="AW4" i="6"/>
  <c r="L7" i="6"/>
  <c r="AU7" i="6"/>
  <c r="AT6" i="6"/>
  <c r="M6" i="6" s="1"/>
  <c r="AW6" i="6"/>
  <c r="P6" i="6" s="1"/>
  <c r="L5" i="6"/>
  <c r="O5" i="6" s="1"/>
  <c r="AT5" i="6"/>
  <c r="AU5" i="6"/>
  <c r="AV7" i="6"/>
  <c r="AW5" i="6"/>
  <c r="AW7" i="6"/>
  <c r="AV6" i="6"/>
  <c r="O6" i="6" s="1"/>
  <c r="AU6" i="6"/>
  <c r="N6" i="6" s="1"/>
  <c r="L4" i="6"/>
  <c r="AV4" i="6"/>
  <c r="AW23" i="6"/>
  <c r="L23" i="6"/>
  <c r="AT23" i="6"/>
  <c r="AU23" i="6"/>
  <c r="AV23" i="6"/>
  <c r="L24" i="6"/>
  <c r="AU24" i="6"/>
  <c r="AV24" i="6"/>
  <c r="AT24" i="6"/>
  <c r="AW24" i="6"/>
  <c r="AT25" i="6"/>
  <c r="L25" i="6"/>
  <c r="AU25" i="6"/>
  <c r="AV25" i="6"/>
  <c r="AW25" i="6"/>
  <c r="AT22" i="6"/>
  <c r="L22" i="6"/>
  <c r="AV22" i="6"/>
  <c r="AW22" i="6"/>
  <c r="AU22" i="6"/>
  <c r="AZ82" i="6"/>
  <c r="BI82" i="6" s="1"/>
  <c r="BK82" i="6" s="1"/>
  <c r="AZ81" i="6"/>
  <c r="BI81" i="6" s="1"/>
  <c r="BK81" i="6" s="1"/>
  <c r="AZ83" i="6"/>
  <c r="BI83" i="6" s="1"/>
  <c r="BK83" i="6" s="1"/>
  <c r="BB80" i="6"/>
  <c r="BI88" i="6" s="1"/>
  <c r="BK88" i="6" s="1"/>
  <c r="BN100" i="1"/>
  <c r="BO100" i="1" s="1"/>
  <c r="BN101" i="1"/>
  <c r="BO101" i="1" s="1"/>
  <c r="BN98" i="1"/>
  <c r="BO98" i="1" s="1"/>
  <c r="BN96" i="1"/>
  <c r="BO96" i="1" s="1"/>
  <c r="BN97" i="1"/>
  <c r="BO97" i="1" s="1"/>
  <c r="BN102" i="1"/>
  <c r="BO102" i="1" s="1"/>
  <c r="BN108" i="1"/>
  <c r="BO108" i="1" s="1"/>
  <c r="BN106" i="1"/>
  <c r="BO106" i="1" s="1"/>
  <c r="BN109" i="1"/>
  <c r="BO109" i="1" s="1"/>
  <c r="BN118" i="1"/>
  <c r="BO118" i="1" s="1"/>
  <c r="BK113" i="1"/>
  <c r="BM113" i="1" s="1"/>
  <c r="BB99" i="1"/>
  <c r="BN95" i="1"/>
  <c r="BO95" i="1" s="1"/>
  <c r="BN107" i="1"/>
  <c r="BO107" i="1" s="1"/>
  <c r="BN119" i="1"/>
  <c r="BO119" i="1" s="1"/>
  <c r="BN99" i="1"/>
  <c r="BO99" i="1" s="1"/>
  <c r="AP24" i="1"/>
  <c r="AP60" i="1"/>
  <c r="AP52" i="1"/>
  <c r="AP41" i="1"/>
  <c r="AQ13" i="1"/>
  <c r="AQ22" i="1"/>
  <c r="AQ40" i="1"/>
  <c r="AP31" i="1"/>
  <c r="AP15" i="1"/>
  <c r="AP25" i="1"/>
  <c r="AP33" i="1"/>
  <c r="AQ16" i="1"/>
  <c r="AQ34" i="1"/>
  <c r="AQ60" i="1"/>
  <c r="AR60" i="1" s="1"/>
  <c r="AP23" i="1"/>
  <c r="AQ67" i="1"/>
  <c r="AP32" i="1"/>
  <c r="AP67" i="1"/>
  <c r="AQ23" i="1"/>
  <c r="AQ49" i="1"/>
  <c r="AP68" i="1"/>
  <c r="AP42" i="1"/>
  <c r="AP58" i="1"/>
  <c r="AP70" i="1"/>
  <c r="AQ41" i="1"/>
  <c r="AP34" i="1"/>
  <c r="AQ24" i="1"/>
  <c r="AP22" i="1"/>
  <c r="AP13" i="1"/>
  <c r="AP69" i="1"/>
  <c r="AP61" i="1"/>
  <c r="AP51" i="1"/>
  <c r="AP50" i="1"/>
  <c r="AP43" i="1"/>
  <c r="AQ42" i="1"/>
  <c r="AQ31" i="1"/>
  <c r="AQ50" i="1"/>
  <c r="AQ51" i="1"/>
  <c r="AQ61" i="1"/>
  <c r="AQ68" i="1"/>
  <c r="AQ69" i="1"/>
  <c r="AP49" i="1"/>
  <c r="AP40" i="1"/>
  <c r="AR40" i="1" s="1"/>
  <c r="AQ25" i="1"/>
  <c r="AQ32" i="1"/>
  <c r="AR32" i="1" s="1"/>
  <c r="AQ33" i="1"/>
  <c r="AQ43" i="1"/>
  <c r="AQ58" i="1"/>
  <c r="AP59" i="1"/>
  <c r="AQ52" i="1"/>
  <c r="AQ59" i="1"/>
  <c r="AQ70" i="1"/>
  <c r="AP14" i="1"/>
  <c r="AQ14" i="1"/>
  <c r="AP16" i="1"/>
  <c r="AQ15" i="1"/>
  <c r="BM6" i="26" l="1"/>
  <c r="BM6" i="25"/>
  <c r="BM6" i="28"/>
  <c r="BM6" i="24"/>
  <c r="BM6" i="23"/>
  <c r="BM6" i="27"/>
  <c r="BM6" i="20"/>
  <c r="BM6" i="22"/>
  <c r="BM6" i="21"/>
  <c r="BM6" i="19"/>
  <c r="BM6" i="17"/>
  <c r="BM6" i="18"/>
  <c r="AR31" i="1"/>
  <c r="BM6" i="16"/>
  <c r="BM6" i="15"/>
  <c r="BM6" i="14"/>
  <c r="BM6" i="13"/>
  <c r="BM6" i="12"/>
  <c r="M32" i="6"/>
  <c r="O15" i="6"/>
  <c r="BM6" i="1"/>
  <c r="BM6" i="11"/>
  <c r="BM6" i="10"/>
  <c r="N50" i="6"/>
  <c r="M15" i="6"/>
  <c r="N51" i="6"/>
  <c r="P51" i="6"/>
  <c r="M51" i="6"/>
  <c r="M31" i="6"/>
  <c r="N15" i="6"/>
  <c r="M14" i="6"/>
  <c r="P14" i="6"/>
  <c r="O14" i="6"/>
  <c r="P13" i="6"/>
  <c r="M13" i="6"/>
  <c r="N14" i="6"/>
  <c r="O13" i="6"/>
  <c r="N31" i="6"/>
  <c r="P31" i="6"/>
  <c r="M52" i="6"/>
  <c r="O50" i="6"/>
  <c r="P50" i="6"/>
  <c r="M50" i="6"/>
  <c r="O52" i="6"/>
  <c r="P67" i="6"/>
  <c r="N52" i="6"/>
  <c r="P58" i="6"/>
  <c r="N67" i="6"/>
  <c r="O67" i="6"/>
  <c r="M67" i="6"/>
  <c r="BN114" i="1"/>
  <c r="BO114" i="1" s="1"/>
  <c r="N58" i="6"/>
  <c r="O58" i="6"/>
  <c r="M4" i="6"/>
  <c r="P43" i="6"/>
  <c r="O43" i="6"/>
  <c r="M43" i="6"/>
  <c r="N61" i="6"/>
  <c r="M61" i="6"/>
  <c r="P68" i="6"/>
  <c r="P69" i="6"/>
  <c r="N69" i="6"/>
  <c r="O69" i="6"/>
  <c r="BB81" i="6"/>
  <c r="BI89" i="6" s="1"/>
  <c r="BK89" i="6" s="1"/>
  <c r="BL89" i="6" s="1"/>
  <c r="BM89" i="6" s="1"/>
  <c r="O61" i="6"/>
  <c r="O68" i="6"/>
  <c r="N70" i="6"/>
  <c r="M59" i="6"/>
  <c r="O60" i="6"/>
  <c r="N59" i="6"/>
  <c r="P70" i="6"/>
  <c r="N68" i="6"/>
  <c r="M68" i="6"/>
  <c r="M70" i="6"/>
  <c r="O70" i="6"/>
  <c r="P60" i="6"/>
  <c r="P59" i="6"/>
  <c r="N60" i="6"/>
  <c r="M60" i="6"/>
  <c r="O59" i="6"/>
  <c r="BB82" i="6"/>
  <c r="BI90" i="6" s="1"/>
  <c r="BK90" i="6" s="1"/>
  <c r="BL90" i="6" s="1"/>
  <c r="BM90" i="6" s="1"/>
  <c r="O42" i="6"/>
  <c r="N41" i="6"/>
  <c r="P41" i="6"/>
  <c r="O41" i="6"/>
  <c r="P42" i="6"/>
  <c r="M42" i="6"/>
  <c r="N42" i="6"/>
  <c r="P40" i="6"/>
  <c r="AZ80" i="6"/>
  <c r="BI80" i="6" s="1"/>
  <c r="BK80" i="6" s="1"/>
  <c r="BL80" i="6" s="1"/>
  <c r="BM80" i="6" s="1"/>
  <c r="O40" i="6"/>
  <c r="M40" i="6"/>
  <c r="N40" i="6"/>
  <c r="N32" i="6"/>
  <c r="M33" i="6"/>
  <c r="O32" i="6"/>
  <c r="BB77" i="6"/>
  <c r="BI85" i="6" s="1"/>
  <c r="BK85" i="6" s="1"/>
  <c r="BL85" i="6" s="1"/>
  <c r="BM85" i="6" s="1"/>
  <c r="P32" i="6"/>
  <c r="P34" i="6"/>
  <c r="O34" i="6"/>
  <c r="N34" i="6"/>
  <c r="M34" i="6"/>
  <c r="O33" i="6"/>
  <c r="P33" i="6"/>
  <c r="N33" i="6"/>
  <c r="BB78" i="6"/>
  <c r="BI86" i="6" s="1"/>
  <c r="BK86" i="6" s="1"/>
  <c r="BL86" i="6" s="1"/>
  <c r="BM86" i="6" s="1"/>
  <c r="N7" i="6"/>
  <c r="M7" i="6"/>
  <c r="O7" i="6"/>
  <c r="N5" i="6"/>
  <c r="P7" i="6"/>
  <c r="M5" i="6"/>
  <c r="P5" i="6"/>
  <c r="N4" i="6"/>
  <c r="P4" i="6"/>
  <c r="O4" i="6"/>
  <c r="AZ76" i="6"/>
  <c r="BI76" i="6" s="1"/>
  <c r="BK76" i="6" s="1"/>
  <c r="BL76" i="6" s="1"/>
  <c r="BM76" i="6" s="1"/>
  <c r="N24" i="6"/>
  <c r="P24" i="6"/>
  <c r="M24" i="6"/>
  <c r="O24" i="6"/>
  <c r="BB79" i="6"/>
  <c r="BI87" i="6" s="1"/>
  <c r="BK87" i="6" s="1"/>
  <c r="O23" i="6"/>
  <c r="M23" i="6"/>
  <c r="N23" i="6"/>
  <c r="P23" i="6"/>
  <c r="O25" i="6"/>
  <c r="P25" i="6"/>
  <c r="N25" i="6"/>
  <c r="M25" i="6"/>
  <c r="M22" i="6"/>
  <c r="AZ77" i="6"/>
  <c r="BI77" i="6" s="1"/>
  <c r="BK77" i="6" s="1"/>
  <c r="BL77" i="6" s="1"/>
  <c r="BM77" i="6" s="1"/>
  <c r="P22" i="6"/>
  <c r="O22" i="6"/>
  <c r="N22" i="6"/>
  <c r="BL91" i="6"/>
  <c r="BM91" i="6" s="1"/>
  <c r="BL82" i="6"/>
  <c r="BM82" i="6" s="1"/>
  <c r="BL83" i="6"/>
  <c r="BM83" i="6" s="1"/>
  <c r="BL88" i="6"/>
  <c r="BM88" i="6" s="1"/>
  <c r="BL81" i="6"/>
  <c r="BM81" i="6" s="1"/>
  <c r="BO110" i="1"/>
  <c r="O94" i="1" s="1"/>
  <c r="BN113" i="1"/>
  <c r="BO120" i="1"/>
  <c r="O103" i="1" s="1"/>
  <c r="AR23" i="1"/>
  <c r="BO103" i="1"/>
  <c r="O87" i="1" s="1"/>
  <c r="AR13" i="1"/>
  <c r="AR42" i="1"/>
  <c r="AR15" i="1"/>
  <c r="AR67" i="1"/>
  <c r="AR41" i="1"/>
  <c r="AR24" i="1"/>
  <c r="AR16" i="1"/>
  <c r="AR33" i="1"/>
  <c r="AR25" i="1"/>
  <c r="AR22" i="1"/>
  <c r="AR52" i="1"/>
  <c r="AR34" i="1"/>
  <c r="AR68" i="1"/>
  <c r="AR14" i="1"/>
  <c r="AR49" i="1"/>
  <c r="AR51" i="1"/>
  <c r="AR70" i="1"/>
  <c r="AR58" i="1"/>
  <c r="AR61" i="1"/>
  <c r="AR59" i="1"/>
  <c r="AR43" i="1"/>
  <c r="AR50" i="1"/>
  <c r="AR69" i="1"/>
  <c r="BM5" i="24" l="1"/>
  <c r="BM5" i="27"/>
  <c r="BM5" i="23"/>
  <c r="BM5" i="26"/>
  <c r="BM5" i="25"/>
  <c r="BM5" i="28"/>
  <c r="BM5" i="20"/>
  <c r="BM5" i="22"/>
  <c r="BM5" i="21"/>
  <c r="BM5" i="19"/>
  <c r="BM5" i="17"/>
  <c r="BM5" i="18"/>
  <c r="BM4" i="27"/>
  <c r="BM4" i="23"/>
  <c r="BM4" i="26"/>
  <c r="BM4" i="25"/>
  <c r="BM4" i="28"/>
  <c r="BM4" i="24"/>
  <c r="BM4" i="22"/>
  <c r="BM4" i="21"/>
  <c r="BM4" i="20"/>
  <c r="BM4" i="19"/>
  <c r="BM4" i="17"/>
  <c r="BM4" i="18"/>
  <c r="BM4" i="16"/>
  <c r="BM4" i="14"/>
  <c r="BM4" i="15"/>
  <c r="BM4" i="13"/>
  <c r="BM4" i="12"/>
  <c r="BM5" i="16"/>
  <c r="BM5" i="14"/>
  <c r="BM5" i="15"/>
  <c r="BM5" i="13"/>
  <c r="BM5" i="12"/>
  <c r="BM4" i="1"/>
  <c r="BM4" i="10"/>
  <c r="BM4" i="11"/>
  <c r="BM5" i="1"/>
  <c r="BM5" i="10"/>
  <c r="BM5" i="11"/>
  <c r="BO113" i="1"/>
  <c r="BO115" i="1" s="1"/>
  <c r="O99" i="1" s="1"/>
  <c r="U17" i="1" s="1"/>
  <c r="V17" i="1" s="1"/>
  <c r="U15" i="1"/>
  <c r="V15" i="1" s="1"/>
  <c r="U16" i="1"/>
  <c r="V16" i="1" s="1"/>
  <c r="U18" i="1"/>
  <c r="V18" i="1" s="1"/>
  <c r="BL87" i="6"/>
  <c r="BM87" i="6" s="1"/>
  <c r="BM92" i="6" s="1"/>
  <c r="AG9" i="1"/>
  <c r="AF9" i="1"/>
  <c r="AG8" i="1"/>
  <c r="AF8" i="1"/>
  <c r="AG7" i="1"/>
  <c r="AF7" i="1"/>
  <c r="AG6" i="1"/>
  <c r="AF6" i="1"/>
  <c r="AG5" i="1"/>
  <c r="AF5" i="1"/>
  <c r="AC9" i="1"/>
  <c r="AB9" i="1"/>
  <c r="AC8" i="1"/>
  <c r="AB8" i="1"/>
  <c r="AC7" i="1"/>
  <c r="AB7" i="1"/>
  <c r="AC6" i="1"/>
  <c r="AB6" i="1"/>
  <c r="AC5" i="1"/>
  <c r="AB5" i="1"/>
  <c r="AG4" i="1"/>
  <c r="AF4" i="1"/>
  <c r="AC4" i="1"/>
  <c r="AB4" i="1"/>
  <c r="AO68" i="1"/>
  <c r="AO69" i="1"/>
  <c r="AO14" i="1"/>
  <c r="AP6" i="1" l="1"/>
  <c r="AP5" i="1"/>
  <c r="AP7" i="1"/>
  <c r="AP4" i="1"/>
  <c r="AO33" i="1"/>
  <c r="AO13" i="1"/>
  <c r="AO31" i="1"/>
  <c r="AO70" i="1"/>
  <c r="AO60" i="1"/>
  <c r="AO42" i="1"/>
  <c r="AO41" i="1"/>
  <c r="AO61" i="1"/>
  <c r="AO50" i="1"/>
  <c r="AO34" i="1"/>
  <c r="AO23" i="1"/>
  <c r="AO59" i="1"/>
  <c r="AO67" i="1"/>
  <c r="AO52" i="1"/>
  <c r="AO32" i="1"/>
  <c r="AO24" i="1"/>
  <c r="AQ6" i="1"/>
  <c r="AQ5" i="1"/>
  <c r="AO5" i="1"/>
  <c r="AO6" i="1"/>
  <c r="AO7" i="1"/>
  <c r="AO25" i="1"/>
  <c r="AO58" i="1"/>
  <c r="AO40" i="1"/>
  <c r="AO4" i="1"/>
  <c r="AO22" i="1"/>
  <c r="AO51" i="1"/>
  <c r="AO43" i="1"/>
  <c r="AO49" i="1"/>
  <c r="AO15" i="1"/>
  <c r="AO16" i="1"/>
  <c r="AQ7" i="1"/>
  <c r="AQ4" i="1"/>
  <c r="AR4" i="1" l="1"/>
  <c r="AM16" i="1"/>
  <c r="AM70" i="1"/>
  <c r="AM61" i="1"/>
  <c r="AR6" i="1"/>
  <c r="AM33" i="1"/>
  <c r="AR5" i="1"/>
  <c r="AL33" i="1"/>
  <c r="AL34" i="1"/>
  <c r="AM32" i="1"/>
  <c r="AM34" i="1"/>
  <c r="AK32" i="1"/>
  <c r="AM31" i="1"/>
  <c r="AK34" i="1"/>
  <c r="AL32" i="1"/>
  <c r="AM52" i="1"/>
  <c r="AK70" i="1"/>
  <c r="AM67" i="1"/>
  <c r="AM69" i="1"/>
  <c r="AK67" i="1"/>
  <c r="AK69" i="1"/>
  <c r="AL68" i="1"/>
  <c r="AL67" i="1"/>
  <c r="AL69" i="1"/>
  <c r="AM68" i="1"/>
  <c r="AL70" i="1"/>
  <c r="AK68" i="1"/>
  <c r="AM51" i="1"/>
  <c r="AK33" i="1"/>
  <c r="AL31" i="1"/>
  <c r="AK31" i="1"/>
  <c r="AL15" i="1"/>
  <c r="AM14" i="1"/>
  <c r="AK15" i="1"/>
  <c r="AL13" i="1"/>
  <c r="AM4" i="1"/>
  <c r="AM5" i="1"/>
  <c r="AM6" i="1"/>
  <c r="AL23" i="1"/>
  <c r="AL22" i="1"/>
  <c r="AM22" i="1"/>
  <c r="AK22" i="1"/>
  <c r="AK24" i="1"/>
  <c r="AK25" i="1"/>
  <c r="AL24" i="1"/>
  <c r="AL25" i="1"/>
  <c r="AK23" i="1"/>
  <c r="AL43" i="1"/>
  <c r="AK43" i="1"/>
  <c r="AL40" i="1"/>
  <c r="AK40" i="1"/>
  <c r="AL41" i="1"/>
  <c r="AK41" i="1"/>
  <c r="AL42" i="1"/>
  <c r="AM40" i="1"/>
  <c r="AK42" i="1"/>
  <c r="AL58" i="1"/>
  <c r="AK58" i="1"/>
  <c r="AM58" i="1"/>
  <c r="AL59" i="1"/>
  <c r="AK59" i="1"/>
  <c r="AL60" i="1"/>
  <c r="AK60" i="1"/>
  <c r="AK61" i="1"/>
  <c r="AL61" i="1"/>
  <c r="AM7" i="1"/>
  <c r="AM59" i="1"/>
  <c r="AK16" i="1"/>
  <c r="AM15" i="1"/>
  <c r="AM24" i="1"/>
  <c r="AM43" i="1"/>
  <c r="AM60" i="1"/>
  <c r="AM41" i="1"/>
  <c r="AL16" i="1"/>
  <c r="AK14" i="1"/>
  <c r="AL49" i="1"/>
  <c r="AK49" i="1"/>
  <c r="AL50" i="1"/>
  <c r="AK50" i="1"/>
  <c r="AM49" i="1"/>
  <c r="AL51" i="1"/>
  <c r="AK51" i="1"/>
  <c r="AK52" i="1"/>
  <c r="AL52" i="1"/>
  <c r="AM23" i="1"/>
  <c r="AM50" i="1"/>
  <c r="AM25" i="1"/>
  <c r="AM42" i="1"/>
  <c r="AM13" i="1"/>
  <c r="AK13" i="1"/>
  <c r="AL14" i="1"/>
  <c r="AR7" i="1"/>
  <c r="AJ70" i="1" l="1"/>
  <c r="AJ33" i="1"/>
  <c r="AJ67" i="1"/>
  <c r="AJ14" i="1"/>
  <c r="AJ31" i="1"/>
  <c r="AJ34" i="1"/>
  <c r="AJ32" i="1"/>
  <c r="AJ49" i="1"/>
  <c r="AJ61" i="1"/>
  <c r="AJ68" i="1"/>
  <c r="AJ69" i="1"/>
  <c r="AJ43" i="1"/>
  <c r="AJ15" i="1"/>
  <c r="AJ16" i="1"/>
  <c r="AJ13" i="1"/>
  <c r="AJ41" i="1"/>
  <c r="AJ60" i="1"/>
  <c r="AJ58" i="1"/>
  <c r="AJ42" i="1"/>
  <c r="AJ25" i="1"/>
  <c r="AJ52" i="1"/>
  <c r="AJ50" i="1"/>
  <c r="AJ59" i="1"/>
  <c r="AJ40" i="1"/>
  <c r="AJ23" i="1"/>
  <c r="AJ24" i="1"/>
  <c r="AJ51" i="1"/>
  <c r="AJ22" i="1"/>
  <c r="AK5" i="1"/>
  <c r="AL5" i="1"/>
  <c r="AK6" i="1"/>
  <c r="AK7" i="1"/>
  <c r="AL7" i="1"/>
  <c r="AK4" i="1"/>
  <c r="AL4" i="1"/>
  <c r="AL6" i="1"/>
  <c r="AI58" i="1" l="1"/>
  <c r="AI68" i="1"/>
  <c r="AI69" i="1"/>
  <c r="AI67" i="1"/>
  <c r="AI70" i="1"/>
  <c r="AI60" i="1"/>
  <c r="AI59" i="1"/>
  <c r="AI61" i="1"/>
  <c r="AI40" i="1"/>
  <c r="AI15" i="1"/>
  <c r="AI16" i="1"/>
  <c r="AI34" i="1"/>
  <c r="AI14" i="1"/>
  <c r="AI13" i="1"/>
  <c r="AI51" i="1"/>
  <c r="AI32" i="1"/>
  <c r="AI33" i="1"/>
  <c r="AI31" i="1"/>
  <c r="AI43" i="1"/>
  <c r="AI24" i="1"/>
  <c r="AJ4" i="1"/>
  <c r="AJ5" i="1"/>
  <c r="AI23" i="1"/>
  <c r="AI50" i="1"/>
  <c r="AI25" i="1"/>
  <c r="AI49" i="1"/>
  <c r="AI22" i="1"/>
  <c r="AI52" i="1"/>
  <c r="AI42" i="1"/>
  <c r="AI41" i="1"/>
  <c r="AJ7" i="1"/>
  <c r="AJ6" i="1"/>
  <c r="AU40" i="1" l="1"/>
  <c r="AV40" i="1" s="1"/>
  <c r="AU42" i="1"/>
  <c r="AX42" i="1" s="1"/>
  <c r="AU41" i="1"/>
  <c r="M41" i="1" s="1"/>
  <c r="AU43" i="1"/>
  <c r="M43" i="1" s="1"/>
  <c r="AU23" i="1"/>
  <c r="AU24" i="1"/>
  <c r="AU25" i="1"/>
  <c r="AU22" i="1"/>
  <c r="AU68" i="1"/>
  <c r="AU69" i="1"/>
  <c r="AU70" i="1"/>
  <c r="AU67" i="1"/>
  <c r="AU50" i="1"/>
  <c r="AU51" i="1"/>
  <c r="AU49" i="1"/>
  <c r="AU52" i="1"/>
  <c r="AU14" i="1"/>
  <c r="AU16" i="1"/>
  <c r="AU15" i="1"/>
  <c r="AU13" i="1"/>
  <c r="AU59" i="1"/>
  <c r="AU61" i="1"/>
  <c r="AU60" i="1"/>
  <c r="AU58" i="1"/>
  <c r="AU32" i="1"/>
  <c r="AU34" i="1"/>
  <c r="AU33" i="1"/>
  <c r="AU31" i="1"/>
  <c r="AI6" i="1"/>
  <c r="AI5" i="1"/>
  <c r="AI4" i="1"/>
  <c r="AI7" i="1"/>
  <c r="AY42" i="1" l="1"/>
  <c r="AV41" i="1"/>
  <c r="N41" i="1" s="1"/>
  <c r="M40" i="1"/>
  <c r="N40" i="1" s="1"/>
  <c r="AX40" i="1"/>
  <c r="AY40" i="1"/>
  <c r="AW40" i="1"/>
  <c r="AX41" i="1"/>
  <c r="P41" i="1" s="1"/>
  <c r="AW42" i="1"/>
  <c r="M42" i="1"/>
  <c r="AW41" i="1"/>
  <c r="O41" i="1" s="1"/>
  <c r="AY41" i="1"/>
  <c r="Q41" i="1" s="1"/>
  <c r="AW43" i="1"/>
  <c r="O43" i="1" s="1"/>
  <c r="AV42" i="1"/>
  <c r="AV43" i="1"/>
  <c r="N43" i="1" s="1"/>
  <c r="AX43" i="1"/>
  <c r="P43" i="1" s="1"/>
  <c r="AY43" i="1"/>
  <c r="Q43" i="1" s="1"/>
  <c r="AX59" i="1"/>
  <c r="AW59" i="1"/>
  <c r="M59" i="1"/>
  <c r="AY59" i="1"/>
  <c r="AV59" i="1"/>
  <c r="AV50" i="1"/>
  <c r="M50" i="1"/>
  <c r="AX50" i="1"/>
  <c r="AW50" i="1"/>
  <c r="AY50" i="1"/>
  <c r="AV68" i="1"/>
  <c r="AW68" i="1"/>
  <c r="M68" i="1"/>
  <c r="AX68" i="1"/>
  <c r="AY68" i="1"/>
  <c r="AW34" i="1"/>
  <c r="AY34" i="1"/>
  <c r="M34" i="1"/>
  <c r="AX34" i="1"/>
  <c r="AV34" i="1"/>
  <c r="AY13" i="1"/>
  <c r="AX13" i="1"/>
  <c r="AW13" i="1"/>
  <c r="AV13" i="1"/>
  <c r="M13" i="1"/>
  <c r="D78" i="1" s="1"/>
  <c r="BB78" i="1" s="1"/>
  <c r="BK78" i="1" s="1"/>
  <c r="BM78" i="1" s="1"/>
  <c r="AX67" i="1"/>
  <c r="M67" i="1"/>
  <c r="AW67" i="1"/>
  <c r="AV67" i="1"/>
  <c r="AY67" i="1"/>
  <c r="AV15" i="1"/>
  <c r="M15" i="1"/>
  <c r="AW15" i="1"/>
  <c r="AX15" i="1"/>
  <c r="AY15" i="1"/>
  <c r="AX31" i="1"/>
  <c r="AV31" i="1"/>
  <c r="AW31" i="1"/>
  <c r="M31" i="1"/>
  <c r="AY31" i="1"/>
  <c r="AX61" i="1"/>
  <c r="AY61" i="1"/>
  <c r="M61" i="1"/>
  <c r="AV61" i="1"/>
  <c r="AW61" i="1"/>
  <c r="AV16" i="1"/>
  <c r="AX16" i="1"/>
  <c r="M16" i="1"/>
  <c r="AW16" i="1"/>
  <c r="AY16" i="1"/>
  <c r="AY51" i="1"/>
  <c r="AV51" i="1"/>
  <c r="AW51" i="1"/>
  <c r="AX51" i="1"/>
  <c r="M51" i="1"/>
  <c r="AY69" i="1"/>
  <c r="AW69" i="1"/>
  <c r="M69" i="1"/>
  <c r="AV69" i="1"/>
  <c r="AX69" i="1"/>
  <c r="M24" i="1"/>
  <c r="AY24" i="1"/>
  <c r="AW24" i="1"/>
  <c r="AV24" i="1"/>
  <c r="AX24" i="1"/>
  <c r="AX33" i="1"/>
  <c r="AY33" i="1"/>
  <c r="M33" i="1"/>
  <c r="AV33" i="1"/>
  <c r="AW33" i="1"/>
  <c r="M14" i="1"/>
  <c r="F76" i="1" s="1"/>
  <c r="BD76" i="1" s="1"/>
  <c r="BK84" i="1" s="1"/>
  <c r="BM84" i="1" s="1"/>
  <c r="AV14" i="1"/>
  <c r="AW14" i="1"/>
  <c r="AX14" i="1"/>
  <c r="AY14" i="1"/>
  <c r="AV23" i="1"/>
  <c r="M23" i="1"/>
  <c r="AW23" i="1"/>
  <c r="AX23" i="1"/>
  <c r="AY23" i="1"/>
  <c r="F82" i="1"/>
  <c r="BD82" i="1" s="1"/>
  <c r="BK90" i="1" s="1"/>
  <c r="BM90" i="1" s="1"/>
  <c r="AV58" i="1"/>
  <c r="AX58" i="1"/>
  <c r="M58" i="1"/>
  <c r="AW58" i="1"/>
  <c r="AY58" i="1"/>
  <c r="AW52" i="1"/>
  <c r="AV52" i="1"/>
  <c r="M52" i="1"/>
  <c r="AY52" i="1"/>
  <c r="AX52" i="1"/>
  <c r="AX22" i="1"/>
  <c r="AV22" i="1"/>
  <c r="AW22" i="1"/>
  <c r="M22" i="1"/>
  <c r="AY22" i="1"/>
  <c r="AX32" i="1"/>
  <c r="M32" i="1"/>
  <c r="AW32" i="1"/>
  <c r="AY32" i="1"/>
  <c r="AV32" i="1"/>
  <c r="AW60" i="1"/>
  <c r="M60" i="1"/>
  <c r="AY60" i="1"/>
  <c r="AV60" i="1"/>
  <c r="AX60" i="1"/>
  <c r="AY49" i="1"/>
  <c r="AX49" i="1"/>
  <c r="M49" i="1"/>
  <c r="AW49" i="1"/>
  <c r="AV49" i="1"/>
  <c r="AW70" i="1"/>
  <c r="AV70" i="1"/>
  <c r="M70" i="1"/>
  <c r="AY70" i="1"/>
  <c r="AX70" i="1"/>
  <c r="AW25" i="1"/>
  <c r="M25" i="1"/>
  <c r="AV25" i="1"/>
  <c r="AY25" i="1"/>
  <c r="AX25" i="1"/>
  <c r="AU4" i="1"/>
  <c r="M4" i="1" s="1"/>
  <c r="AU6" i="1"/>
  <c r="M6" i="1" s="1"/>
  <c r="AU7" i="1"/>
  <c r="M7" i="1" s="1"/>
  <c r="AU5" i="1"/>
  <c r="M5" i="1" s="1"/>
  <c r="D76" i="1" l="1"/>
  <c r="BB76" i="1" s="1"/>
  <c r="AW4" i="1"/>
  <c r="BN90" i="1"/>
  <c r="BO90" i="1" s="1"/>
  <c r="BN84" i="1"/>
  <c r="BO84" i="1" s="1"/>
  <c r="BN78" i="1"/>
  <c r="BO78" i="1" s="1"/>
  <c r="O42" i="1"/>
  <c r="P40" i="1"/>
  <c r="D80" i="1"/>
  <c r="BB80" i="1" s="1"/>
  <c r="BK80" i="1" s="1"/>
  <c r="BM80" i="1" s="1"/>
  <c r="O40" i="1"/>
  <c r="Q40" i="1"/>
  <c r="P42" i="1"/>
  <c r="N42" i="1"/>
  <c r="Q42" i="1"/>
  <c r="AY6" i="1"/>
  <c r="AX6" i="1"/>
  <c r="AW6" i="1"/>
  <c r="AV6" i="1"/>
  <c r="N6" i="1" s="1"/>
  <c r="P14" i="1"/>
  <c r="O14" i="1"/>
  <c r="Q14" i="1"/>
  <c r="N14" i="1"/>
  <c r="N61" i="1"/>
  <c r="Q61" i="1"/>
  <c r="P61" i="1"/>
  <c r="O61" i="1"/>
  <c r="AY4" i="1"/>
  <c r="AV4" i="1"/>
  <c r="N4" i="1" s="1"/>
  <c r="AX4" i="1"/>
  <c r="O25" i="1"/>
  <c r="Q25" i="1"/>
  <c r="N25" i="1"/>
  <c r="P25" i="1"/>
  <c r="P59" i="1"/>
  <c r="O59" i="1"/>
  <c r="Q59" i="1"/>
  <c r="N59" i="1"/>
  <c r="F83" i="1"/>
  <c r="BD83" i="1" s="1"/>
  <c r="BK91" i="1" s="1"/>
  <c r="BM91" i="1" s="1"/>
  <c r="AY5" i="1"/>
  <c r="AX5" i="1"/>
  <c r="AW5" i="1"/>
  <c r="AV5" i="1"/>
  <c r="N5" i="1" s="1"/>
  <c r="O49" i="1"/>
  <c r="N49" i="1"/>
  <c r="Q49" i="1"/>
  <c r="P49" i="1"/>
  <c r="D82" i="1"/>
  <c r="BB82" i="1" s="1"/>
  <c r="BK82" i="1" s="1"/>
  <c r="BM82" i="1" s="1"/>
  <c r="O52" i="1"/>
  <c r="N52" i="1"/>
  <c r="Q52" i="1"/>
  <c r="P52" i="1"/>
  <c r="P23" i="1"/>
  <c r="O23" i="1"/>
  <c r="N23" i="1"/>
  <c r="Q23" i="1"/>
  <c r="F79" i="1"/>
  <c r="BD79" i="1" s="1"/>
  <c r="BK87" i="1" s="1"/>
  <c r="BM87" i="1" s="1"/>
  <c r="P24" i="1"/>
  <c r="N24" i="1"/>
  <c r="Q24" i="1"/>
  <c r="O24" i="1"/>
  <c r="P34" i="1"/>
  <c r="N34" i="1"/>
  <c r="O34" i="1"/>
  <c r="Q34" i="1"/>
  <c r="O60" i="1"/>
  <c r="Q60" i="1"/>
  <c r="N60" i="1"/>
  <c r="P60" i="1"/>
  <c r="P22" i="1"/>
  <c r="O22" i="1"/>
  <c r="N22" i="1"/>
  <c r="Q22" i="1"/>
  <c r="D77" i="1"/>
  <c r="BB77" i="1" s="1"/>
  <c r="BK77" i="1" s="1"/>
  <c r="BM77" i="1" s="1"/>
  <c r="P51" i="1"/>
  <c r="N51" i="1"/>
  <c r="O51" i="1"/>
  <c r="Q51" i="1"/>
  <c r="P31" i="1"/>
  <c r="O31" i="1"/>
  <c r="N31" i="1"/>
  <c r="Q31" i="1"/>
  <c r="D79" i="1"/>
  <c r="BB79" i="1" s="1"/>
  <c r="BK79" i="1" s="1"/>
  <c r="BM79" i="1" s="1"/>
  <c r="O15" i="1"/>
  <c r="Q15" i="1"/>
  <c r="N15" i="1"/>
  <c r="P15" i="1"/>
  <c r="O70" i="1"/>
  <c r="Q70" i="1"/>
  <c r="P70" i="1"/>
  <c r="N70" i="1"/>
  <c r="N32" i="1"/>
  <c r="Q32" i="1"/>
  <c r="O32" i="1"/>
  <c r="P32" i="1"/>
  <c r="F77" i="1"/>
  <c r="BD77" i="1" s="1"/>
  <c r="BK85" i="1" s="1"/>
  <c r="BM85" i="1" s="1"/>
  <c r="P69" i="1"/>
  <c r="N69" i="1"/>
  <c r="O69" i="1"/>
  <c r="Q69" i="1"/>
  <c r="N67" i="1"/>
  <c r="P67" i="1"/>
  <c r="Q67" i="1"/>
  <c r="O67" i="1"/>
  <c r="D83" i="1"/>
  <c r="BB83" i="1" s="1"/>
  <c r="BK83" i="1" s="1"/>
  <c r="BM83" i="1" s="1"/>
  <c r="O50" i="1"/>
  <c r="P50" i="1"/>
  <c r="Q50" i="1"/>
  <c r="N50" i="1"/>
  <c r="F80" i="1"/>
  <c r="BD80" i="1" s="1"/>
  <c r="BK88" i="1" s="1"/>
  <c r="BM88" i="1" s="1"/>
  <c r="AW7" i="1"/>
  <c r="O7" i="1" s="1"/>
  <c r="AY7" i="1"/>
  <c r="Q7" i="1" s="1"/>
  <c r="AX7" i="1"/>
  <c r="P7" i="1" s="1"/>
  <c r="AV7" i="1"/>
  <c r="N7" i="1" s="1"/>
  <c r="N58" i="1"/>
  <c r="P58" i="1"/>
  <c r="Q58" i="1"/>
  <c r="O58" i="1"/>
  <c r="D81" i="1"/>
  <c r="BB81" i="1" s="1"/>
  <c r="BK81" i="1" s="1"/>
  <c r="BM81" i="1" s="1"/>
  <c r="O33" i="1"/>
  <c r="P33" i="1"/>
  <c r="Q33" i="1"/>
  <c r="N33" i="1"/>
  <c r="P16" i="1"/>
  <c r="Q16" i="1"/>
  <c r="N16" i="1"/>
  <c r="O16" i="1"/>
  <c r="P13" i="1"/>
  <c r="O13" i="1"/>
  <c r="N13" i="1"/>
  <c r="Q13" i="1"/>
  <c r="Q68" i="1"/>
  <c r="O68" i="1"/>
  <c r="N68" i="1"/>
  <c r="P68" i="1"/>
  <c r="F81" i="1"/>
  <c r="BD81" i="1" s="1"/>
  <c r="BK89" i="1" s="1"/>
  <c r="BM89" i="1" s="1"/>
  <c r="O4" i="1" l="1"/>
  <c r="P6" i="1"/>
  <c r="P4" i="1"/>
  <c r="Q4" i="1"/>
  <c r="BN88" i="1"/>
  <c r="BO88" i="1" s="1"/>
  <c r="BN81" i="1"/>
  <c r="BO81" i="1" s="1"/>
  <c r="BN82" i="1"/>
  <c r="BO82" i="1" s="1"/>
  <c r="BN91" i="1"/>
  <c r="BO91" i="1" s="1"/>
  <c r="BN80" i="1"/>
  <c r="BO80" i="1" s="1"/>
  <c r="BN79" i="1"/>
  <c r="BO79" i="1" s="1"/>
  <c r="BN83" i="1"/>
  <c r="BO83" i="1" s="1"/>
  <c r="BN89" i="1"/>
  <c r="BO89" i="1" s="1"/>
  <c r="BN77" i="1"/>
  <c r="BO77" i="1" s="1"/>
  <c r="BN87" i="1"/>
  <c r="BO87" i="1" s="1"/>
  <c r="BK76" i="1"/>
  <c r="BM76" i="1" s="1"/>
  <c r="BN85" i="1"/>
  <c r="BO85" i="1" s="1"/>
  <c r="Q5" i="1"/>
  <c r="P5" i="1"/>
  <c r="O5" i="1"/>
  <c r="O6" i="1"/>
  <c r="F78" i="1"/>
  <c r="BD78" i="1" s="1"/>
  <c r="BK86" i="1" s="1"/>
  <c r="BM86" i="1" s="1"/>
  <c r="Q6" i="1"/>
  <c r="BN86" i="1" l="1"/>
  <c r="BO86" i="1" s="1"/>
  <c r="BN76" i="1"/>
  <c r="BO76" i="1" s="1"/>
  <c r="BO92" i="1" l="1"/>
  <c r="O76" i="1" l="1"/>
  <c r="U14" i="1" s="1"/>
  <c r="V14" i="1" s="1"/>
  <c r="V20" i="1" s="1"/>
  <c r="BR4" i="6" s="1"/>
</calcChain>
</file>

<file path=xl/sharedStrings.xml><?xml version="1.0" encoding="utf-8"?>
<sst xmlns="http://schemas.openxmlformats.org/spreadsheetml/2006/main" count="23771" uniqueCount="273">
  <si>
    <t>Grupp A</t>
  </si>
  <si>
    <t>Åttondelsfinaler</t>
  </si>
  <si>
    <t>Match</t>
  </si>
  <si>
    <t>Datum</t>
  </si>
  <si>
    <t>Resultat</t>
  </si>
  <si>
    <t>Brasilien</t>
  </si>
  <si>
    <t>-</t>
  </si>
  <si>
    <t>Kroatien</t>
  </si>
  <si>
    <t>Vinnare grupp A</t>
  </si>
  <si>
    <t>Tvåa grupp B</t>
  </si>
  <si>
    <t>Mexiko</t>
  </si>
  <si>
    <t>Kamerun</t>
  </si>
  <si>
    <t>Vinnare grupp C</t>
  </si>
  <si>
    <t>Tvåa grupp D</t>
  </si>
  <si>
    <t>Vinnare grupp B</t>
  </si>
  <si>
    <t>Tvåa grupp A</t>
  </si>
  <si>
    <t>Vinnare grupp D</t>
  </si>
  <si>
    <t>Tvåa grupp C</t>
  </si>
  <si>
    <t>Vinnare grupp E</t>
  </si>
  <si>
    <t>Tvåa grupp F</t>
  </si>
  <si>
    <t>Vinnare grupp G</t>
  </si>
  <si>
    <t>Tvåa grupp H</t>
  </si>
  <si>
    <t>Vinnare grupp F</t>
  </si>
  <si>
    <t>Tvåa grupp E</t>
  </si>
  <si>
    <t>Grupp B</t>
  </si>
  <si>
    <t>Vinnare grupp H</t>
  </si>
  <si>
    <t>Tvåa grupp G</t>
  </si>
  <si>
    <t>Spanien</t>
  </si>
  <si>
    <t>Holland</t>
  </si>
  <si>
    <t>Kvartsfinaler</t>
  </si>
  <si>
    <t>Chile</t>
  </si>
  <si>
    <t>Australien</t>
  </si>
  <si>
    <t>Vinnare match 49</t>
  </si>
  <si>
    <t>Vinnare match 50</t>
  </si>
  <si>
    <t>Vinnare match 53</t>
  </si>
  <si>
    <t>Vinnare match 54</t>
  </si>
  <si>
    <t>Vinnare match 51</t>
  </si>
  <si>
    <t>Vinnare match 52</t>
  </si>
  <si>
    <t>Vinnare match 55</t>
  </si>
  <si>
    <t>Vinnare match 56</t>
  </si>
  <si>
    <t>Grupp C</t>
  </si>
  <si>
    <t>Semifinaler</t>
  </si>
  <si>
    <t>Colombia</t>
  </si>
  <si>
    <t>Grekland</t>
  </si>
  <si>
    <t>Vinnare match 57</t>
  </si>
  <si>
    <t>Vinnare match 58</t>
  </si>
  <si>
    <t>Elfenbenskusten</t>
  </si>
  <si>
    <t>Japan</t>
  </si>
  <si>
    <t>Vinnare match 59</t>
  </si>
  <si>
    <t>Vinnare match 60</t>
  </si>
  <si>
    <t>Bronsmatch</t>
  </si>
  <si>
    <t>Förlorare match 61</t>
  </si>
  <si>
    <t>Förlorare match 62</t>
  </si>
  <si>
    <t>Grupp D</t>
  </si>
  <si>
    <t>Final</t>
  </si>
  <si>
    <t>Uruguay</t>
  </si>
  <si>
    <t>Costa Rica</t>
  </si>
  <si>
    <t>Vinnare match 61</t>
  </si>
  <si>
    <t>Vinnare match 62</t>
  </si>
  <si>
    <t>England</t>
  </si>
  <si>
    <t>Italien</t>
  </si>
  <si>
    <t>Grupp E</t>
  </si>
  <si>
    <t>Schweiz</t>
  </si>
  <si>
    <t>Ecuador</t>
  </si>
  <si>
    <t>Frankrike</t>
  </si>
  <si>
    <t>Honduras</t>
  </si>
  <si>
    <t>Grupp F</t>
  </si>
  <si>
    <t>Argentina</t>
  </si>
  <si>
    <t>Bosnien</t>
  </si>
  <si>
    <t>Iran</t>
  </si>
  <si>
    <t>Nigeria</t>
  </si>
  <si>
    <t>Grupp G</t>
  </si>
  <si>
    <t>Tyskland</t>
  </si>
  <si>
    <t>Portugal</t>
  </si>
  <si>
    <t>Ghana</t>
  </si>
  <si>
    <t>USA</t>
  </si>
  <si>
    <t>Grupp H</t>
  </si>
  <si>
    <t>Belgien</t>
  </si>
  <si>
    <t>Algeriet</t>
  </si>
  <si>
    <t>Ryssland</t>
  </si>
  <si>
    <t>Sydkorea</t>
  </si>
  <si>
    <t>Tecken</t>
  </si>
  <si>
    <t>Bonusfrågor</t>
  </si>
  <si>
    <t>Kategori</t>
  </si>
  <si>
    <t>Skyttekung</t>
  </si>
  <si>
    <t>Hur många mål görs i turneringen?</t>
  </si>
  <si>
    <t>Antal eller spelare</t>
  </si>
  <si>
    <t>Lag 1</t>
  </si>
  <si>
    <t>Lag 2</t>
  </si>
  <si>
    <t>Poäng</t>
  </si>
  <si>
    <t>GM</t>
  </si>
  <si>
    <t>IM</t>
  </si>
  <si>
    <t>Lag</t>
  </si>
  <si>
    <t>Diff</t>
  </si>
  <si>
    <t>Rank</t>
  </si>
  <si>
    <t>Rank Poäng</t>
  </si>
  <si>
    <t>Rank Diff</t>
  </si>
  <si>
    <t>Rank mål</t>
  </si>
  <si>
    <t>Rank total</t>
  </si>
  <si>
    <t>Rank ties</t>
  </si>
  <si>
    <t>Förlorare</t>
  </si>
  <si>
    <t xml:space="preserve"> +/-</t>
  </si>
  <si>
    <t>Bonus</t>
  </si>
  <si>
    <t>Resultat &amp; tabell</t>
  </si>
  <si>
    <t>Mitt tips</t>
  </si>
  <si>
    <t>Utfall</t>
  </si>
  <si>
    <t>Utfall likare</t>
  </si>
  <si>
    <t>SUMMA</t>
  </si>
  <si>
    <t>Gruppspel</t>
  </si>
  <si>
    <t>Totalpoäng</t>
  </si>
  <si>
    <t>Summa</t>
  </si>
  <si>
    <t>Totalt</t>
  </si>
  <si>
    <t>Namn</t>
  </si>
  <si>
    <t>Placering</t>
  </si>
  <si>
    <t>Poängräkning</t>
  </si>
  <si>
    <t>Rätt antal mål per lag</t>
  </si>
  <si>
    <t>2 poäng</t>
  </si>
  <si>
    <t>Rätt tecken (1X2)</t>
  </si>
  <si>
    <t>Samtliga matcher</t>
  </si>
  <si>
    <t>Rätt lag i kvartsfinal</t>
  </si>
  <si>
    <t>Rätt lag i semifinal</t>
  </si>
  <si>
    <t>Rätt lag i final</t>
  </si>
  <si>
    <t>x</t>
  </si>
  <si>
    <t>Världsmästare</t>
  </si>
  <si>
    <t>Vinnare semifinal</t>
  </si>
  <si>
    <t>Vinnare kvartsfinal</t>
  </si>
  <si>
    <t>Vinnare åttondelsfinal</t>
  </si>
  <si>
    <t>Rätt lag i åttondelsfinal</t>
  </si>
  <si>
    <t>1 poäng</t>
  </si>
  <si>
    <t>Land eller spelare</t>
  </si>
  <si>
    <t>5 poäng kan delas ut i samtliga matcher</t>
  </si>
  <si>
    <t>Prediction</t>
  </si>
  <si>
    <t>2 poäng per lag</t>
  </si>
  <si>
    <t>4 poäng per lag</t>
  </si>
  <si>
    <t>6 poäng per lag</t>
  </si>
  <si>
    <t>8 poäng per lag</t>
  </si>
  <si>
    <t>240 poäng</t>
  </si>
  <si>
    <t>Åttondelsfinal</t>
  </si>
  <si>
    <t>72 poäng</t>
  </si>
  <si>
    <t>(40+32)</t>
  </si>
  <si>
    <t>52 poäng</t>
  </si>
  <si>
    <t>(20+32)</t>
  </si>
  <si>
    <t>Semifinal</t>
  </si>
  <si>
    <t>34 poäng</t>
  </si>
  <si>
    <t>(10+24)</t>
  </si>
  <si>
    <t>21 poäng</t>
  </si>
  <si>
    <t>(5+16)</t>
  </si>
  <si>
    <t>20 poäng</t>
  </si>
  <si>
    <t>Addera tips</t>
  </si>
  <si>
    <t>Addera tippare i tabellen</t>
  </si>
  <si>
    <t>Välj den flik med spelarens namn, klicka en gång i cell V20 och tryck Enter</t>
  </si>
  <si>
    <t>Rättning</t>
  </si>
  <si>
    <t>Fyll i de rosa cellerna så uppdateras respektive spelares flik med poäng</t>
  </si>
  <si>
    <t>Instruktioner</t>
  </si>
  <si>
    <t>Högerklicka på den nya fliken, välj "rename"och skriv in tipparens namn</t>
  </si>
  <si>
    <t>Du kan addera så många spelare du önskar</t>
  </si>
  <si>
    <t>Siffran 0 dyker nu upp i cellen bredvid spelarens namn</t>
  </si>
  <si>
    <t>Poäng för lag i åttondelsfinal</t>
  </si>
  <si>
    <t>Poäng för lag i kvartsfinal</t>
  </si>
  <si>
    <t>Poäng för lag i semifinal</t>
  </si>
  <si>
    <t>Poäng för lag i bronsmatch</t>
  </si>
  <si>
    <t>Poäng för lag i final</t>
  </si>
  <si>
    <t>Det finstilta</t>
  </si>
  <si>
    <t xml:space="preserve">Du måste fylla i varje deltagares tips under en separat flik i denna filen. </t>
  </si>
  <si>
    <t xml:space="preserve">Detta eftersom det finns formler kopplade i alla flikar, vilka styrs från "Resultat &amp; tabell". </t>
  </si>
  <si>
    <t>Tyvärr lite manuellt arbete, men det går relativt snabbt och behövs enbart göras i</t>
  </si>
  <si>
    <t xml:space="preserve">        Brasilien</t>
  </si>
  <si>
    <t xml:space="preserve">        Elfenbenskusten</t>
  </si>
  <si>
    <t xml:space="preserve">        Mexiko</t>
  </si>
  <si>
    <t xml:space="preserve">        Kamerun</t>
  </si>
  <si>
    <t xml:space="preserve">        Kroatien</t>
  </si>
  <si>
    <t xml:space="preserve">        Japan</t>
  </si>
  <si>
    <t xml:space="preserve">        Grekland</t>
  </si>
  <si>
    <t xml:space="preserve">        Colombia</t>
  </si>
  <si>
    <t xml:space="preserve">        Spanien</t>
  </si>
  <si>
    <t xml:space="preserve">        Chile</t>
  </si>
  <si>
    <t xml:space="preserve">        Australien</t>
  </si>
  <si>
    <t xml:space="preserve">        Holland</t>
  </si>
  <si>
    <t xml:space="preserve">        Ryssland</t>
  </si>
  <si>
    <t xml:space="preserve">        Belgien</t>
  </si>
  <si>
    <t xml:space="preserve">        Algeriet</t>
  </si>
  <si>
    <t xml:space="preserve">        Sydkorea</t>
  </si>
  <si>
    <t xml:space="preserve">        Uruguay</t>
  </si>
  <si>
    <t xml:space="preserve">        England</t>
  </si>
  <si>
    <t xml:space="preserve">        Italien</t>
  </si>
  <si>
    <t xml:space="preserve">        Costa Rica</t>
  </si>
  <si>
    <t xml:space="preserve">        Schweiz</t>
  </si>
  <si>
    <t xml:space="preserve">        Frankrike</t>
  </si>
  <si>
    <t xml:space="preserve">        Honduras</t>
  </si>
  <si>
    <t xml:space="preserve">        Ecuador</t>
  </si>
  <si>
    <t xml:space="preserve">        Argentina</t>
  </si>
  <si>
    <t xml:space="preserve">        Iran</t>
  </si>
  <si>
    <t xml:space="preserve">        Nigeria</t>
  </si>
  <si>
    <t xml:space="preserve">        Bosnien</t>
  </si>
  <si>
    <t xml:space="preserve">        Tyskland</t>
  </si>
  <si>
    <t xml:space="preserve">        Ghana</t>
  </si>
  <si>
    <t xml:space="preserve">        USA</t>
  </si>
  <si>
    <t xml:space="preserve">        Portugal</t>
  </si>
  <si>
    <t>Rätt lag i bronsmatch</t>
  </si>
  <si>
    <t>Assistkung</t>
  </si>
  <si>
    <t>40 poäng</t>
  </si>
  <si>
    <t>(20+20)</t>
  </si>
  <si>
    <t>480 poäng</t>
  </si>
  <si>
    <t>Välj fliken "Resultat &amp; tabell" och skriv in tipparens namn i kolumnen "Namn" i tabellen</t>
  </si>
  <si>
    <t>Tryck sedan i motsvarande cell i kolumn "Poäng" (exempelvis cell BR5) och skriv =</t>
  </si>
  <si>
    <t>innan tipstävlingen drar igång</t>
  </si>
  <si>
    <t>.</t>
  </si>
  <si>
    <t>Bra att veta!</t>
  </si>
  <si>
    <t xml:space="preserve">Det är möjligt att helgardera och tippa ett annat tecken än vad slutresultatet visar. </t>
  </si>
  <si>
    <t>Exempelvis är det möjligt att tippa 2-1 och ett kryss. Det är helt upp till Dig som tipsgeneral</t>
  </si>
  <si>
    <t xml:space="preserve">att välja om Du vill godkänna detta förfarande hos deltagarna eller inte. </t>
  </si>
  <si>
    <t xml:space="preserve">Tänk även på att bestämma i förväg om slutresultatet är efter 90 minuter, ev förlängning eller straffar </t>
  </si>
  <si>
    <t>Sortera sedan tabellen i fallande ordning i cellen "Poäng" under "Resultat &amp; tabell" och voila!</t>
  </si>
  <si>
    <t>Gonzalo Higuain</t>
  </si>
  <si>
    <t>X</t>
  </si>
  <si>
    <t>Ulrika</t>
  </si>
  <si>
    <t>Neymar</t>
  </si>
  <si>
    <t>Fred</t>
  </si>
  <si>
    <t>Erik H</t>
  </si>
  <si>
    <t>Ronaldo</t>
  </si>
  <si>
    <t>Eskil</t>
  </si>
  <si>
    <t>Luis Suarez</t>
  </si>
  <si>
    <t>Micael N</t>
  </si>
  <si>
    <t>Messi</t>
  </si>
  <si>
    <t xml:space="preserve">Brasilien </t>
  </si>
  <si>
    <t>Magnus R</t>
  </si>
  <si>
    <t>Neda R</t>
  </si>
  <si>
    <t>messi</t>
  </si>
  <si>
    <t>holland</t>
  </si>
  <si>
    <t>uruguay</t>
  </si>
  <si>
    <t>spanien</t>
  </si>
  <si>
    <t>england</t>
  </si>
  <si>
    <t>frankrike</t>
  </si>
  <si>
    <t>tyskland</t>
  </si>
  <si>
    <t>argentina</t>
  </si>
  <si>
    <t>belgien</t>
  </si>
  <si>
    <t>Tony J</t>
  </si>
  <si>
    <t>Aguëro</t>
  </si>
  <si>
    <t>Daniel A</t>
  </si>
  <si>
    <t>Aguero</t>
  </si>
  <si>
    <t>Maycon</t>
  </si>
  <si>
    <t>Matti</t>
  </si>
  <si>
    <t>Torbjörn</t>
  </si>
  <si>
    <t>brazil</t>
  </si>
  <si>
    <t>italy</t>
  </si>
  <si>
    <t>spain</t>
  </si>
  <si>
    <t>greece</t>
  </si>
  <si>
    <t>france</t>
  </si>
  <si>
    <t>germany</t>
  </si>
  <si>
    <t>portugal</t>
  </si>
  <si>
    <t>Gustav E</t>
  </si>
  <si>
    <t>Brasileien</t>
  </si>
  <si>
    <t>Carl-Johan</t>
  </si>
  <si>
    <t>Patrik Askne</t>
  </si>
  <si>
    <t>Oskar Askne</t>
  </si>
  <si>
    <t>David V</t>
  </si>
  <si>
    <t>Roger N</t>
  </si>
  <si>
    <t>BENZEMA</t>
  </si>
  <si>
    <t>ARGENTINA</t>
  </si>
  <si>
    <t>BRASILIEN</t>
  </si>
  <si>
    <t>URUGUAY</t>
  </si>
  <si>
    <t>KROATIEN</t>
  </si>
  <si>
    <t>ENGLAND</t>
  </si>
  <si>
    <t>FRANKRIKE</t>
  </si>
  <si>
    <t>PORTUGAL</t>
  </si>
  <si>
    <t>BELGIEN</t>
  </si>
  <si>
    <t>NEYMAR</t>
  </si>
  <si>
    <t>SPANIEN</t>
  </si>
  <si>
    <t>TYSKLAND</t>
  </si>
  <si>
    <t>Jocke G / Alfred</t>
  </si>
  <si>
    <t>Olof N / Hugo / Nils</t>
  </si>
  <si>
    <t>Joakim  / Joel</t>
  </si>
  <si>
    <t>ITALIEN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</si>
</sst>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dd/mmm;@"/>
  </numFmts>
  <fonts count="18" x14ac:knownFonts="1">
    <font>
      <sz val="11"/>
      <color theme="1"/>
      <name val="Calibri"/>
      <family val="2"/>
      <scheme val="minor"/>
    </font>
    <font>
      <b/>
      <sz val="10"/>
      <color rgb="FF0A0A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333333"/>
      <name val="Trebuchet MS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.7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79998168889431442"/>
      </left>
      <right/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/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</borders>
  <cellStyleXfs count="1">
    <xf numFmtId="0" fontId="0" fillId="0" borderId="0"/>
  </cellStyleXfs>
  <cellXfs count="2020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10" fillId="3" borderId="9" xfId="0" applyFont="1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left" vertical="center"/>
      <protection locked="0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Alignment="1">
      <alignment vertical="center"/>
    </xf>
    <xf numFmtId="0" fontId="0" fillId="2" borderId="0" xfId="0" applyFill="1"/>
    <xf numFmtId="0" fontId="11" fillId="2" borderId="0" xfId="0" applyFont="1" applyFill="1"/>
    <xf numFmtId="0" fontId="10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/>
    <xf numFmtId="0" fontId="14" fillId="2" borderId="0" xfId="0" applyFont="1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>
      <alignment horizontal="left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8" fillId="4" borderId="2" xfId="0" applyNumberFormat="1" applyFont="1" applyFill="1" applyBorder="1" applyAlignment="1" applyProtection="1">
      <alignment horizontal="center" vertical="center"/>
      <protection locked="0"/>
    </xf>
    <xf numFmtId="49" fontId="8" fillId="4" borderId="3" xfId="0" applyNumberFormat="1" applyFont="1" applyFill="1" applyBorder="1" applyAlignment="1" applyProtection="1">
      <alignment horizontal="center" vertical="center"/>
      <protection locked="0"/>
    </xf>
    <xf numFmtId="49" fontId="8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7" fillId="2" borderId="2" xfId="0" applyNumberFormat="1" applyFont="1" applyFill="1" applyBorder="1" applyAlignment="1" applyProtection="1">
      <alignment horizontal="center" vertical="center"/>
      <protection hidden="1"/>
    </xf>
    <xf numFmtId="0" fontId="7" fillId="2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3"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fotbollsvmem.se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1</xdr:row>
      <xdr:rowOff>209549</xdr:rowOff>
    </xdr:from>
    <xdr:to>
      <xdr:col>6</xdr:col>
      <xdr:colOff>123826</xdr:colOff>
      <xdr:row>5</xdr:row>
      <xdr:rowOff>57149</xdr:rowOff>
    </xdr:to>
    <xdr:pic macro="[0]!Macro3">
      <xdr:nvPicPr>
        <xdr:cNvPr id="6" name="Picture 5" descr="C:\Users\Sebastian\AppData\Local\Microsoft\Windows\Temporary Internet Files\Content.IE5\NXED2NL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1" y="400049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57150</xdr:colOff>
      <xdr:row>1</xdr:row>
      <xdr:rowOff>28575</xdr:rowOff>
    </xdr:from>
    <xdr:to>
      <xdr:col>25</xdr:col>
      <xdr:colOff>230380</xdr:colOff>
      <xdr:row>36</xdr:row>
      <xdr:rowOff>66675</xdr:rowOff>
    </xdr:to>
    <xdr:pic>
      <xdr:nvPicPr>
        <xdr:cNvPr id="9" name="Picture 8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219075"/>
          <a:ext cx="6878830" cy="6781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39</xdr:row>
      <xdr:rowOff>164754</xdr:rowOff>
    </xdr:from>
    <xdr:to>
      <xdr:col>21</xdr:col>
      <xdr:colOff>1176102</xdr:colOff>
      <xdr:row>50</xdr:row>
      <xdr:rowOff>50452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7308504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20637</xdr:colOff>
      <xdr:row>57</xdr:row>
      <xdr:rowOff>153987</xdr:rowOff>
    </xdr:from>
    <xdr:to>
      <xdr:col>21</xdr:col>
      <xdr:colOff>1177689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028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11112</xdr:colOff>
      <xdr:row>76</xdr:row>
      <xdr:rowOff>1587</xdr:rowOff>
    </xdr:from>
    <xdr:to>
      <xdr:col>21</xdr:col>
      <xdr:colOff>1168164</xdr:colOff>
      <xdr:row>86</xdr:row>
      <xdr:rowOff>70745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0762" y="138414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1587</xdr:colOff>
      <xdr:row>93</xdr:row>
      <xdr:rowOff>125412</xdr:rowOff>
    </xdr:from>
    <xdr:to>
      <xdr:col>21</xdr:col>
      <xdr:colOff>1158639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1237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93</xdr:row>
      <xdr:rowOff>96837</xdr:rowOff>
    </xdr:from>
    <xdr:to>
      <xdr:col>70</xdr:col>
      <xdr:colOff>246887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201612</xdr:colOff>
      <xdr:row>75</xdr:row>
      <xdr:rowOff>115887</xdr:rowOff>
    </xdr:from>
    <xdr:to>
      <xdr:col>70</xdr:col>
      <xdr:colOff>246887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787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57</xdr:row>
      <xdr:rowOff>163512</xdr:rowOff>
    </xdr:from>
    <xdr:to>
      <xdr:col>70</xdr:col>
      <xdr:colOff>246887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714375</xdr:colOff>
      <xdr:row>7</xdr:row>
      <xdr:rowOff>28575</xdr:rowOff>
    </xdr:from>
    <xdr:to>
      <xdr:col>22</xdr:col>
      <xdr:colOff>100541</xdr:colOff>
      <xdr:row>22</xdr:row>
      <xdr:rowOff>161925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12954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17</xdr:col>
      <xdr:colOff>752475</xdr:colOff>
      <xdr:row>23</xdr:row>
      <xdr:rowOff>85725</xdr:rowOff>
    </xdr:from>
    <xdr:to>
      <xdr:col>22</xdr:col>
      <xdr:colOff>138641</xdr:colOff>
      <xdr:row>39</xdr:row>
      <xdr:rowOff>19050</xdr:rowOff>
    </xdr:to>
    <xdr:pic>
      <xdr:nvPicPr>
        <xdr:cNvPr id="13" name="Picture 1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4333875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3" name="Picture 22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4" name="Picture 23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9" name="Picture 2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2" name="Picture 31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3" name="Picture 32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7" name="Picture 36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64" name="Picture 6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65" name="Picture 64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67" name="Picture 66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8" name="Picture 6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1" name="Picture 70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0837" y="414496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279929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4062" y="41544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38318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5112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812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2" name="Picture 1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3" name="Picture 1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287" y="72596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7" name="Picture 1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0" y="8001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8318" y="1299504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956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3901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9043" y="1486322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1137" y="93987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23366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3288" y="1103481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30" name="Picture 29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553" y="573619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31" name="Picture 3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85808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39" name="Picture 3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5999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40" name="Picture 39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41" name="Picture 4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45" name="Picture 44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46" name="Picture 45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86000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76475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55" name="Picture 5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6475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56" name="Picture 5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66950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950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2" name="Picture 51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4" name="Picture 5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8" name="Picture 5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2" name="Picture 61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3" name="Picture 72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29"/>
  <sheetViews>
    <sheetView topLeftCell="A4" workbookViewId="0">
      <selection activeCell="D35" sqref="D35"/>
    </sheetView>
  </sheetViews>
  <sheetFormatPr defaultRowHeight="15" x14ac:dyDescent="0.25"/>
  <cols>
    <col min="1" max="1" width="36.28515625" style="224" bestFit="1" customWidth="1"/>
    <col min="2" max="2" width="14.42578125" style="224" bestFit="1" customWidth="1"/>
    <col min="3" max="4" width="9.140625" style="224"/>
    <col min="5" max="5" width="11.140625" style="224" bestFit="1" customWidth="1"/>
    <col min="6" max="16384" width="9.140625" style="224"/>
  </cols>
  <sheetData>
    <row r="2" spans="1:5" ht="21" x14ac:dyDescent="0.35">
      <c r="A2" s="223" t="s">
        <v>114</v>
      </c>
      <c r="E2" s="225" t="s">
        <v>153</v>
      </c>
    </row>
    <row r="3" spans="1:5" x14ac:dyDescent="0.25">
      <c r="A3" s="226" t="s">
        <v>118</v>
      </c>
    </row>
    <row r="4" spans="1:5" x14ac:dyDescent="0.25">
      <c r="A4" s="227" t="s">
        <v>115</v>
      </c>
      <c r="B4" s="227" t="s">
        <v>116</v>
      </c>
      <c r="E4" s="228" t="s">
        <v>148</v>
      </c>
    </row>
    <row r="5" spans="1:5" x14ac:dyDescent="0.25">
      <c r="A5" s="227" t="s">
        <v>117</v>
      </c>
      <c r="B5" s="227" t="s">
        <v>128</v>
      </c>
    </row>
    <row r="6" spans="1:5" x14ac:dyDescent="0.25">
      <c r="A6" s="227" t="s">
        <v>130</v>
      </c>
      <c r="E6" s="224" t="s">
        <v>154</v>
      </c>
    </row>
    <row r="7" spans="1:5" x14ac:dyDescent="0.25">
      <c r="A7" s="227"/>
      <c r="E7" s="224" t="s">
        <v>155</v>
      </c>
    </row>
    <row r="8" spans="1:5" x14ac:dyDescent="0.25">
      <c r="A8" s="226" t="s">
        <v>131</v>
      </c>
    </row>
    <row r="9" spans="1:5" x14ac:dyDescent="0.25">
      <c r="A9" s="227" t="s">
        <v>127</v>
      </c>
      <c r="B9" s="227" t="s">
        <v>132</v>
      </c>
      <c r="E9" s="228" t="s">
        <v>149</v>
      </c>
    </row>
    <row r="10" spans="1:5" x14ac:dyDescent="0.25">
      <c r="A10" s="227" t="s">
        <v>119</v>
      </c>
      <c r="B10" s="227" t="s">
        <v>133</v>
      </c>
      <c r="E10" s="224" t="s">
        <v>203</v>
      </c>
    </row>
    <row r="11" spans="1:5" x14ac:dyDescent="0.25">
      <c r="A11" s="227" t="s">
        <v>120</v>
      </c>
      <c r="B11" s="227" t="s">
        <v>134</v>
      </c>
      <c r="E11" s="224" t="s">
        <v>204</v>
      </c>
    </row>
    <row r="12" spans="1:5" x14ac:dyDescent="0.25">
      <c r="A12" s="224" t="s">
        <v>198</v>
      </c>
      <c r="B12" s="227" t="s">
        <v>135</v>
      </c>
      <c r="E12" s="224" t="s">
        <v>150</v>
      </c>
    </row>
    <row r="13" spans="1:5" x14ac:dyDescent="0.25">
      <c r="A13" s="227" t="s">
        <v>121</v>
      </c>
      <c r="B13" s="227" t="s">
        <v>135</v>
      </c>
      <c r="C13" s="227"/>
      <c r="E13" s="224" t="s">
        <v>156</v>
      </c>
    </row>
    <row r="15" spans="1:5" x14ac:dyDescent="0.25">
      <c r="A15" s="226" t="s">
        <v>82</v>
      </c>
      <c r="E15" s="228" t="s">
        <v>151</v>
      </c>
    </row>
    <row r="16" spans="1:5" x14ac:dyDescent="0.25">
      <c r="A16" s="224" t="s">
        <v>84</v>
      </c>
      <c r="B16" s="227" t="s">
        <v>147</v>
      </c>
      <c r="E16" s="224" t="s">
        <v>152</v>
      </c>
    </row>
    <row r="17" spans="1:5" x14ac:dyDescent="0.25">
      <c r="A17" s="227" t="s">
        <v>123</v>
      </c>
      <c r="B17" s="227" t="s">
        <v>147</v>
      </c>
      <c r="E17" s="224" t="s">
        <v>212</v>
      </c>
    </row>
    <row r="18" spans="1:5" x14ac:dyDescent="0.25">
      <c r="A18" s="227"/>
      <c r="D18" s="227"/>
    </row>
    <row r="19" spans="1:5" x14ac:dyDescent="0.25">
      <c r="A19" s="228" t="s">
        <v>109</v>
      </c>
      <c r="E19" s="229" t="s">
        <v>162</v>
      </c>
    </row>
    <row r="20" spans="1:5" x14ac:dyDescent="0.25">
      <c r="A20" s="224" t="s">
        <v>108</v>
      </c>
      <c r="B20" s="224" t="s">
        <v>136</v>
      </c>
      <c r="E20" s="224" t="s">
        <v>163</v>
      </c>
    </row>
    <row r="21" spans="1:5" x14ac:dyDescent="0.25">
      <c r="A21" s="224" t="s">
        <v>137</v>
      </c>
      <c r="B21" s="224" t="s">
        <v>138</v>
      </c>
      <c r="C21" s="224" t="s">
        <v>139</v>
      </c>
      <c r="E21" s="224" t="s">
        <v>164</v>
      </c>
    </row>
    <row r="22" spans="1:5" x14ac:dyDescent="0.25">
      <c r="A22" s="224" t="s">
        <v>29</v>
      </c>
      <c r="B22" s="224" t="s">
        <v>140</v>
      </c>
      <c r="C22" s="224" t="s">
        <v>141</v>
      </c>
      <c r="E22" s="224" t="s">
        <v>165</v>
      </c>
    </row>
    <row r="23" spans="1:5" x14ac:dyDescent="0.25">
      <c r="A23" s="224" t="s">
        <v>142</v>
      </c>
      <c r="B23" s="224" t="s">
        <v>143</v>
      </c>
      <c r="C23" s="224" t="s">
        <v>144</v>
      </c>
      <c r="E23" s="224" t="s">
        <v>205</v>
      </c>
    </row>
    <row r="24" spans="1:5" x14ac:dyDescent="0.25">
      <c r="A24" s="224" t="s">
        <v>50</v>
      </c>
      <c r="B24" s="224" t="s">
        <v>145</v>
      </c>
      <c r="C24" s="224" t="s">
        <v>146</v>
      </c>
    </row>
    <row r="25" spans="1:5" x14ac:dyDescent="0.25">
      <c r="A25" s="224" t="s">
        <v>54</v>
      </c>
      <c r="B25" s="224" t="s">
        <v>145</v>
      </c>
      <c r="C25" s="224" t="s">
        <v>146</v>
      </c>
      <c r="E25" s="228" t="s">
        <v>207</v>
      </c>
    </row>
    <row r="26" spans="1:5" x14ac:dyDescent="0.25">
      <c r="A26" s="224" t="s">
        <v>82</v>
      </c>
      <c r="B26" s="224" t="s">
        <v>200</v>
      </c>
      <c r="C26" s="224" t="s">
        <v>201</v>
      </c>
      <c r="E26" s="224" t="s">
        <v>208</v>
      </c>
    </row>
    <row r="27" spans="1:5" x14ac:dyDescent="0.25">
      <c r="A27" s="228" t="s">
        <v>111</v>
      </c>
      <c r="B27" s="235" t="s">
        <v>202</v>
      </c>
      <c r="E27" s="224" t="s">
        <v>209</v>
      </c>
    </row>
    <row r="28" spans="1:5" x14ac:dyDescent="0.25">
      <c r="A28" s="228"/>
      <c r="B28" s="228"/>
      <c r="E28" s="224" t="s">
        <v>210</v>
      </c>
    </row>
    <row r="29" spans="1:5" x14ac:dyDescent="0.25">
      <c r="E29" s="224" t="s">
        <v>211</v>
      </c>
    </row>
  </sheetData>
  <sheetProtection password="FBF9" sheet="1" objects="1" scenario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BR120"/>
  <sheetViews>
    <sheetView tabSelected="1" topLeftCell="J1" zoomScaleNormal="100" zoomScaleSheetLayoutView="90" workbookViewId="0">
      <selection activeCell="L83" sqref="L8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bestFit="1" customWidth="1"/>
    <col min="5" max="5" width="1.5703125" style="24" bestFit="1" customWidth="1"/>
    <col min="6" max="6" width="17.7109375" style="23" bestFit="1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5.85546875" style="10" bestFit="1" customWidth="1"/>
    <col min="12" max="12" width="20.5703125" style="12" bestFit="1" customWidth="1"/>
    <col min="13" max="13" width="5.7109375" style="23" customWidth="1"/>
    <col min="14" max="14" width="6.7109375" style="22" bestFit="1" customWidth="1"/>
    <col min="15" max="16" width="5.7109375" style="12" customWidth="1"/>
    <col min="17" max="17" width="5.85546875" style="12" customWidth="1"/>
    <col min="18" max="18" width="12.5703125" style="24" bestFit="1" customWidth="1"/>
    <col min="19" max="20" width="6.7109375" style="24" customWidth="1"/>
    <col min="21" max="21" width="6.5703125" style="24" customWidth="1"/>
    <col min="22" max="22" width="19.42578125" style="34" customWidth="1"/>
    <col min="23" max="23" width="5.7109375" style="12" customWidth="1"/>
    <col min="24" max="24" width="16.28515625" style="20" hidden="1" customWidth="1"/>
    <col min="25" max="27" width="5.7109375" style="21" hidden="1" customWidth="1"/>
    <col min="28" max="28" width="16.28515625" style="20" hidden="1" customWidth="1"/>
    <col min="29" max="29" width="5.7109375" style="15" hidden="1" customWidth="1"/>
    <col min="30" max="30" width="5.42578125" style="16" hidden="1" customWidth="1"/>
    <col min="31" max="31" width="4.7109375" style="16" hidden="1" customWidth="1"/>
    <col min="32" max="36" width="9.140625" style="15" hidden="1" customWidth="1"/>
    <col min="37" max="37" width="9.85546875" style="15" hidden="1" customWidth="1"/>
    <col min="38" max="38" width="13.85546875" style="15" hidden="1" customWidth="1"/>
    <col min="39" max="39" width="5.7109375" style="15" hidden="1" customWidth="1"/>
    <col min="40" max="40" width="3.85546875" style="15" hidden="1" customWidth="1"/>
    <col min="41" max="41" width="3.28515625" style="15" hidden="1" customWidth="1"/>
    <col min="42" max="42" width="3.7109375" style="15" hidden="1" customWidth="1"/>
    <col min="43" max="43" width="9.140625" style="15" hidden="1" customWidth="1"/>
    <col min="44" max="44" width="4.85546875" style="15" hidden="1" customWidth="1"/>
    <col min="45" max="45" width="13.85546875" style="15" hidden="1" customWidth="1"/>
    <col min="46" max="46" width="5.7109375" style="15" hidden="1" customWidth="1"/>
    <col min="47" max="49" width="4.7109375" style="15" hidden="1" customWidth="1"/>
    <col min="50" max="50" width="5.85546875" style="101" hidden="1" customWidth="1"/>
    <col min="51" max="51" width="6.28515625" style="37" hidden="1" customWidth="1"/>
    <col min="52" max="52" width="16.28515625" style="37" hidden="1" customWidth="1"/>
    <col min="53" max="53" width="1.5703125" style="109" hidden="1" customWidth="1"/>
    <col min="54" max="54" width="16.28515625" style="37" hidden="1" customWidth="1"/>
    <col min="55" max="55" width="4.85546875" style="109" hidden="1" customWidth="1"/>
    <col min="56" max="56" width="1.5703125" style="109" hidden="1" customWidth="1"/>
    <col min="57" max="57" width="4.85546875" style="109" hidden="1" customWidth="1"/>
    <col min="58" max="58" width="6.42578125" style="109" hidden="1" customWidth="1"/>
    <col min="59" max="59" width="6.42578125" style="42" hidden="1" customWidth="1"/>
    <col min="60" max="60" width="5.85546875" style="38" hidden="1" customWidth="1"/>
    <col min="61" max="61" width="28.85546875" style="102" hidden="1" customWidth="1"/>
    <col min="62" max="62" width="34" style="101" hidden="1" customWidth="1"/>
    <col min="63" max="63" width="18.7109375" style="129" hidden="1" customWidth="1"/>
    <col min="64" max="64" width="16.28515625" style="38" hidden="1" customWidth="1"/>
    <col min="65" max="65" width="5.7109375" style="38" hidden="1" customWidth="1"/>
    <col min="66" max="66" width="5.85546875" style="12" hidden="1" customWidth="1"/>
    <col min="67" max="67" width="9.140625" style="12" bestFit="1" customWidth="1"/>
    <col min="68" max="68" width="5.7109375" style="12" hidden="1" customWidth="1"/>
    <col min="69" max="69" width="28" style="12" customWidth="1"/>
    <col min="70" max="16384" width="9.140625" style="12"/>
  </cols>
  <sheetData>
    <row r="2" spans="2:70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L2" s="1"/>
      <c r="M2" s="11"/>
      <c r="N2" s="11"/>
      <c r="O2" s="11"/>
      <c r="P2" s="11"/>
      <c r="R2" s="2" t="s">
        <v>82</v>
      </c>
      <c r="S2" s="2"/>
      <c r="T2" s="2"/>
      <c r="U2" s="2"/>
      <c r="V2" s="3"/>
      <c r="X2" s="13"/>
      <c r="Y2" s="14"/>
      <c r="Z2" s="14"/>
      <c r="AA2" s="14"/>
      <c r="AB2" s="13"/>
      <c r="AX2" s="85" t="s">
        <v>0</v>
      </c>
      <c r="AY2" s="86"/>
      <c r="AZ2" s="86"/>
      <c r="BA2" s="87"/>
      <c r="BB2" s="86"/>
      <c r="BC2" s="87"/>
      <c r="BD2" s="87"/>
      <c r="BE2" s="87"/>
      <c r="BF2" s="87"/>
      <c r="BI2" s="2" t="s">
        <v>82</v>
      </c>
      <c r="BJ2" s="3"/>
      <c r="BK2" s="3"/>
      <c r="BL2" s="102"/>
      <c r="BM2" s="102"/>
    </row>
    <row r="3" spans="2:70" ht="14.25" customHeight="1" x14ac:dyDescent="0.25">
      <c r="B3" s="64" t="s">
        <v>2</v>
      </c>
      <c r="C3" s="65" t="s">
        <v>3</v>
      </c>
      <c r="D3" s="1995" t="s">
        <v>2</v>
      </c>
      <c r="E3" s="1996"/>
      <c r="F3" s="1997"/>
      <c r="G3" s="1996" t="s">
        <v>4</v>
      </c>
      <c r="H3" s="1996"/>
      <c r="I3" s="1996"/>
      <c r="J3" s="151" t="s">
        <v>81</v>
      </c>
      <c r="L3" s="57" t="s">
        <v>0</v>
      </c>
      <c r="M3" s="149" t="s">
        <v>89</v>
      </c>
      <c r="N3" s="149" t="s">
        <v>90</v>
      </c>
      <c r="O3" s="149" t="s">
        <v>91</v>
      </c>
      <c r="P3" s="74" t="s">
        <v>101</v>
      </c>
      <c r="R3" s="44" t="s">
        <v>83</v>
      </c>
      <c r="S3" s="1996" t="s">
        <v>129</v>
      </c>
      <c r="T3" s="1996"/>
      <c r="U3" s="1996"/>
      <c r="V3" s="2007"/>
      <c r="X3" s="17" t="s">
        <v>87</v>
      </c>
      <c r="Y3" s="17" t="s">
        <v>89</v>
      </c>
      <c r="Z3" s="17" t="s">
        <v>90</v>
      </c>
      <c r="AA3" s="17" t="s">
        <v>91</v>
      </c>
      <c r="AB3" s="17" t="s">
        <v>88</v>
      </c>
      <c r="AC3" s="17" t="s">
        <v>89</v>
      </c>
      <c r="AD3" s="17" t="s">
        <v>90</v>
      </c>
      <c r="AE3" s="17" t="s">
        <v>91</v>
      </c>
      <c r="AG3" s="18" t="s">
        <v>99</v>
      </c>
      <c r="AH3" s="18" t="s">
        <v>98</v>
      </c>
      <c r="AI3" s="18" t="s">
        <v>97</v>
      </c>
      <c r="AJ3" s="17" t="s">
        <v>96</v>
      </c>
      <c r="AK3" s="17" t="s">
        <v>95</v>
      </c>
      <c r="AL3" s="17" t="s">
        <v>92</v>
      </c>
      <c r="AM3" s="17" t="s">
        <v>89</v>
      </c>
      <c r="AN3" s="17" t="s">
        <v>90</v>
      </c>
      <c r="AO3" s="17" t="s">
        <v>91</v>
      </c>
      <c r="AP3" s="18" t="s">
        <v>93</v>
      </c>
      <c r="AR3" s="17" t="s">
        <v>94</v>
      </c>
      <c r="AS3" s="17" t="s">
        <v>92</v>
      </c>
      <c r="AT3" s="17" t="s">
        <v>89</v>
      </c>
      <c r="AU3" s="17" t="s">
        <v>90</v>
      </c>
      <c r="AV3" s="17" t="s">
        <v>91</v>
      </c>
      <c r="AW3" s="18" t="s">
        <v>93</v>
      </c>
      <c r="AX3" s="89" t="s">
        <v>2</v>
      </c>
      <c r="AY3" s="90" t="s">
        <v>3</v>
      </c>
      <c r="AZ3" s="2008" t="s">
        <v>2</v>
      </c>
      <c r="BA3" s="1994"/>
      <c r="BB3" s="2009"/>
      <c r="BC3" s="1994" t="s">
        <v>4</v>
      </c>
      <c r="BD3" s="1994"/>
      <c r="BE3" s="1994"/>
      <c r="BF3" s="148" t="s">
        <v>81</v>
      </c>
      <c r="BG3" s="47" t="s">
        <v>89</v>
      </c>
      <c r="BI3" s="44" t="s">
        <v>83</v>
      </c>
      <c r="BJ3" s="149" t="s">
        <v>86</v>
      </c>
      <c r="BK3" s="74" t="s">
        <v>89</v>
      </c>
      <c r="BL3" s="83"/>
      <c r="BM3" s="83"/>
      <c r="BO3" s="152" t="s">
        <v>113</v>
      </c>
      <c r="BP3" s="153"/>
      <c r="BQ3" s="153" t="s">
        <v>112</v>
      </c>
      <c r="BR3" s="154" t="s">
        <v>89</v>
      </c>
    </row>
    <row r="4" spans="2:70" ht="14.25" customHeight="1" x14ac:dyDescent="0.25">
      <c r="B4" s="5">
        <v>1</v>
      </c>
      <c r="C4" s="48">
        <v>41803</v>
      </c>
      <c r="D4" s="49" t="s">
        <v>166</v>
      </c>
      <c r="E4" s="50" t="s">
        <v>6</v>
      </c>
      <c r="F4" s="51" t="s">
        <v>170</v>
      </c>
      <c r="G4" s="150">
        <v>3</v>
      </c>
      <c r="H4" s="68" t="s">
        <v>6</v>
      </c>
      <c r="I4" s="150">
        <v>1</v>
      </c>
      <c r="J4" s="142">
        <v>1</v>
      </c>
      <c r="K4" s="19">
        <v>1</v>
      </c>
      <c r="L4" s="84" t="str">
        <f>VLOOKUP(K4,$AR$4:$AW$7,2,FALSE)</f>
        <v>Brasilien</v>
      </c>
      <c r="M4" s="77">
        <f>VLOOKUP(L4,$AS$4:$AW$7,2,FALSE)</f>
        <v>7</v>
      </c>
      <c r="N4" s="77">
        <f>VLOOKUP(L4,$AS$4:$AW$7,3,FALSE)</f>
        <v>7</v>
      </c>
      <c r="O4" s="77">
        <f>VLOOKUP(L4,$AS$4:$AW$7,4,FALSE)</f>
        <v>2</v>
      </c>
      <c r="P4" s="78">
        <f>VLOOKUP(L4,$AS$4:$AW$7,5,FALSE)</f>
        <v>5</v>
      </c>
      <c r="R4" s="180" t="s">
        <v>84</v>
      </c>
      <c r="S4" s="2004" t="s">
        <v>122</v>
      </c>
      <c r="T4" s="2005"/>
      <c r="U4" s="2005"/>
      <c r="V4" s="2006"/>
      <c r="X4" s="20" t="s">
        <v>5</v>
      </c>
      <c r="Y4" s="21">
        <f>IF(G4="",0,IF($G4&lt;$I4,0,IF($G4=$I4,1,3)))</f>
        <v>3</v>
      </c>
      <c r="Z4" s="21">
        <f t="shared" ref="Z4:Z9" si="0">G4</f>
        <v>3</v>
      </c>
      <c r="AA4" s="21">
        <f t="shared" ref="AA4:AA9" si="1">I4</f>
        <v>1</v>
      </c>
      <c r="AB4" s="20" t="s">
        <v>7</v>
      </c>
      <c r="AC4" s="21">
        <f>IF(I4="",0,IF(I4&lt;G4,0,IF(I4=G4,1,3)))</f>
        <v>0</v>
      </c>
      <c r="AD4" s="16">
        <f t="shared" ref="AD4:AD9" si="2">I4</f>
        <v>1</v>
      </c>
      <c r="AE4" s="16">
        <f t="shared" ref="AE4:AE9" si="3">G4</f>
        <v>3</v>
      </c>
      <c r="AG4" s="15">
        <f>RANK($AH4,$AH$4:$AH$7,1)+COUNTIF($AH$4:$AH4,$AH4)-1</f>
        <v>1</v>
      </c>
      <c r="AH4" s="15">
        <f>AI4+AJ4+AK4</f>
        <v>1</v>
      </c>
      <c r="AI4" s="15">
        <f>SUMPRODUCT(($AM$4:$AM$7=AM4)*($AP$4:$AP$7=AP4)*($AN$4:$AN$7&gt;AN4))</f>
        <v>0</v>
      </c>
      <c r="AJ4" s="15">
        <f>SUMPRODUCT(($AM$4:$AM$7=AM4)*($AP$4:$AP$7&gt;AP4))</f>
        <v>0</v>
      </c>
      <c r="AK4" s="15">
        <f>RANK(AM4,$AM$4:$AM$7)</f>
        <v>1</v>
      </c>
      <c r="AL4" s="20" t="s">
        <v>5</v>
      </c>
      <c r="AM4" s="15">
        <f>SUMIF($X$4:$X$9,$AL4,$Y$4:$Y$9)+SUMIF($AB$4:$AB$9,$AL4,$AC$4:$AC$9)</f>
        <v>7</v>
      </c>
      <c r="AN4" s="15">
        <f>SUMIF($X$4:$X$9,AL4,$Z$4:$Z$9)+SUMIF($AB$4:$AB$9,AL4,$AD$4:$AD$9)</f>
        <v>7</v>
      </c>
      <c r="AO4" s="15">
        <f>SUMIF($AB$4:$AB$9,AL4,$AE$4:$AE$9)+SUMIF($X$4:$X$9,AL4,$AA$4:$AA$9)</f>
        <v>2</v>
      </c>
      <c r="AP4" s="15">
        <f>AN4-AO4</f>
        <v>5</v>
      </c>
      <c r="AR4" s="15">
        <v>1</v>
      </c>
      <c r="AS4" s="15" t="str">
        <f>VLOOKUP($AR4,$AG$4:$AP$7,6,FALSE)</f>
        <v>Brasilien</v>
      </c>
      <c r="AT4" s="15">
        <f>VLOOKUP($AS4,$AL$4:$AP$7,2,FALSE)</f>
        <v>7</v>
      </c>
      <c r="AU4" s="15">
        <f>VLOOKUP($AS4,$AL$4:$AP$7,3,FALSE)</f>
        <v>7</v>
      </c>
      <c r="AV4" s="15">
        <f>VLOOKUP($AS4,$AL$4:$AP$7,4,FALSE)</f>
        <v>2</v>
      </c>
      <c r="AW4" s="15">
        <f>VLOOKUP($AS4,$AL$4:$AP$7,5,FALSE)</f>
        <v>5</v>
      </c>
      <c r="AX4" s="92">
        <v>1</v>
      </c>
      <c r="AY4" s="93">
        <v>41803</v>
      </c>
      <c r="AZ4" s="94" t="s">
        <v>5</v>
      </c>
      <c r="BA4" s="95" t="s">
        <v>6</v>
      </c>
      <c r="BB4" s="96" t="s">
        <v>7</v>
      </c>
      <c r="BC4" s="97" t="e">
        <f>IF(G4=#REF!,2,0)</f>
        <v>#REF!</v>
      </c>
      <c r="BD4" s="98" t="s">
        <v>6</v>
      </c>
      <c r="BE4" s="97" t="e">
        <f>IF(I4=#REF!,2,0)</f>
        <v>#REF!</v>
      </c>
      <c r="BF4" s="99" t="e">
        <f>IF(J4=#REF!,2,0)</f>
        <v>#REF!</v>
      </c>
      <c r="BG4" s="81" t="e">
        <f>SUM(BC4+BE4+BF4)</f>
        <v>#REF!</v>
      </c>
      <c r="BH4" s="40"/>
      <c r="BI4" s="5" t="s">
        <v>85</v>
      </c>
      <c r="BJ4" s="52"/>
      <c r="BK4" s="136" t="e">
        <f>IF(#REF!=#REF!,30,0)</f>
        <v>#REF!</v>
      </c>
      <c r="BL4" s="123"/>
      <c r="BM4" s="123"/>
      <c r="BO4" s="155">
        <v>1</v>
      </c>
      <c r="BP4" s="156"/>
      <c r="BQ4" s="1987" t="s">
        <v>256</v>
      </c>
      <c r="BR4" s="1988">
        <f>'Roger N'!V20</f>
        <v>143</v>
      </c>
    </row>
    <row r="5" spans="2:70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50">
        <v>1</v>
      </c>
      <c r="H5" s="68" t="s">
        <v>6</v>
      </c>
      <c r="I5" s="150">
        <v>0</v>
      </c>
      <c r="J5" s="142">
        <v>1</v>
      </c>
      <c r="K5" s="10">
        <v>2</v>
      </c>
      <c r="L5" s="59" t="str">
        <f>VLOOKUP(K5,$AR$4:$AW$7,2,FALSE)</f>
        <v>Mexiko</v>
      </c>
      <c r="M5" s="56">
        <f>VLOOKUP(L5,$AS$4:$AW$7,2,FALSE)</f>
        <v>7</v>
      </c>
      <c r="N5" s="56">
        <f>VLOOKUP(L5,$AS$4:$AW$7,3,FALSE)</f>
        <v>4</v>
      </c>
      <c r="O5" s="56">
        <f>VLOOKUP(L5,$AS$4:$AW$7,4,FALSE)</f>
        <v>1</v>
      </c>
      <c r="P5" s="76">
        <f>VLOOKUP(L5,$AS$4:$AW$7,5,FALSE)</f>
        <v>3</v>
      </c>
      <c r="R5" s="180" t="s">
        <v>123</v>
      </c>
      <c r="S5" s="2001" t="s">
        <v>122</v>
      </c>
      <c r="T5" s="2002"/>
      <c r="U5" s="2002"/>
      <c r="V5" s="2003"/>
      <c r="X5" s="20" t="s">
        <v>10</v>
      </c>
      <c r="Y5" s="21">
        <f t="shared" ref="Y5:Y9" si="4">IF(G5="",0,IF($G5&lt;$I5,0,IF($G5=$I5,1,3)))</f>
        <v>3</v>
      </c>
      <c r="Z5" s="21">
        <f t="shared" si="0"/>
        <v>1</v>
      </c>
      <c r="AA5" s="21">
        <f t="shared" si="1"/>
        <v>0</v>
      </c>
      <c r="AB5" s="20" t="s">
        <v>11</v>
      </c>
      <c r="AC5" s="21">
        <f t="shared" ref="AC5:AC9" si="5">IF(I5="",0,IF(I5&lt;G5,0,IF(I5=G5,1,3)))</f>
        <v>0</v>
      </c>
      <c r="AD5" s="16">
        <f t="shared" si="2"/>
        <v>0</v>
      </c>
      <c r="AE5" s="16">
        <f t="shared" si="3"/>
        <v>1</v>
      </c>
      <c r="AG5" s="15">
        <f>RANK($AH5,$AH$4:$AH$7,1)+COUNTIF($AH$4:$AH5,$AH5)-1</f>
        <v>2</v>
      </c>
      <c r="AH5" s="15">
        <f t="shared" ref="AH5:AH7" si="6">AI5+AJ5+AK5</f>
        <v>2</v>
      </c>
      <c r="AI5" s="15">
        <f t="shared" ref="AI5:AI7" si="7">SUMPRODUCT(($AM$4:$AM$7=AM5)*($AP$4:$AP$7=AP5)*($AN$4:$AN$7&gt;AN5))</f>
        <v>0</v>
      </c>
      <c r="AJ5" s="15">
        <f t="shared" ref="AJ5:AJ7" si="8">SUMPRODUCT(($AM$4:$AM$7=AM5)*($AP$4:$AP$7&gt;AP5))</f>
        <v>1</v>
      </c>
      <c r="AK5" s="15">
        <f t="shared" ref="AK5:AK7" si="9">RANK(AM5,$AM$4:$AM$7)</f>
        <v>1</v>
      </c>
      <c r="AL5" s="20" t="s">
        <v>10</v>
      </c>
      <c r="AM5" s="15">
        <f t="shared" ref="AM5:AM7" si="10">SUMIF($X$4:$X$9,$AL5,$Y$4:$Y$9)+SUMIF($AB$4:$AB$9,$AL5,$AC$4:$AC$9)</f>
        <v>7</v>
      </c>
      <c r="AN5" s="15">
        <f>SUMIF($X$4:$X$9,AL5,$Z$4:$Z$9)+SUMIF($AB$4:$AB$9,AL5,$AD$4:$AD$9)</f>
        <v>4</v>
      </c>
      <c r="AO5" s="15">
        <f t="shared" ref="AO5:AO7" si="11">SUMIF($AB$4:$AB$9,AL5,$AE$4:$AE$9)+SUMIF($X$4:$X$9,AL5,$AA$4:$AA$9)</f>
        <v>1</v>
      </c>
      <c r="AP5" s="15">
        <f t="shared" ref="AP5:AP7" si="12">AN5-AO5</f>
        <v>3</v>
      </c>
      <c r="AR5" s="15">
        <v>2</v>
      </c>
      <c r="AS5" s="15" t="str">
        <f t="shared" ref="AS5:AS7" si="13">VLOOKUP($AR5,$AG$4:$AP$7,6,FALSE)</f>
        <v>Mexiko</v>
      </c>
      <c r="AT5" s="15">
        <f t="shared" ref="AT5:AT7" si="14">VLOOKUP($AS5,$AL$4:$AP$7,2,FALSE)</f>
        <v>7</v>
      </c>
      <c r="AU5" s="15">
        <f t="shared" ref="AU5:AU7" si="15">VLOOKUP($AS5,$AL$4:$AP$7,3,FALSE)</f>
        <v>4</v>
      </c>
      <c r="AV5" s="15">
        <f t="shared" ref="AV5:AV7" si="16">VLOOKUP($AS5,$AL$4:$AP$7,4,FALSE)</f>
        <v>1</v>
      </c>
      <c r="AW5" s="15">
        <f t="shared" ref="AW5:AW7" si="17">VLOOKUP($AS5,$AL$4:$AP$7,5,FALSE)</f>
        <v>3</v>
      </c>
      <c r="AX5" s="92">
        <v>2</v>
      </c>
      <c r="AY5" s="100">
        <v>41803.541666666664</v>
      </c>
      <c r="AZ5" s="94" t="s">
        <v>10</v>
      </c>
      <c r="BA5" s="95" t="s">
        <v>6</v>
      </c>
      <c r="BB5" s="96" t="s">
        <v>11</v>
      </c>
      <c r="BC5" s="97" t="e">
        <f>IF(G5=#REF!,2,0)</f>
        <v>#REF!</v>
      </c>
      <c r="BD5" s="98" t="s">
        <v>6</v>
      </c>
      <c r="BE5" s="97" t="e">
        <f>IF(I5=#REF!,2,0)</f>
        <v>#REF!</v>
      </c>
      <c r="BF5" s="99" t="e">
        <f>IF(J5=#REF!,2,0)</f>
        <v>#REF!</v>
      </c>
      <c r="BG5" s="81" t="e">
        <f t="shared" ref="BG5:BG9" si="18">SUM(BC5+BE5+BF5)</f>
        <v>#REF!</v>
      </c>
      <c r="BI5" s="5" t="s">
        <v>84</v>
      </c>
      <c r="BJ5" s="73"/>
      <c r="BK5" s="136" t="e">
        <f>IF(S4=#REF!,30,0)</f>
        <v>#REF!</v>
      </c>
      <c r="BL5" s="123"/>
      <c r="BM5" s="123"/>
      <c r="BO5" s="155">
        <v>2</v>
      </c>
      <c r="BP5" s="156"/>
      <c r="BQ5" s="1987" t="s">
        <v>238</v>
      </c>
      <c r="BR5" s="1988">
        <f>'Daniel A'!V20</f>
        <v>138</v>
      </c>
    </row>
    <row r="6" spans="2:70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50">
        <v>0</v>
      </c>
      <c r="H6" s="68" t="s">
        <v>6</v>
      </c>
      <c r="I6" s="150">
        <v>0</v>
      </c>
      <c r="J6" s="142" t="s">
        <v>122</v>
      </c>
      <c r="K6" s="10">
        <v>3</v>
      </c>
      <c r="L6" s="60" t="str">
        <f>VLOOKUP(K6,$AR$4:$AW$7,2,FALSE)</f>
        <v>Kroatien</v>
      </c>
      <c r="M6" s="77">
        <f>VLOOKUP(L6,$AS$4:$AW$7,2,FALSE)</f>
        <v>3</v>
      </c>
      <c r="N6" s="77">
        <f>VLOOKUP(L6,$AS$4:$AW$7,3,FALSE)</f>
        <v>6</v>
      </c>
      <c r="O6" s="77">
        <f>VLOOKUP(L6,$AS$4:$AW$7,4,FALSE)</f>
        <v>6</v>
      </c>
      <c r="P6" s="78">
        <f>VLOOKUP(L6,$AS$4:$AW$7,5,FALSE)</f>
        <v>0</v>
      </c>
      <c r="X6" s="20" t="s">
        <v>5</v>
      </c>
      <c r="Y6" s="21">
        <f t="shared" si="4"/>
        <v>1</v>
      </c>
      <c r="Z6" s="21">
        <f t="shared" si="0"/>
        <v>0</v>
      </c>
      <c r="AA6" s="21">
        <f t="shared" si="1"/>
        <v>0</v>
      </c>
      <c r="AB6" s="20" t="s">
        <v>10</v>
      </c>
      <c r="AC6" s="21">
        <f t="shared" si="5"/>
        <v>1</v>
      </c>
      <c r="AD6" s="16">
        <f t="shared" si="2"/>
        <v>0</v>
      </c>
      <c r="AE6" s="16">
        <f t="shared" si="3"/>
        <v>0</v>
      </c>
      <c r="AG6" s="15">
        <f>RANK($AH6,$AH$4:$AH$7,1)+COUNTIF($AH$4:$AH6,$AH6)-1</f>
        <v>3</v>
      </c>
      <c r="AH6" s="15">
        <f t="shared" si="6"/>
        <v>3</v>
      </c>
      <c r="AI6" s="15">
        <f t="shared" si="7"/>
        <v>0</v>
      </c>
      <c r="AJ6" s="15">
        <f t="shared" si="8"/>
        <v>0</v>
      </c>
      <c r="AK6" s="15">
        <f t="shared" si="9"/>
        <v>3</v>
      </c>
      <c r="AL6" s="20" t="s">
        <v>7</v>
      </c>
      <c r="AM6" s="15">
        <f t="shared" si="10"/>
        <v>3</v>
      </c>
      <c r="AN6" s="15">
        <f>SUMIF($X$4:$X$9,AL6,$Z$4:$Z$9)+SUMIF($AB$4:$AB$9,AL6,$AD$4:$AD$9)</f>
        <v>6</v>
      </c>
      <c r="AO6" s="15">
        <f t="shared" si="11"/>
        <v>6</v>
      </c>
      <c r="AP6" s="15">
        <f t="shared" si="12"/>
        <v>0</v>
      </c>
      <c r="AR6" s="15">
        <v>3</v>
      </c>
      <c r="AS6" s="15" t="str">
        <f t="shared" si="13"/>
        <v>Kroatien</v>
      </c>
      <c r="AT6" s="15">
        <f t="shared" si="14"/>
        <v>3</v>
      </c>
      <c r="AU6" s="15">
        <f t="shared" si="15"/>
        <v>6</v>
      </c>
      <c r="AV6" s="15">
        <f t="shared" si="16"/>
        <v>6</v>
      </c>
      <c r="AW6" s="15">
        <f t="shared" si="17"/>
        <v>0</v>
      </c>
      <c r="AX6" s="92">
        <v>17</v>
      </c>
      <c r="AY6" s="100">
        <v>41807.666666666664</v>
      </c>
      <c r="AZ6" s="94" t="s">
        <v>5</v>
      </c>
      <c r="BA6" s="95" t="s">
        <v>6</v>
      </c>
      <c r="BB6" s="96" t="s">
        <v>10</v>
      </c>
      <c r="BC6" s="97" t="e">
        <f>IF(G6=#REF!,2,0)</f>
        <v>#REF!</v>
      </c>
      <c r="BD6" s="98" t="s">
        <v>6</v>
      </c>
      <c r="BE6" s="97" t="e">
        <f>IF(I6=#REF!,2,0)</f>
        <v>#REF!</v>
      </c>
      <c r="BF6" s="99" t="e">
        <f>IF(J6=#REF!,2,0)</f>
        <v>#REF!</v>
      </c>
      <c r="BG6" s="81" t="e">
        <f t="shared" si="18"/>
        <v>#REF!</v>
      </c>
      <c r="BL6" s="123"/>
      <c r="BM6" s="123"/>
      <c r="BO6" s="157">
        <v>3</v>
      </c>
      <c r="BP6" s="158"/>
      <c r="BQ6" s="1989" t="s">
        <v>270</v>
      </c>
      <c r="BR6" s="1990">
        <f>'Olof N'!V20</f>
        <v>133</v>
      </c>
    </row>
    <row r="7" spans="2:70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50">
        <v>0</v>
      </c>
      <c r="H7" s="68" t="s">
        <v>6</v>
      </c>
      <c r="I7" s="150">
        <v>4</v>
      </c>
      <c r="J7" s="142">
        <v>2</v>
      </c>
      <c r="K7" s="10">
        <v>4</v>
      </c>
      <c r="L7" s="55" t="str">
        <f>VLOOKUP(K7,$AR$4:$AW$7,2,FALSE)</f>
        <v>Kamerun</v>
      </c>
      <c r="M7" s="56">
        <f>VLOOKUP(L7,$AS$4:$AW$7,2,FALSE)</f>
        <v>0</v>
      </c>
      <c r="N7" s="56">
        <f>VLOOKUP(L7,$AS$4:$AW$7,3,FALSE)</f>
        <v>1</v>
      </c>
      <c r="O7" s="56">
        <f>VLOOKUP(L7,$AS$4:$AW$7,4,FALSE)</f>
        <v>9</v>
      </c>
      <c r="P7" s="76">
        <f>VLOOKUP(L7,$AS$4:$AW$7,5,FALSE)</f>
        <v>-8</v>
      </c>
      <c r="R7" s="139"/>
      <c r="S7" s="139"/>
      <c r="T7" s="139"/>
      <c r="U7" s="139"/>
      <c r="V7" s="12"/>
      <c r="X7" s="20" t="s">
        <v>11</v>
      </c>
      <c r="Y7" s="21">
        <f t="shared" si="4"/>
        <v>0</v>
      </c>
      <c r="Z7" s="21">
        <f t="shared" si="0"/>
        <v>0</v>
      </c>
      <c r="AA7" s="21">
        <f t="shared" si="1"/>
        <v>4</v>
      </c>
      <c r="AB7" s="20" t="s">
        <v>7</v>
      </c>
      <c r="AC7" s="21">
        <f t="shared" si="5"/>
        <v>3</v>
      </c>
      <c r="AD7" s="16">
        <f t="shared" si="2"/>
        <v>4</v>
      </c>
      <c r="AE7" s="16">
        <f t="shared" si="3"/>
        <v>0</v>
      </c>
      <c r="AG7" s="15">
        <f>RANK($AH7,$AH$4:$AH$7,1)+COUNTIF($AH$4:$AH7,$AH7)-1</f>
        <v>4</v>
      </c>
      <c r="AH7" s="15">
        <f t="shared" si="6"/>
        <v>4</v>
      </c>
      <c r="AI7" s="15">
        <f t="shared" si="7"/>
        <v>0</v>
      </c>
      <c r="AJ7" s="15">
        <f t="shared" si="8"/>
        <v>0</v>
      </c>
      <c r="AK7" s="15">
        <f t="shared" si="9"/>
        <v>4</v>
      </c>
      <c r="AL7" s="20" t="s">
        <v>11</v>
      </c>
      <c r="AM7" s="15">
        <f t="shared" si="10"/>
        <v>0</v>
      </c>
      <c r="AN7" s="15">
        <f>SUMIF($X$4:$X$9,AL7,$Z$4:$Z$9)+SUMIF($AB$4:$AB$9,AL7,$AD$4:$AD$9)</f>
        <v>1</v>
      </c>
      <c r="AO7" s="15">
        <f t="shared" si="11"/>
        <v>9</v>
      </c>
      <c r="AP7" s="15">
        <f t="shared" si="12"/>
        <v>-8</v>
      </c>
      <c r="AR7" s="15">
        <v>4</v>
      </c>
      <c r="AS7" s="15" t="str">
        <f t="shared" si="13"/>
        <v>Kamerun</v>
      </c>
      <c r="AT7" s="15">
        <f t="shared" si="14"/>
        <v>0</v>
      </c>
      <c r="AU7" s="15">
        <f t="shared" si="15"/>
        <v>1</v>
      </c>
      <c r="AV7" s="15">
        <f t="shared" si="16"/>
        <v>9</v>
      </c>
      <c r="AW7" s="15">
        <f t="shared" si="17"/>
        <v>-8</v>
      </c>
      <c r="AX7" s="92">
        <v>18</v>
      </c>
      <c r="AY7" s="100">
        <v>41808.75</v>
      </c>
      <c r="AZ7" s="94" t="s">
        <v>11</v>
      </c>
      <c r="BA7" s="95" t="s">
        <v>6</v>
      </c>
      <c r="BB7" s="96" t="s">
        <v>7</v>
      </c>
      <c r="BC7" s="97" t="e">
        <f>IF(G7=#REF!,2,0)</f>
        <v>#REF!</v>
      </c>
      <c r="BD7" s="98" t="s">
        <v>6</v>
      </c>
      <c r="BE7" s="97" t="e">
        <f>IF(I7=#REF!,2,0)</f>
        <v>#REF!</v>
      </c>
      <c r="BF7" s="99" t="e">
        <f>IF(J7=#REF!,2,0)</f>
        <v>#REF!</v>
      </c>
      <c r="BG7" s="81" t="e">
        <f t="shared" si="18"/>
        <v>#REF!</v>
      </c>
      <c r="BI7" s="101"/>
      <c r="BJ7" s="123"/>
      <c r="BK7" s="123"/>
      <c r="BL7" s="123"/>
      <c r="BM7" s="123"/>
      <c r="BO7" s="155">
        <v>4</v>
      </c>
      <c r="BP7" s="156"/>
      <c r="BQ7" s="1987" t="s">
        <v>254</v>
      </c>
      <c r="BR7" s="1988">
        <f>'Oskar A'!V20</f>
        <v>132</v>
      </c>
    </row>
    <row r="8" spans="2:70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50">
        <v>1</v>
      </c>
      <c r="H8" s="68" t="s">
        <v>6</v>
      </c>
      <c r="I8" s="150">
        <v>4</v>
      </c>
      <c r="J8" s="142">
        <v>2</v>
      </c>
      <c r="M8" s="24"/>
      <c r="N8" s="24"/>
      <c r="O8" s="24"/>
      <c r="P8" s="24"/>
      <c r="R8" s="139"/>
      <c r="S8" s="139"/>
      <c r="T8" s="139"/>
      <c r="U8" s="139"/>
      <c r="V8" s="12"/>
      <c r="X8" s="20" t="s">
        <v>11</v>
      </c>
      <c r="Y8" s="21">
        <f t="shared" si="4"/>
        <v>0</v>
      </c>
      <c r="Z8" s="21">
        <f t="shared" si="0"/>
        <v>1</v>
      </c>
      <c r="AA8" s="21">
        <f t="shared" si="1"/>
        <v>4</v>
      </c>
      <c r="AB8" s="20" t="s">
        <v>5</v>
      </c>
      <c r="AC8" s="21">
        <f t="shared" si="5"/>
        <v>3</v>
      </c>
      <c r="AD8" s="16">
        <f t="shared" si="2"/>
        <v>4</v>
      </c>
      <c r="AE8" s="16">
        <f t="shared" si="3"/>
        <v>1</v>
      </c>
      <c r="AX8" s="92">
        <v>33</v>
      </c>
      <c r="AY8" s="100">
        <v>41813.708333333336</v>
      </c>
      <c r="AZ8" s="94" t="s">
        <v>11</v>
      </c>
      <c r="BA8" s="95" t="s">
        <v>6</v>
      </c>
      <c r="BB8" s="96" t="s">
        <v>5</v>
      </c>
      <c r="BC8" s="97" t="e">
        <f>IF(G8=#REF!,2,0)</f>
        <v>#REF!</v>
      </c>
      <c r="BD8" s="98" t="s">
        <v>6</v>
      </c>
      <c r="BE8" s="97" t="e">
        <f>IF(I8=#REF!,2,0)</f>
        <v>#REF!</v>
      </c>
      <c r="BF8" s="99" t="e">
        <f>IF(J8=#REF!,2,0)</f>
        <v>#REF!</v>
      </c>
      <c r="BG8" s="81" t="e">
        <f t="shared" si="18"/>
        <v>#REF!</v>
      </c>
      <c r="BJ8" s="123"/>
      <c r="BK8" s="123"/>
      <c r="BL8" s="123"/>
      <c r="BM8" s="123"/>
      <c r="BO8" s="155">
        <v>5</v>
      </c>
      <c r="BP8" s="156"/>
      <c r="BQ8" s="1987" t="s">
        <v>255</v>
      </c>
      <c r="BR8" s="1988">
        <f>'David V'!V20</f>
        <v>128</v>
      </c>
    </row>
    <row r="9" spans="2:70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50">
        <v>1</v>
      </c>
      <c r="H9" s="68" t="s">
        <v>6</v>
      </c>
      <c r="I9" s="150">
        <v>3</v>
      </c>
      <c r="J9" s="143">
        <v>2</v>
      </c>
      <c r="M9" s="24"/>
      <c r="N9" s="24"/>
      <c r="O9" s="24"/>
      <c r="P9" s="24"/>
      <c r="R9" s="139"/>
      <c r="S9" s="139"/>
      <c r="T9" s="139"/>
      <c r="U9" s="139"/>
      <c r="V9" s="12"/>
      <c r="X9" s="20" t="s">
        <v>7</v>
      </c>
      <c r="Y9" s="21">
        <f t="shared" si="4"/>
        <v>0</v>
      </c>
      <c r="Z9" s="21">
        <f t="shared" si="0"/>
        <v>1</v>
      </c>
      <c r="AA9" s="21">
        <f t="shared" si="1"/>
        <v>3</v>
      </c>
      <c r="AB9" s="20" t="s">
        <v>10</v>
      </c>
      <c r="AC9" s="21">
        <f t="shared" si="5"/>
        <v>3</v>
      </c>
      <c r="AD9" s="16">
        <f t="shared" si="2"/>
        <v>3</v>
      </c>
      <c r="AE9" s="16">
        <f t="shared" si="3"/>
        <v>1</v>
      </c>
      <c r="AX9" s="103">
        <v>34</v>
      </c>
      <c r="AY9" s="104">
        <v>41813.708333333336</v>
      </c>
      <c r="AZ9" s="105" t="s">
        <v>7</v>
      </c>
      <c r="BA9" s="106" t="s">
        <v>6</v>
      </c>
      <c r="BB9" s="107" t="s">
        <v>10</v>
      </c>
      <c r="BC9" s="97" t="e">
        <f>IF(G9=#REF!,2,0)</f>
        <v>#REF!</v>
      </c>
      <c r="BD9" s="98" t="s">
        <v>6</v>
      </c>
      <c r="BE9" s="97" t="e">
        <f>IF(I9=#REF!,2,0)</f>
        <v>#REF!</v>
      </c>
      <c r="BF9" s="99" t="e">
        <f>IF(J9=#REF!,2,0)</f>
        <v>#REF!</v>
      </c>
      <c r="BG9" s="81" t="e">
        <f t="shared" si="18"/>
        <v>#REF!</v>
      </c>
      <c r="BJ9" s="123"/>
      <c r="BK9" s="123"/>
      <c r="BL9" s="123"/>
      <c r="BM9" s="123"/>
      <c r="BO9" s="155">
        <v>6</v>
      </c>
      <c r="BP9" s="156"/>
      <c r="BQ9" s="156" t="s">
        <v>225</v>
      </c>
      <c r="BR9" s="1988">
        <f>'Magnus R'!V20</f>
        <v>127</v>
      </c>
    </row>
    <row r="10" spans="2:70" ht="14.25" customHeight="1" x14ac:dyDescent="0.25">
      <c r="C10" s="22"/>
      <c r="M10" s="24"/>
      <c r="N10" s="24"/>
      <c r="O10" s="24"/>
      <c r="P10" s="24"/>
      <c r="R10" s="139"/>
      <c r="S10" s="139"/>
      <c r="T10" s="139"/>
      <c r="U10" s="139"/>
      <c r="V10" s="12"/>
      <c r="AY10" s="108"/>
      <c r="BG10" s="82"/>
      <c r="BJ10" s="123"/>
      <c r="BK10" s="123"/>
      <c r="BL10" s="123"/>
      <c r="BM10" s="123"/>
      <c r="BO10" s="155">
        <v>7</v>
      </c>
      <c r="BP10" s="156"/>
      <c r="BQ10" s="156" t="s">
        <v>269</v>
      </c>
      <c r="BR10" s="1986">
        <f>'Jocke G'!V20</f>
        <v>127</v>
      </c>
    </row>
    <row r="11" spans="2:70" s="28" customFormat="1" ht="14.25" customHeight="1" x14ac:dyDescent="0.25">
      <c r="B11" s="2" t="s">
        <v>24</v>
      </c>
      <c r="C11" s="25"/>
      <c r="D11" s="8"/>
      <c r="E11" s="9"/>
      <c r="F11" s="8"/>
      <c r="G11" s="9"/>
      <c r="H11" s="9"/>
      <c r="I11" s="26"/>
      <c r="J11" s="9"/>
      <c r="K11" s="27"/>
      <c r="M11" s="9"/>
      <c r="N11" s="9"/>
      <c r="O11" s="9"/>
      <c r="P11" s="9"/>
      <c r="R11" s="139"/>
      <c r="S11" s="139"/>
      <c r="T11" s="139"/>
      <c r="U11" s="139"/>
      <c r="X11" s="13"/>
      <c r="Y11" s="21"/>
      <c r="Z11" s="21"/>
      <c r="AA11" s="21"/>
      <c r="AB11" s="13"/>
      <c r="AC11" s="29"/>
      <c r="AD11" s="30"/>
      <c r="AE11" s="30"/>
      <c r="AF11" s="29"/>
      <c r="AG11" s="15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85" t="s">
        <v>24</v>
      </c>
      <c r="AY11" s="110"/>
      <c r="AZ11" s="86"/>
      <c r="BA11" s="87"/>
      <c r="BB11" s="86"/>
      <c r="BC11" s="87"/>
      <c r="BD11" s="87"/>
      <c r="BE11" s="111"/>
      <c r="BF11" s="87"/>
      <c r="BG11" s="83"/>
      <c r="BH11" s="39"/>
      <c r="BI11" s="41"/>
      <c r="BJ11" s="83"/>
      <c r="BK11" s="83"/>
      <c r="BL11" s="83"/>
      <c r="BM11" s="83"/>
      <c r="BO11" s="155">
        <v>8</v>
      </c>
      <c r="BP11" s="156"/>
      <c r="BQ11" s="1987" t="s">
        <v>271</v>
      </c>
      <c r="BR11" s="1986">
        <f>Joakim!V20</f>
        <v>126</v>
      </c>
    </row>
    <row r="12" spans="2:70" s="28" customFormat="1" ht="14.25" customHeight="1" x14ac:dyDescent="0.25">
      <c r="B12" s="64" t="s">
        <v>2</v>
      </c>
      <c r="C12" s="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151" t="s">
        <v>81</v>
      </c>
      <c r="K12" s="27"/>
      <c r="L12" s="57" t="s">
        <v>24</v>
      </c>
      <c r="M12" s="149" t="s">
        <v>89</v>
      </c>
      <c r="N12" s="149" t="s">
        <v>90</v>
      </c>
      <c r="O12" s="149" t="s">
        <v>91</v>
      </c>
      <c r="P12" s="74" t="s">
        <v>101</v>
      </c>
      <c r="R12" s="139"/>
      <c r="S12" s="140"/>
      <c r="T12" s="140"/>
      <c r="U12" s="140"/>
      <c r="X12" s="17" t="s">
        <v>87</v>
      </c>
      <c r="Y12" s="17" t="s">
        <v>89</v>
      </c>
      <c r="Z12" s="17" t="s">
        <v>90</v>
      </c>
      <c r="AA12" s="17" t="s">
        <v>91</v>
      </c>
      <c r="AB12" s="17" t="s">
        <v>88</v>
      </c>
      <c r="AC12" s="17" t="s">
        <v>89</v>
      </c>
      <c r="AD12" s="17" t="s">
        <v>90</v>
      </c>
      <c r="AE12" s="17" t="s">
        <v>91</v>
      </c>
      <c r="AF12" s="29"/>
      <c r="AG12" s="18" t="s">
        <v>99</v>
      </c>
      <c r="AH12" s="18" t="s">
        <v>98</v>
      </c>
      <c r="AI12" s="18" t="s">
        <v>97</v>
      </c>
      <c r="AJ12" s="17" t="s">
        <v>96</v>
      </c>
      <c r="AK12" s="17" t="s">
        <v>95</v>
      </c>
      <c r="AL12" s="17" t="s">
        <v>92</v>
      </c>
      <c r="AM12" s="17" t="s">
        <v>89</v>
      </c>
      <c r="AN12" s="17" t="s">
        <v>90</v>
      </c>
      <c r="AO12" s="17" t="s">
        <v>91</v>
      </c>
      <c r="AP12" s="18" t="s">
        <v>93</v>
      </c>
      <c r="AQ12" s="29"/>
      <c r="AR12" s="17" t="s">
        <v>94</v>
      </c>
      <c r="AS12" s="17" t="s">
        <v>92</v>
      </c>
      <c r="AT12" s="17" t="s">
        <v>89</v>
      </c>
      <c r="AU12" s="17" t="s">
        <v>90</v>
      </c>
      <c r="AV12" s="17" t="s">
        <v>91</v>
      </c>
      <c r="AW12" s="18" t="s">
        <v>93</v>
      </c>
      <c r="AX12" s="112" t="s">
        <v>2</v>
      </c>
      <c r="AY12" s="113" t="s">
        <v>3</v>
      </c>
      <c r="AZ12" s="1998" t="s">
        <v>2</v>
      </c>
      <c r="BA12" s="1999"/>
      <c r="BB12" s="2000"/>
      <c r="BC12" s="1998" t="s">
        <v>4</v>
      </c>
      <c r="BD12" s="1999"/>
      <c r="BE12" s="1999"/>
      <c r="BF12" s="145" t="s">
        <v>81</v>
      </c>
      <c r="BG12" s="67" t="s">
        <v>89</v>
      </c>
      <c r="BH12" s="39"/>
      <c r="BI12" s="88"/>
      <c r="BJ12" s="83"/>
      <c r="BK12" s="83"/>
      <c r="BL12" s="83"/>
      <c r="BM12" s="83"/>
      <c r="BO12" s="155">
        <v>9</v>
      </c>
      <c r="BP12" s="156"/>
      <c r="BQ12" s="156" t="s">
        <v>253</v>
      </c>
      <c r="BR12" s="1986">
        <f>'Patrik A'!V20</f>
        <v>126</v>
      </c>
    </row>
    <row r="13" spans="2:70" ht="14.25" customHeight="1" x14ac:dyDescent="0.25">
      <c r="B13" s="5">
        <v>3</v>
      </c>
      <c r="C13" s="53">
        <v>41802.666666666664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5</v>
      </c>
      <c r="J13" s="142">
        <v>2</v>
      </c>
      <c r="K13" s="19">
        <v>1</v>
      </c>
      <c r="L13" s="84" t="str">
        <f>VLOOKUP(K13,$AR$13:$AW$16,2,FALSE)</f>
        <v>Holland</v>
      </c>
      <c r="M13" s="77">
        <f>VLOOKUP(L13,$AS$13:$AW$16,2,FALSE)</f>
        <v>9</v>
      </c>
      <c r="N13" s="77">
        <f>VLOOKUP(L13,$AS$13:$AW$16,3,FALSE)</f>
        <v>10</v>
      </c>
      <c r="O13" s="77">
        <f>VLOOKUP(L13,$AS$13:$AW$16,4,FALSE)</f>
        <v>3</v>
      </c>
      <c r="P13" s="78">
        <f>VLOOKUP(L13,$AS$13:$AW$16,5,FALSE)</f>
        <v>7</v>
      </c>
      <c r="R13" s="139"/>
      <c r="S13" s="123"/>
      <c r="T13" s="123"/>
      <c r="U13" s="123"/>
      <c r="V13" s="12"/>
      <c r="X13" s="20" t="s">
        <v>27</v>
      </c>
      <c r="Y13" s="21">
        <f t="shared" ref="Y13:Y18" si="19">IF(G13="",0,IF($G13&lt;$I13,0,IF($G13=$I13,1,3)))</f>
        <v>0</v>
      </c>
      <c r="Z13" s="21">
        <f t="shared" ref="Z13:Z18" si="20">G13</f>
        <v>1</v>
      </c>
      <c r="AA13" s="21">
        <f t="shared" ref="AA13:AA18" si="21">I13</f>
        <v>5</v>
      </c>
      <c r="AB13" s="20" t="s">
        <v>28</v>
      </c>
      <c r="AC13" s="21">
        <f t="shared" ref="AC13:AC18" si="22">IF(I13="",0,IF(I13&lt;G13,0,IF(I13=G13,1,3)))</f>
        <v>3</v>
      </c>
      <c r="AD13" s="16">
        <f t="shared" ref="AD13:AD18" si="23">I13</f>
        <v>5</v>
      </c>
      <c r="AE13" s="16">
        <f t="shared" ref="AE13:AE18" si="24">G13</f>
        <v>1</v>
      </c>
      <c r="AG13" s="15">
        <f>RANK($AH13,$AH$13:$AH$16,1)+COUNTIF($AH$13:$AH13,$AH13)-1</f>
        <v>3</v>
      </c>
      <c r="AH13" s="15">
        <f>AI13+AJ13+AK13</f>
        <v>3</v>
      </c>
      <c r="AI13" s="15">
        <f>SUMPRODUCT(($AM$13:$AM$16=AM13)*($AP$13:$AP$16=AP13)*($AN$13:$AN$16&gt;AN13))</f>
        <v>0</v>
      </c>
      <c r="AJ13" s="15">
        <f>SUMPRODUCT(($AM$13:$AM$16=AM13)*($AP$13:$AP$16&gt;AP13))</f>
        <v>0</v>
      </c>
      <c r="AK13" s="15">
        <f>RANK(AM13,$AM$13:$AM$16)</f>
        <v>3</v>
      </c>
      <c r="AL13" s="20" t="s">
        <v>27</v>
      </c>
      <c r="AM13" s="15">
        <f>SUMIF($X$13:$X$18,$AL13,$Y$13:$Y$18)+SUMIF($AB$13:$AB$18,$AL13,$AC$13:$AC$18)</f>
        <v>3</v>
      </c>
      <c r="AN13" s="15">
        <f>SUMIF($X$13:$X$18,$AL13,$Z$13:$Z$18)+SUMIF($AB$13:$AB$18,$AL13,$AD$13:$AD$18)</f>
        <v>4</v>
      </c>
      <c r="AO13" s="15">
        <f>SUMIF($X$13:$X$18,$AL13,$AA$13:$AA$18)+SUMIF($AB$13:$AB$18,$AL13,$AE$13:$AE$18)</f>
        <v>7</v>
      </c>
      <c r="AP13" s="15">
        <f>AN13-AO13</f>
        <v>-3</v>
      </c>
      <c r="AR13" s="15">
        <v>1</v>
      </c>
      <c r="AS13" s="15" t="str">
        <f>VLOOKUP($AR13,$AG$13:$AP$16,6,FALSE)</f>
        <v>Holland</v>
      </c>
      <c r="AT13" s="15">
        <f>VLOOKUP($AS13,$AL$13:$AP$16,2,FALSE)</f>
        <v>9</v>
      </c>
      <c r="AU13" s="15">
        <f>VLOOKUP($AS13,$AL$13:$AP$16,3,FALSE)</f>
        <v>10</v>
      </c>
      <c r="AV13" s="15">
        <f>VLOOKUP($AS13,$AL$13:$AP$16,4,FALSE)</f>
        <v>3</v>
      </c>
      <c r="AW13" s="15">
        <f>VLOOKUP($AS13,$AL$13:$AP$16,5,FALSE)</f>
        <v>7</v>
      </c>
      <c r="AX13" s="92">
        <v>3</v>
      </c>
      <c r="AY13" s="100">
        <v>41803.666666666664</v>
      </c>
      <c r="AZ13" s="94" t="s">
        <v>27</v>
      </c>
      <c r="BA13" s="95" t="s">
        <v>6</v>
      </c>
      <c r="BB13" s="96" t="s">
        <v>28</v>
      </c>
      <c r="BC13" s="97" t="e">
        <f>IF(G13=#REF!,2,0)</f>
        <v>#REF!</v>
      </c>
      <c r="BD13" s="98" t="s">
        <v>6</v>
      </c>
      <c r="BE13" s="97" t="e">
        <f>IF(I13=#REF!,2,0)</f>
        <v>#REF!</v>
      </c>
      <c r="BF13" s="99" t="e">
        <f>IF(J13=#REF!,2,0)</f>
        <v>#REF!</v>
      </c>
      <c r="BG13" s="81" t="e">
        <f t="shared" ref="BG13:BG18" si="25">SUM(BC13+BE13+BF13)</f>
        <v>#REF!</v>
      </c>
      <c r="BH13" s="40"/>
      <c r="BI13" s="85"/>
      <c r="BJ13" s="123"/>
      <c r="BK13" s="123"/>
      <c r="BL13" s="123"/>
      <c r="BM13" s="123"/>
      <c r="BO13" s="155">
        <v>10</v>
      </c>
      <c r="BP13" s="156"/>
      <c r="BQ13" s="156" t="s">
        <v>222</v>
      </c>
      <c r="BR13" s="1986">
        <f>'Micael N'!V20</f>
        <v>123</v>
      </c>
    </row>
    <row r="14" spans="2:70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0">
        <v>2</v>
      </c>
      <c r="L14" s="59" t="str">
        <f>VLOOKUP(K14,$AR$13:$AW$16,2,FALSE)</f>
        <v>Chile</v>
      </c>
      <c r="M14" s="56">
        <f>VLOOKUP(L14,$AS$13:$AW$16,2,FALSE)</f>
        <v>6</v>
      </c>
      <c r="N14" s="56">
        <f>VLOOKUP(L14,$AS$13:$AW$16,3,FALSE)</f>
        <v>5</v>
      </c>
      <c r="O14" s="56">
        <f>VLOOKUP(L14,$AS$13:$AW$16,4,FALSE)</f>
        <v>3</v>
      </c>
      <c r="P14" s="76">
        <f>VLOOKUP(L14,$AS$13:$AW$16,5,FALSE)</f>
        <v>2</v>
      </c>
      <c r="R14" s="139"/>
      <c r="S14" s="123"/>
      <c r="T14" s="123"/>
      <c r="U14" s="123"/>
      <c r="V14" s="12"/>
      <c r="X14" s="20" t="s">
        <v>30</v>
      </c>
      <c r="Y14" s="21">
        <f t="shared" si="19"/>
        <v>3</v>
      </c>
      <c r="Z14" s="21">
        <f t="shared" si="20"/>
        <v>3</v>
      </c>
      <c r="AA14" s="21">
        <f t="shared" si="21"/>
        <v>1</v>
      </c>
      <c r="AB14" s="20" t="s">
        <v>31</v>
      </c>
      <c r="AC14" s="21">
        <f t="shared" si="22"/>
        <v>0</v>
      </c>
      <c r="AD14" s="16">
        <f t="shared" si="23"/>
        <v>1</v>
      </c>
      <c r="AE14" s="16">
        <f t="shared" si="24"/>
        <v>3</v>
      </c>
      <c r="AG14" s="15">
        <f>RANK($AH14,$AH$13:$AH$16,1)+COUNTIF($AH$13:$AH14,$AH14)-1</f>
        <v>2</v>
      </c>
      <c r="AH14" s="15">
        <f>AI14+AJ14+AK14</f>
        <v>2</v>
      </c>
      <c r="AI14" s="15">
        <f>SUMPRODUCT(($AM$13:$AM$16=AM14)*($AP$13:$AP$16=AP14)*($AN$13:$AN$16&gt;AN14))</f>
        <v>0</v>
      </c>
      <c r="AJ14" s="15">
        <f>SUMPRODUCT(($AM$13:$AM$16=AM14)*($AP$13:$AP$16&gt;AP14))</f>
        <v>0</v>
      </c>
      <c r="AK14" s="15">
        <f>RANK(AM14,$AM$13:$AM$16)</f>
        <v>2</v>
      </c>
      <c r="AL14" s="20" t="s">
        <v>30</v>
      </c>
      <c r="AM14" s="15">
        <f>SUMIF($X$13:$X$18,$AL14,$Y$13:$Y$18)+SUMIF($AB$13:$AB$18,$AL14,$AC$13:$AC$18)</f>
        <v>6</v>
      </c>
      <c r="AN14" s="15">
        <f>SUMIF($X$13:$X$18,$AL14,$Z$13:$Z$18)+SUMIF($AB$13:$AB$18,AL14,$AD$13:$AD$18)</f>
        <v>5</v>
      </c>
      <c r="AO14" s="15">
        <f>SUMIF($X$13:$X$18,$AL14,$AA$13:$AA$18)+SUMIF($AB$13:$AB$18,$AL14,$AE$13:$AE$18)</f>
        <v>3</v>
      </c>
      <c r="AP14" s="15">
        <f>AN14-AO14</f>
        <v>2</v>
      </c>
      <c r="AR14" s="15">
        <v>2</v>
      </c>
      <c r="AS14" s="15" t="str">
        <f>VLOOKUP($AR14,$AG$13:$AP$16,6,FALSE)</f>
        <v>Chile</v>
      </c>
      <c r="AT14" s="15">
        <f>VLOOKUP($AS14,$AL$13:$AP$16,2,FALSE)</f>
        <v>6</v>
      </c>
      <c r="AU14" s="15">
        <f>VLOOKUP($AS14,$AL$13:$AP$16,3,FALSE)</f>
        <v>5</v>
      </c>
      <c r="AV14" s="15">
        <f>VLOOKUP($AS14,$AL$13:$AP$16,4,FALSE)</f>
        <v>3</v>
      </c>
      <c r="AW14" s="15">
        <f>VLOOKUP($AS14,$AL$13:$AP$16,5,FALSE)</f>
        <v>2</v>
      </c>
      <c r="AX14" s="92">
        <v>4</v>
      </c>
      <c r="AY14" s="100">
        <v>41803.75</v>
      </c>
      <c r="AZ14" s="94" t="s">
        <v>30</v>
      </c>
      <c r="BA14" s="95" t="s">
        <v>6</v>
      </c>
      <c r="BB14" s="96" t="s">
        <v>31</v>
      </c>
      <c r="BC14" s="97" t="e">
        <f>IF(G14=#REF!,2,0)</f>
        <v>#REF!</v>
      </c>
      <c r="BD14" s="98" t="s">
        <v>6</v>
      </c>
      <c r="BE14" s="97" t="e">
        <f>IF(I14=#REF!,2,0)</f>
        <v>#REF!</v>
      </c>
      <c r="BF14" s="99" t="e">
        <f>IF(J14=#REF!,2,0)</f>
        <v>#REF!</v>
      </c>
      <c r="BG14" s="81" t="e">
        <f t="shared" si="25"/>
        <v>#REF!</v>
      </c>
      <c r="BI14" s="85"/>
      <c r="BJ14" s="123"/>
      <c r="BK14" s="123"/>
      <c r="BL14" s="123"/>
      <c r="BM14" s="123"/>
      <c r="BO14" s="155">
        <v>11</v>
      </c>
      <c r="BP14" s="156"/>
      <c r="BQ14" s="156" t="s">
        <v>241</v>
      </c>
      <c r="BR14" s="155">
        <f>Matti!V20</f>
        <v>122</v>
      </c>
    </row>
    <row r="15" spans="2:70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0</v>
      </c>
      <c r="H15" s="68" t="s">
        <v>6</v>
      </c>
      <c r="I15" s="142">
        <v>2</v>
      </c>
      <c r="J15" s="142">
        <v>2</v>
      </c>
      <c r="K15" s="10">
        <v>3</v>
      </c>
      <c r="L15" s="58" t="str">
        <f>VLOOKUP(K15,$AR$13:$AW$16,2,FALSE)</f>
        <v>Spanien</v>
      </c>
      <c r="M15" s="6">
        <f>VLOOKUP(L15,$AS$13:$AW$16,2,FALSE)</f>
        <v>3</v>
      </c>
      <c r="N15" s="6">
        <f>VLOOKUP(L15,$AS$13:$AW$16,3,FALSE)</f>
        <v>4</v>
      </c>
      <c r="O15" s="6">
        <f>VLOOKUP(L15,$AS$13:$AW$16,4,FALSE)</f>
        <v>7</v>
      </c>
      <c r="P15" s="75">
        <f>VLOOKUP(L15,$AS$13:$AW$16,5,FALSE)</f>
        <v>-3</v>
      </c>
      <c r="R15" s="139"/>
      <c r="S15" s="123"/>
      <c r="T15" s="123"/>
      <c r="U15" s="123"/>
      <c r="V15" s="12"/>
      <c r="X15" s="20" t="s">
        <v>27</v>
      </c>
      <c r="Y15" s="21">
        <f t="shared" si="19"/>
        <v>0</v>
      </c>
      <c r="Z15" s="21">
        <f t="shared" si="20"/>
        <v>0</v>
      </c>
      <c r="AA15" s="21">
        <f t="shared" si="21"/>
        <v>2</v>
      </c>
      <c r="AB15" s="20" t="s">
        <v>30</v>
      </c>
      <c r="AC15" s="21">
        <f t="shared" si="22"/>
        <v>3</v>
      </c>
      <c r="AD15" s="16">
        <f t="shared" si="23"/>
        <v>2</v>
      </c>
      <c r="AE15" s="16">
        <f t="shared" si="24"/>
        <v>0</v>
      </c>
      <c r="AG15" s="15">
        <f>RANK($AH15,$AH$13:$AH$16,1)+COUNTIF($AH$13:$AH15,$AH15)-1</f>
        <v>1</v>
      </c>
      <c r="AH15" s="15">
        <f>AI15+AJ15+AK15</f>
        <v>1</v>
      </c>
      <c r="AI15" s="15">
        <f>SUMPRODUCT(($AM$13:$AM$16=AM15)*($AP$13:$AP$16=AP15)*($AN$13:$AN$16&gt;AN15))</f>
        <v>0</v>
      </c>
      <c r="AJ15" s="15">
        <f>SUMPRODUCT(($AM$13:$AM$16=AM15)*($AP$13:$AP$16&gt;AP15))</f>
        <v>0</v>
      </c>
      <c r="AK15" s="15">
        <f>RANK(AM15,$AM$13:$AM$16)</f>
        <v>1</v>
      </c>
      <c r="AL15" s="20" t="s">
        <v>28</v>
      </c>
      <c r="AM15" s="15">
        <f>SUMIF($X$13:$X$18,$AL15,$Y$13:$Y$18)+SUMIF($AB$13:$AB$18,$AL15,$AC$13:$AC$18)</f>
        <v>9</v>
      </c>
      <c r="AN15" s="15">
        <f>SUMIF($X$13:$X$18,$AL15,$Z$13:$Z$18)+SUMIF($AB$13:$AB$18,AL15,$AD$13:$AD$18)</f>
        <v>10</v>
      </c>
      <c r="AO15" s="15">
        <f>SUMIF($X$13:$X$18,$AL15,$AA$13:$AA$18)+SUMIF($AB$13:$AB$18,$AL15,$AE$13:$AE$18)</f>
        <v>3</v>
      </c>
      <c r="AP15" s="15">
        <f>AN15-AO15</f>
        <v>7</v>
      </c>
      <c r="AR15" s="15">
        <v>3</v>
      </c>
      <c r="AS15" s="15" t="str">
        <f>VLOOKUP($AR15,$AG$13:$AP$16,6,FALSE)</f>
        <v>Spanien</v>
      </c>
      <c r="AT15" s="15">
        <f>VLOOKUP($AS15,$AL$13:$AP$16,2,FALSE)</f>
        <v>3</v>
      </c>
      <c r="AU15" s="15">
        <f>VLOOKUP($AS15,$AL$13:$AP$16,3,FALSE)</f>
        <v>4</v>
      </c>
      <c r="AV15" s="15">
        <f>VLOOKUP($AS15,$AL$13:$AP$16,4,FALSE)</f>
        <v>7</v>
      </c>
      <c r="AW15" s="15">
        <f>VLOOKUP($AS15,$AL$13:$AP$16,5,FALSE)</f>
        <v>-3</v>
      </c>
      <c r="AX15" s="92">
        <v>19</v>
      </c>
      <c r="AY15" s="100">
        <v>41808.666666666664</v>
      </c>
      <c r="AZ15" s="94" t="s">
        <v>27</v>
      </c>
      <c r="BA15" s="95" t="s">
        <v>6</v>
      </c>
      <c r="BB15" s="96" t="s">
        <v>30</v>
      </c>
      <c r="BC15" s="97" t="e">
        <f>IF(G15=#REF!,2,0)</f>
        <v>#REF!</v>
      </c>
      <c r="BD15" s="98" t="s">
        <v>6</v>
      </c>
      <c r="BE15" s="97" t="e">
        <f>IF(I15=#REF!,2,0)</f>
        <v>#REF!</v>
      </c>
      <c r="BF15" s="99" t="e">
        <f>IF(J15=#REF!,2,0)</f>
        <v>#REF!</v>
      </c>
      <c r="BG15" s="81" t="e">
        <f t="shared" si="25"/>
        <v>#REF!</v>
      </c>
      <c r="BI15" s="101"/>
      <c r="BJ15" s="123"/>
      <c r="BK15" s="123"/>
      <c r="BL15" s="123"/>
      <c r="BM15" s="123"/>
      <c r="BO15" s="155">
        <v>12</v>
      </c>
      <c r="BP15" s="156"/>
      <c r="BQ15" s="156" t="s">
        <v>236</v>
      </c>
      <c r="BR15" s="1986">
        <f>'Tony J'!V20</f>
        <v>122</v>
      </c>
    </row>
    <row r="16" spans="2:70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2</v>
      </c>
      <c r="H16" s="68" t="s">
        <v>6</v>
      </c>
      <c r="I16" s="142">
        <v>3</v>
      </c>
      <c r="J16" s="142">
        <v>2</v>
      </c>
      <c r="K16" s="10">
        <v>4</v>
      </c>
      <c r="L16" s="55" t="str">
        <f>VLOOKUP(K16,$AR$13:$AW$16,2,FALSE)</f>
        <v>Australien</v>
      </c>
      <c r="M16" s="56">
        <f>VLOOKUP(L16,$AS$13:$AW$16,2,FALSE)</f>
        <v>0</v>
      </c>
      <c r="N16" s="56">
        <f>VLOOKUP(L16,$AS$13:$AW$16,3,FALSE)</f>
        <v>3</v>
      </c>
      <c r="O16" s="56">
        <f>VLOOKUP(L16,$AS$13:$AW$16,4,FALSE)</f>
        <v>9</v>
      </c>
      <c r="P16" s="76">
        <f>VLOOKUP(L16,$AS$13:$AW$16,5,FALSE)</f>
        <v>-6</v>
      </c>
      <c r="R16" s="139"/>
      <c r="S16" s="123"/>
      <c r="T16" s="123"/>
      <c r="U16" s="123"/>
      <c r="V16" s="12"/>
      <c r="X16" s="20" t="s">
        <v>31</v>
      </c>
      <c r="Y16" s="21">
        <f t="shared" si="19"/>
        <v>0</v>
      </c>
      <c r="Z16" s="21">
        <f t="shared" si="20"/>
        <v>2</v>
      </c>
      <c r="AA16" s="21">
        <f t="shared" si="21"/>
        <v>3</v>
      </c>
      <c r="AB16" s="20" t="s">
        <v>28</v>
      </c>
      <c r="AC16" s="21">
        <f t="shared" si="22"/>
        <v>3</v>
      </c>
      <c r="AD16" s="16">
        <f t="shared" si="23"/>
        <v>3</v>
      </c>
      <c r="AE16" s="16">
        <f t="shared" si="24"/>
        <v>2</v>
      </c>
      <c r="AG16" s="15">
        <f>RANK($AH16,$AH$13:$AH$16,1)+COUNTIF($AH$13:$AH16,$AH16)-1</f>
        <v>4</v>
      </c>
      <c r="AH16" s="15">
        <f>AI16+AJ16+AK16</f>
        <v>4</v>
      </c>
      <c r="AI16" s="15">
        <f>SUMPRODUCT(($AM$13:$AM$16=AM16)*($AP$13:$AP$16=AP16)*($AN$13:$AN$16&gt;AN16))</f>
        <v>0</v>
      </c>
      <c r="AJ16" s="15">
        <f>SUMPRODUCT(($AM$13:$AM$16=AM16)*($AP$13:$AP$16&gt;AP16))</f>
        <v>0</v>
      </c>
      <c r="AK16" s="15">
        <f>RANK(AM16,$AM$13:$AM$16)</f>
        <v>4</v>
      </c>
      <c r="AL16" s="20" t="s">
        <v>31</v>
      </c>
      <c r="AM16" s="15">
        <f>SUMIF($X$13:$X$18,$AL16,$Y$13:$Y$18)+SUMIF($AB$13:$AB$18,$AL16,$AC$13:$AC$18)</f>
        <v>0</v>
      </c>
      <c r="AN16" s="15">
        <f>SUMIF($X$13:$X$18,$AL16,$Z$13:$Z$18)+SUMIF($AB$13:$AB$18,AL16,$AD$13:$AD$18)</f>
        <v>3</v>
      </c>
      <c r="AO16" s="15">
        <f>SUMIF($X$13:$X$18,$AL16,$AA$13:$AA$18)+SUMIF($AB$13:$AB$18,$AL16,$AE$13:$AE$18)</f>
        <v>9</v>
      </c>
      <c r="AP16" s="15">
        <f>AN16-AO16</f>
        <v>-6</v>
      </c>
      <c r="AR16" s="15">
        <v>4</v>
      </c>
      <c r="AS16" s="15" t="str">
        <f>VLOOKUP($AR16,$AG$13:$AP$16,6,FALSE)</f>
        <v>Australien</v>
      </c>
      <c r="AT16" s="15">
        <f>VLOOKUP($AS16,$AL$13:$AP$16,2,FALSE)</f>
        <v>0</v>
      </c>
      <c r="AU16" s="15">
        <f>VLOOKUP($AS16,$AL$13:$AP$16,3,FALSE)</f>
        <v>3</v>
      </c>
      <c r="AV16" s="15">
        <f>VLOOKUP($AS16,$AL$13:$AP$16,4,FALSE)</f>
        <v>9</v>
      </c>
      <c r="AW16" s="15">
        <f>VLOOKUP($AS16,$AL$13:$AP$16,5,FALSE)</f>
        <v>-6</v>
      </c>
      <c r="AX16" s="92">
        <v>20</v>
      </c>
      <c r="AY16" s="100">
        <v>41808.541666666664</v>
      </c>
      <c r="AZ16" s="94" t="s">
        <v>31</v>
      </c>
      <c r="BA16" s="95" t="s">
        <v>6</v>
      </c>
      <c r="BB16" s="96" t="s">
        <v>28</v>
      </c>
      <c r="BC16" s="97" t="e">
        <f>IF(G16=#REF!,2,0)</f>
        <v>#REF!</v>
      </c>
      <c r="BD16" s="98" t="s">
        <v>6</v>
      </c>
      <c r="BE16" s="97" t="e">
        <f>IF(I16=#REF!,2,0)</f>
        <v>#REF!</v>
      </c>
      <c r="BF16" s="99" t="e">
        <f>IF(J16=#REF!,2,0)</f>
        <v>#REF!</v>
      </c>
      <c r="BG16" s="81" t="e">
        <f t="shared" si="25"/>
        <v>#REF!</v>
      </c>
      <c r="BI16" s="101"/>
      <c r="BJ16" s="123"/>
      <c r="BK16" s="123"/>
      <c r="BL16" s="123"/>
      <c r="BM16" s="123"/>
      <c r="BO16" s="155">
        <v>13</v>
      </c>
      <c r="BP16" s="156"/>
      <c r="BQ16" s="156" t="s">
        <v>220</v>
      </c>
      <c r="BR16" s="155">
        <f>Eskil!V20</f>
        <v>120</v>
      </c>
    </row>
    <row r="17" spans="2:70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M17" s="24"/>
      <c r="N17" s="24"/>
      <c r="O17" s="24"/>
      <c r="P17" s="24"/>
      <c r="R17" s="139"/>
      <c r="S17" s="123"/>
      <c r="T17" s="123"/>
      <c r="U17" s="123"/>
      <c r="V17" s="12"/>
      <c r="X17" s="20" t="s">
        <v>31</v>
      </c>
      <c r="Y17" s="21">
        <f t="shared" si="19"/>
        <v>0</v>
      </c>
      <c r="Z17" s="21">
        <f t="shared" si="20"/>
        <v>0</v>
      </c>
      <c r="AA17" s="21">
        <f t="shared" si="21"/>
        <v>3</v>
      </c>
      <c r="AB17" s="20" t="s">
        <v>27</v>
      </c>
      <c r="AC17" s="21">
        <f t="shared" si="22"/>
        <v>3</v>
      </c>
      <c r="AD17" s="16">
        <f t="shared" si="23"/>
        <v>3</v>
      </c>
      <c r="AE17" s="16">
        <f t="shared" si="24"/>
        <v>0</v>
      </c>
      <c r="AX17" s="92">
        <v>35</v>
      </c>
      <c r="AY17" s="100">
        <v>41813.541666666664</v>
      </c>
      <c r="AZ17" s="94" t="s">
        <v>31</v>
      </c>
      <c r="BA17" s="95" t="s">
        <v>6</v>
      </c>
      <c r="BB17" s="96" t="s">
        <v>27</v>
      </c>
      <c r="BC17" s="97" t="e">
        <f>IF(G17=#REF!,2,0)</f>
        <v>#REF!</v>
      </c>
      <c r="BD17" s="98" t="s">
        <v>6</v>
      </c>
      <c r="BE17" s="97" t="e">
        <f>IF(I17=#REF!,2,0)</f>
        <v>#REF!</v>
      </c>
      <c r="BF17" s="99" t="e">
        <f>IF(J17=#REF!,2,0)</f>
        <v>#REF!</v>
      </c>
      <c r="BG17" s="81" t="e">
        <f t="shared" si="25"/>
        <v>#REF!</v>
      </c>
      <c r="BJ17" s="123"/>
      <c r="BK17" s="123"/>
      <c r="BL17" s="123"/>
      <c r="BM17" s="123"/>
      <c r="BO17" s="155">
        <v>14</v>
      </c>
      <c r="BP17" s="156"/>
      <c r="BQ17" s="156" t="s">
        <v>240</v>
      </c>
      <c r="BR17" s="155">
        <f>Maycon!V20</f>
        <v>119</v>
      </c>
    </row>
    <row r="18" spans="2:70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M18" s="24"/>
      <c r="N18" s="24"/>
      <c r="O18" s="24"/>
      <c r="P18" s="24"/>
      <c r="R18" s="139"/>
      <c r="S18" s="123"/>
      <c r="T18" s="123"/>
      <c r="U18" s="123"/>
      <c r="V18" s="12"/>
      <c r="X18" s="20" t="s">
        <v>28</v>
      </c>
      <c r="Y18" s="21">
        <f t="shared" si="19"/>
        <v>3</v>
      </c>
      <c r="Z18" s="21">
        <f t="shared" si="20"/>
        <v>2</v>
      </c>
      <c r="AA18" s="21">
        <f t="shared" si="21"/>
        <v>0</v>
      </c>
      <c r="AB18" s="20" t="s">
        <v>30</v>
      </c>
      <c r="AC18" s="21">
        <f t="shared" si="22"/>
        <v>0</v>
      </c>
      <c r="AD18" s="16">
        <f t="shared" si="23"/>
        <v>0</v>
      </c>
      <c r="AE18" s="16">
        <f t="shared" si="24"/>
        <v>2</v>
      </c>
      <c r="AH18" s="31"/>
      <c r="AX18" s="92">
        <v>36</v>
      </c>
      <c r="AY18" s="100">
        <v>41813.541666666664</v>
      </c>
      <c r="AZ18" s="94" t="s">
        <v>28</v>
      </c>
      <c r="BA18" s="95" t="s">
        <v>6</v>
      </c>
      <c r="BB18" s="96" t="s">
        <v>30</v>
      </c>
      <c r="BC18" s="97" t="e">
        <f>IF(G18=#REF!,2,0)</f>
        <v>#REF!</v>
      </c>
      <c r="BD18" s="98" t="s">
        <v>6</v>
      </c>
      <c r="BE18" s="97" t="e">
        <f>IF(I18=#REF!,2,0)</f>
        <v>#REF!</v>
      </c>
      <c r="BF18" s="99" t="e">
        <f>IF(J18=#REF!,2,0)</f>
        <v>#REF!</v>
      </c>
      <c r="BG18" s="81" t="e">
        <f t="shared" si="25"/>
        <v>#REF!</v>
      </c>
      <c r="BJ18" s="123"/>
      <c r="BK18" s="123"/>
      <c r="BL18" s="123"/>
      <c r="BM18" s="123"/>
      <c r="BO18" s="155">
        <v>15</v>
      </c>
      <c r="BP18" s="156"/>
      <c r="BQ18" s="156" t="s">
        <v>218</v>
      </c>
      <c r="BR18" s="155">
        <f>'Erik H'!V20</f>
        <v>118</v>
      </c>
    </row>
    <row r="19" spans="2:70" ht="14.25" customHeight="1" x14ac:dyDescent="0.25">
      <c r="C19" s="22"/>
      <c r="M19" s="24"/>
      <c r="N19" s="24"/>
      <c r="O19" s="24"/>
      <c r="P19" s="24"/>
      <c r="R19" s="2"/>
      <c r="S19" s="123"/>
      <c r="T19" s="159"/>
      <c r="U19" s="123"/>
      <c r="V19" s="28"/>
      <c r="AY19" s="108"/>
      <c r="BG19" s="82"/>
      <c r="BJ19" s="123"/>
      <c r="BK19" s="123"/>
      <c r="BL19" s="123"/>
      <c r="BM19" s="123"/>
      <c r="BO19" s="155">
        <v>16</v>
      </c>
      <c r="BP19" s="156"/>
      <c r="BQ19" s="156" t="s">
        <v>215</v>
      </c>
      <c r="BR19" s="155">
        <f>Ulrika!V20</f>
        <v>110</v>
      </c>
    </row>
    <row r="20" spans="2:70" s="28" customFormat="1" ht="12.75" customHeight="1" x14ac:dyDescent="0.25">
      <c r="B20" s="2" t="s">
        <v>40</v>
      </c>
      <c r="C20" s="25"/>
      <c r="D20" s="8"/>
      <c r="E20" s="9"/>
      <c r="F20" s="8"/>
      <c r="G20" s="9"/>
      <c r="H20" s="9"/>
      <c r="I20" s="9"/>
      <c r="J20" s="9"/>
      <c r="K20" s="27"/>
      <c r="M20" s="9"/>
      <c r="N20" s="9"/>
      <c r="O20" s="9"/>
      <c r="P20" s="9"/>
      <c r="R20" s="160"/>
      <c r="S20" s="83"/>
      <c r="T20" s="83"/>
      <c r="U20" s="161"/>
      <c r="X20" s="13"/>
      <c r="Y20" s="21"/>
      <c r="Z20" s="21"/>
      <c r="AA20" s="21"/>
      <c r="AB20" s="13"/>
      <c r="AC20" s="29"/>
      <c r="AD20" s="30"/>
      <c r="AE20" s="30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85" t="s">
        <v>40</v>
      </c>
      <c r="AY20" s="110"/>
      <c r="AZ20" s="86"/>
      <c r="BA20" s="87"/>
      <c r="BB20" s="86"/>
      <c r="BC20" s="87"/>
      <c r="BD20" s="87"/>
      <c r="BE20" s="87"/>
      <c r="BF20" s="87"/>
      <c r="BG20" s="83"/>
      <c r="BH20" s="39"/>
      <c r="BI20" s="41"/>
      <c r="BJ20" s="83"/>
      <c r="BK20" s="83"/>
      <c r="BL20" s="83"/>
      <c r="BM20" s="83"/>
      <c r="BO20" s="155">
        <v>17</v>
      </c>
      <c r="BP20" s="156"/>
      <c r="BQ20" s="156" t="s">
        <v>242</v>
      </c>
      <c r="BR20" s="155">
        <f>Torbjörn!V20</f>
        <v>108</v>
      </c>
    </row>
    <row r="21" spans="2:70" s="28" customFormat="1" ht="14.25" customHeight="1" x14ac:dyDescent="0.25">
      <c r="B21" s="64" t="s">
        <v>2</v>
      </c>
      <c r="C21" s="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151" t="s">
        <v>81</v>
      </c>
      <c r="K21" s="27"/>
      <c r="L21" s="57" t="s">
        <v>40</v>
      </c>
      <c r="M21" s="149" t="s">
        <v>89</v>
      </c>
      <c r="N21" s="149" t="s">
        <v>90</v>
      </c>
      <c r="O21" s="149" t="s">
        <v>91</v>
      </c>
      <c r="P21" s="74" t="s">
        <v>101</v>
      </c>
      <c r="V21" s="32"/>
      <c r="X21" s="17" t="s">
        <v>87</v>
      </c>
      <c r="Y21" s="17" t="s">
        <v>89</v>
      </c>
      <c r="Z21" s="17" t="s">
        <v>90</v>
      </c>
      <c r="AA21" s="17" t="s">
        <v>91</v>
      </c>
      <c r="AB21" s="17" t="s">
        <v>88</v>
      </c>
      <c r="AC21" s="17" t="s">
        <v>89</v>
      </c>
      <c r="AD21" s="17" t="s">
        <v>90</v>
      </c>
      <c r="AE21" s="17" t="s">
        <v>91</v>
      </c>
      <c r="AF21" s="29"/>
      <c r="AG21" s="18" t="s">
        <v>99</v>
      </c>
      <c r="AH21" s="18" t="s">
        <v>98</v>
      </c>
      <c r="AI21" s="18" t="s">
        <v>97</v>
      </c>
      <c r="AJ21" s="17" t="s">
        <v>96</v>
      </c>
      <c r="AK21" s="17" t="s">
        <v>95</v>
      </c>
      <c r="AL21" s="17" t="s">
        <v>92</v>
      </c>
      <c r="AM21" s="17" t="s">
        <v>89</v>
      </c>
      <c r="AN21" s="17" t="s">
        <v>90</v>
      </c>
      <c r="AO21" s="17" t="s">
        <v>91</v>
      </c>
      <c r="AP21" s="18" t="s">
        <v>93</v>
      </c>
      <c r="AQ21" s="29"/>
      <c r="AR21" s="17" t="s">
        <v>94</v>
      </c>
      <c r="AS21" s="17" t="s">
        <v>92</v>
      </c>
      <c r="AT21" s="17" t="s">
        <v>89</v>
      </c>
      <c r="AU21" s="17" t="s">
        <v>90</v>
      </c>
      <c r="AV21" s="17" t="s">
        <v>91</v>
      </c>
      <c r="AW21" s="18" t="s">
        <v>93</v>
      </c>
      <c r="AX21" s="115" t="s">
        <v>2</v>
      </c>
      <c r="AY21" s="113" t="s">
        <v>3</v>
      </c>
      <c r="AZ21" s="1998" t="s">
        <v>2</v>
      </c>
      <c r="BA21" s="1999"/>
      <c r="BB21" s="2000"/>
      <c r="BC21" s="1999" t="s">
        <v>4</v>
      </c>
      <c r="BD21" s="1999"/>
      <c r="BE21" s="1999"/>
      <c r="BF21" s="145" t="s">
        <v>81</v>
      </c>
      <c r="BG21" s="67" t="s">
        <v>89</v>
      </c>
      <c r="BH21" s="39"/>
      <c r="BI21" s="88"/>
      <c r="BJ21" s="83"/>
      <c r="BK21" s="83"/>
      <c r="BL21" s="83"/>
      <c r="BM21" s="83"/>
      <c r="BO21" s="155">
        <v>18</v>
      </c>
      <c r="BP21" s="156"/>
      <c r="BQ21" s="156" t="s">
        <v>226</v>
      </c>
      <c r="BR21" s="155">
        <f>'Neda R'!V20</f>
        <v>107</v>
      </c>
    </row>
    <row r="22" spans="2:70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3</v>
      </c>
      <c r="H22" s="68" t="s">
        <v>6</v>
      </c>
      <c r="I22" s="142">
        <v>0</v>
      </c>
      <c r="J22" s="142">
        <v>1</v>
      </c>
      <c r="K22" s="19">
        <v>1</v>
      </c>
      <c r="L22" s="84" t="str">
        <f>VLOOKUP(K22,$AR$22:$AW$25,2,FALSE)</f>
        <v>Colombia</v>
      </c>
      <c r="M22" s="77">
        <f>VLOOKUP(L22,$AS$22:$AW$25,2,FALSE)</f>
        <v>9</v>
      </c>
      <c r="N22" s="77">
        <f>VLOOKUP(L22,$AS$22:$AW$25,3,FALSE)</f>
        <v>9</v>
      </c>
      <c r="O22" s="77">
        <f>VLOOKUP(L22,$AS$22:$AW$25,4,FALSE)</f>
        <v>2</v>
      </c>
      <c r="P22" s="78">
        <f>VLOOKUP(L22,$AS$22:$AW$25,5,FALSE)</f>
        <v>7</v>
      </c>
      <c r="R22" s="12"/>
      <c r="S22" s="12"/>
      <c r="T22" s="12"/>
      <c r="U22" s="12"/>
      <c r="V22" s="12"/>
      <c r="X22" s="20" t="s">
        <v>42</v>
      </c>
      <c r="Y22" s="21">
        <f t="shared" ref="Y22:Y27" si="26">IF(G22="",0,IF($G22&lt;$I22,0,IF($G22=$I22,1,3)))</f>
        <v>3</v>
      </c>
      <c r="Z22" s="21">
        <f t="shared" ref="Z22:Z27" si="27">G22</f>
        <v>3</v>
      </c>
      <c r="AA22" s="21">
        <f t="shared" ref="AA22:AA27" si="28">I22</f>
        <v>0</v>
      </c>
      <c r="AB22" s="20" t="s">
        <v>43</v>
      </c>
      <c r="AC22" s="21">
        <f t="shared" ref="AC22:AC27" si="29">IF(I22="",0,IF(I22&lt;G22,0,IF(I22=G22,1,3)))</f>
        <v>0</v>
      </c>
      <c r="AD22" s="16">
        <f t="shared" ref="AD22:AD27" si="30">I22</f>
        <v>0</v>
      </c>
      <c r="AE22" s="16">
        <f t="shared" ref="AE22:AE27" si="31">G22</f>
        <v>3</v>
      </c>
      <c r="AG22" s="15">
        <f>RANK($AH22,$AH$22:$AH$25,1)+COUNTIF($AH$22:$AH22,$AH22)-1</f>
        <v>1</v>
      </c>
      <c r="AH22" s="15">
        <f>AI22+AJ22+AK22</f>
        <v>1</v>
      </c>
      <c r="AI22" s="15">
        <f>SUMPRODUCT(($AM$22:$AM$25=AM22)*($AP$22:$AP$25=AP22)*($AN$22:$AN$25&gt;AN22))</f>
        <v>0</v>
      </c>
      <c r="AJ22" s="15">
        <f>SUMPRODUCT(($AM$22:$AM$25=AM22)*($AP$22:$AP$25&gt;AP22))</f>
        <v>0</v>
      </c>
      <c r="AK22" s="15">
        <f>RANK(AM22,$AM$22:$AM$25)</f>
        <v>1</v>
      </c>
      <c r="AL22" s="20" t="s">
        <v>42</v>
      </c>
      <c r="AM22" s="15">
        <f>SUMIF($X$22:$X$27,$AL22,$Y$22:$Y$27)+SUMIF($AB$22:$AB$27,$AL22,$AC$22:$AC$27)</f>
        <v>9</v>
      </c>
      <c r="AN22" s="15">
        <f>SUMIF($X$22:$X$27,$AL22,$Z$22:$Z$27)+SUMIF($AB$22:$AB$27,$AL22,$AD$22:$AD$27)</f>
        <v>9</v>
      </c>
      <c r="AO22" s="15">
        <f>SUMIF($X$22:$X$27,$AL22,$AA$22:$AA$27)+SUMIF($AB$22:$AB$27,$AL22,$AE$22:$AE$27)</f>
        <v>2</v>
      </c>
      <c r="AP22" s="15">
        <f>AN22-AO22</f>
        <v>7</v>
      </c>
      <c r="AR22" s="15">
        <v>1</v>
      </c>
      <c r="AS22" s="15" t="str">
        <f>VLOOKUP($AR22,$AG$22:$AP$25,6,FALSE)</f>
        <v>Colombia</v>
      </c>
      <c r="AT22" s="15">
        <f>VLOOKUP($AS22,$AL$22:$AP$25,2,FALSE)</f>
        <v>9</v>
      </c>
      <c r="AU22" s="15">
        <f>VLOOKUP($AS22,$AL$22:$AP$25,3,FALSE)</f>
        <v>9</v>
      </c>
      <c r="AV22" s="15">
        <f>VLOOKUP($AS22,$AL$22:$AP$25,4,FALSE)</f>
        <v>2</v>
      </c>
      <c r="AW22" s="15">
        <f>VLOOKUP($AS22,$AL$22:$AP$25,5,FALSE)</f>
        <v>7</v>
      </c>
      <c r="AX22" s="92">
        <v>5</v>
      </c>
      <c r="AY22" s="100">
        <v>41804.541666666664</v>
      </c>
      <c r="AZ22" s="94" t="s">
        <v>42</v>
      </c>
      <c r="BA22" s="95" t="s">
        <v>6</v>
      </c>
      <c r="BB22" s="96" t="s">
        <v>43</v>
      </c>
      <c r="BC22" s="97" t="e">
        <f>IF(G22=#REF!,2,0)</f>
        <v>#REF!</v>
      </c>
      <c r="BD22" s="98" t="s">
        <v>6</v>
      </c>
      <c r="BE22" s="97" t="e">
        <f>IF(I22=#REF!,2,0)</f>
        <v>#REF!</v>
      </c>
      <c r="BF22" s="99" t="e">
        <f>IF(J22=#REF!,2,0)</f>
        <v>#REF!</v>
      </c>
      <c r="BG22" s="81" t="e">
        <f t="shared" ref="BG22:BG27" si="32">SUM(BC22+BE22+BF22)</f>
        <v>#REF!</v>
      </c>
      <c r="BH22" s="40"/>
      <c r="BI22" s="85"/>
      <c r="BJ22" s="123"/>
      <c r="BK22" s="123"/>
      <c r="BL22" s="123"/>
      <c r="BM22" s="123"/>
      <c r="BO22" s="155">
        <v>19</v>
      </c>
      <c r="BP22" s="156"/>
      <c r="BQ22" s="156" t="s">
        <v>252</v>
      </c>
      <c r="BR22" s="155">
        <f>'Carl-Johan'!V20</f>
        <v>99</v>
      </c>
    </row>
    <row r="23" spans="2:70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0">
        <v>2</v>
      </c>
      <c r="L23" s="59" t="str">
        <f>VLOOKUP(K23,$AR$22:$AW$25,2,FALSE)</f>
        <v>Grekland</v>
      </c>
      <c r="M23" s="56">
        <f>VLOOKUP(L23,$AS$22:$AW$25,2,FALSE)</f>
        <v>4</v>
      </c>
      <c r="N23" s="56">
        <f>VLOOKUP(L23,$AS$22:$AW$25,3,FALSE)</f>
        <v>2</v>
      </c>
      <c r="O23" s="56">
        <f>VLOOKUP(L23,$AS$22:$AW$25,4,FALSE)</f>
        <v>4</v>
      </c>
      <c r="P23" s="76">
        <f>VLOOKUP(L23,$AS$22:$AW$25,5,FALSE)</f>
        <v>-2</v>
      </c>
      <c r="R23" s="12"/>
      <c r="S23" s="12"/>
      <c r="T23" s="12"/>
      <c r="U23" s="12"/>
      <c r="V23" s="12"/>
      <c r="X23" s="16" t="s">
        <v>46</v>
      </c>
      <c r="Y23" s="21">
        <f t="shared" si="26"/>
        <v>3</v>
      </c>
      <c r="Z23" s="21">
        <f t="shared" si="27"/>
        <v>2</v>
      </c>
      <c r="AA23" s="21">
        <f t="shared" si="28"/>
        <v>1</v>
      </c>
      <c r="AB23" s="20" t="s">
        <v>47</v>
      </c>
      <c r="AC23" s="21">
        <f t="shared" si="29"/>
        <v>0</v>
      </c>
      <c r="AD23" s="16">
        <f t="shared" si="30"/>
        <v>1</v>
      </c>
      <c r="AE23" s="16">
        <f t="shared" si="31"/>
        <v>2</v>
      </c>
      <c r="AG23" s="15">
        <f>RANK($AH23,$AH$22:$AH$25,1)+COUNTIF($AH$22:$AH23,$AH23)-1</f>
        <v>3</v>
      </c>
      <c r="AH23" s="15">
        <f>AI23+AJ23+AK23</f>
        <v>3</v>
      </c>
      <c r="AI23" s="15">
        <f t="shared" ref="AI23:AI25" si="33">SUMPRODUCT(($AM$22:$AM$25=AM23)*($AP$22:$AP$25=AP23)*($AN$22:$AN$25&gt;AN23))</f>
        <v>0</v>
      </c>
      <c r="AJ23" s="15">
        <f t="shared" ref="AJ23:AJ25" si="34">SUMPRODUCT(($AM$22:$AM$25=AM23)*($AP$22:$AP$25&gt;AP23))</f>
        <v>0</v>
      </c>
      <c r="AK23" s="15">
        <f t="shared" ref="AK23:AK25" si="35">RANK(AM23,$AM$22:$AM$25)</f>
        <v>3</v>
      </c>
      <c r="AL23" s="16" t="s">
        <v>46</v>
      </c>
      <c r="AM23" s="15">
        <f t="shared" ref="AM23:AM25" si="36">SUMIF($X$22:$X$27,$AL23,$Y$22:$Y$27)+SUMIF($AB$22:$AB$27,$AL23,$AC$22:$AC$27)</f>
        <v>3</v>
      </c>
      <c r="AN23" s="15">
        <f t="shared" ref="AN23:AN25" si="37">SUMIF($X$22:$X$27,$AL23,$Z$22:$Z$27)+SUMIF($AB$22:$AB$27,$AL23,$AD$22:$AD$27)</f>
        <v>4</v>
      </c>
      <c r="AO23" s="15">
        <f t="shared" ref="AO23:AO25" si="38">SUMIF($X$22:$X$27,$AL23,$AA$22:$AA$27)+SUMIF($AB$22:$AB$27,$AL23,$AE$22:$AE$27)</f>
        <v>5</v>
      </c>
      <c r="AP23" s="15">
        <f t="shared" ref="AP23:AP25" si="39">AN23-AO23</f>
        <v>-1</v>
      </c>
      <c r="AR23" s="15">
        <v>2</v>
      </c>
      <c r="AS23" s="15" t="str">
        <f t="shared" ref="AS23:AS25" si="40">VLOOKUP($AR23,$AG$22:$AP$25,6,FALSE)</f>
        <v>Grekland</v>
      </c>
      <c r="AT23" s="15">
        <f t="shared" ref="AT23:AT25" si="41">VLOOKUP($AS23,$AL$22:$AP$25,2,FALSE)</f>
        <v>4</v>
      </c>
      <c r="AU23" s="15">
        <f t="shared" ref="AU23:AU25" si="42">VLOOKUP($AS23,$AL$22:$AP$25,3,FALSE)</f>
        <v>2</v>
      </c>
      <c r="AV23" s="15">
        <f t="shared" ref="AV23:AV25" si="43">VLOOKUP($AS23,$AL$22:$AP$25,4,FALSE)</f>
        <v>4</v>
      </c>
      <c r="AW23" s="15">
        <f t="shared" ref="AW23:AW25" si="44">VLOOKUP($AS23,$AL$22:$AP$25,5,FALSE)</f>
        <v>-2</v>
      </c>
      <c r="AX23" s="92">
        <v>6</v>
      </c>
      <c r="AY23" s="100">
        <v>41805</v>
      </c>
      <c r="AZ23" s="116" t="s">
        <v>46</v>
      </c>
      <c r="BA23" s="95" t="s">
        <v>6</v>
      </c>
      <c r="BB23" s="96" t="s">
        <v>47</v>
      </c>
      <c r="BC23" s="97" t="e">
        <f>IF(G23=#REF!,2,0)</f>
        <v>#REF!</v>
      </c>
      <c r="BD23" s="98" t="s">
        <v>6</v>
      </c>
      <c r="BE23" s="97" t="e">
        <f>IF(I23=#REF!,2,0)</f>
        <v>#REF!</v>
      </c>
      <c r="BF23" s="99" t="e">
        <f>IF(J23=#REF!,2,0)</f>
        <v>#REF!</v>
      </c>
      <c r="BG23" s="81" t="e">
        <f t="shared" si="32"/>
        <v>#REF!</v>
      </c>
      <c r="BI23" s="85"/>
      <c r="BJ23" s="123"/>
      <c r="BK23" s="123"/>
      <c r="BL23" s="123"/>
      <c r="BM23" s="123"/>
      <c r="BO23" s="155">
        <v>20</v>
      </c>
      <c r="BP23" s="156"/>
      <c r="BQ23" s="156" t="s">
        <v>250</v>
      </c>
      <c r="BR23" s="155">
        <f>'Gustav E'!V20</f>
        <v>87</v>
      </c>
    </row>
    <row r="24" spans="2:70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1</v>
      </c>
      <c r="J24" s="142">
        <v>1</v>
      </c>
      <c r="K24" s="10">
        <v>3</v>
      </c>
      <c r="L24" s="58" t="str">
        <f>VLOOKUP(K24,$AR$22:$AW$25,2,FALSE)</f>
        <v>Elfenbenskusten</v>
      </c>
      <c r="M24" s="6">
        <f>VLOOKUP(L24,$AS$22:$AW$25,2,FALSE)</f>
        <v>3</v>
      </c>
      <c r="N24" s="6">
        <f>VLOOKUP(L24,$AS$22:$AW$25,3,FALSE)</f>
        <v>4</v>
      </c>
      <c r="O24" s="6">
        <f>VLOOKUP(L24,$AS$22:$AW$25,4,FALSE)</f>
        <v>5</v>
      </c>
      <c r="P24" s="75">
        <f>VLOOKUP(L24,$AS$22:$AW$25,5,FALSE)</f>
        <v>-1</v>
      </c>
      <c r="R24" s="12"/>
      <c r="S24" s="12"/>
      <c r="T24" s="12"/>
      <c r="U24" s="12"/>
      <c r="V24" s="12"/>
      <c r="X24" s="20" t="s">
        <v>42</v>
      </c>
      <c r="Y24" s="21">
        <f t="shared" si="26"/>
        <v>3</v>
      </c>
      <c r="Z24" s="21">
        <f t="shared" si="27"/>
        <v>2</v>
      </c>
      <c r="AA24" s="21">
        <f t="shared" si="28"/>
        <v>1</v>
      </c>
      <c r="AB24" s="20" t="s">
        <v>46</v>
      </c>
      <c r="AC24" s="21">
        <f t="shared" si="29"/>
        <v>0</v>
      </c>
      <c r="AD24" s="16">
        <f t="shared" si="30"/>
        <v>1</v>
      </c>
      <c r="AE24" s="16">
        <f t="shared" si="31"/>
        <v>2</v>
      </c>
      <c r="AG24" s="15">
        <f>RANK($AH24,$AH$22:$AH$25,1)+COUNTIF($AH$22:$AH24,$AH24)-1</f>
        <v>2</v>
      </c>
      <c r="AH24" s="15">
        <f>AI24+AJ24+AK24</f>
        <v>2</v>
      </c>
      <c r="AI24" s="15">
        <f t="shared" si="33"/>
        <v>0</v>
      </c>
      <c r="AJ24" s="15">
        <f t="shared" si="34"/>
        <v>0</v>
      </c>
      <c r="AK24" s="15">
        <f t="shared" si="35"/>
        <v>2</v>
      </c>
      <c r="AL24" s="20" t="s">
        <v>43</v>
      </c>
      <c r="AM24" s="15">
        <f t="shared" si="36"/>
        <v>4</v>
      </c>
      <c r="AN24" s="15">
        <f t="shared" si="37"/>
        <v>2</v>
      </c>
      <c r="AO24" s="15">
        <f t="shared" si="38"/>
        <v>4</v>
      </c>
      <c r="AP24" s="15">
        <f t="shared" si="39"/>
        <v>-2</v>
      </c>
      <c r="AR24" s="15">
        <v>3</v>
      </c>
      <c r="AS24" s="15" t="str">
        <f t="shared" si="40"/>
        <v>Elfenbenskusten</v>
      </c>
      <c r="AT24" s="15">
        <f t="shared" si="41"/>
        <v>3</v>
      </c>
      <c r="AU24" s="15">
        <f t="shared" si="42"/>
        <v>4</v>
      </c>
      <c r="AV24" s="15">
        <f t="shared" si="43"/>
        <v>5</v>
      </c>
      <c r="AW24" s="15">
        <f t="shared" si="44"/>
        <v>-1</v>
      </c>
      <c r="AX24" s="92">
        <v>21</v>
      </c>
      <c r="AY24" s="100">
        <v>41809.541666666664</v>
      </c>
      <c r="AZ24" s="94" t="s">
        <v>42</v>
      </c>
      <c r="BA24" s="95" t="s">
        <v>6</v>
      </c>
      <c r="BB24" s="96" t="s">
        <v>46</v>
      </c>
      <c r="BC24" s="97" t="e">
        <f>IF(G24=#REF!,2,0)</f>
        <v>#REF!</v>
      </c>
      <c r="BD24" s="98" t="s">
        <v>6</v>
      </c>
      <c r="BE24" s="97" t="e">
        <f>IF(I24=#REF!,2,0)</f>
        <v>#REF!</v>
      </c>
      <c r="BF24" s="99" t="e">
        <f>IF(J24=#REF!,2,0)</f>
        <v>#REF!</v>
      </c>
      <c r="BG24" s="81" t="e">
        <f t="shared" si="32"/>
        <v>#REF!</v>
      </c>
      <c r="BI24" s="101"/>
      <c r="BJ24" s="123"/>
      <c r="BK24" s="123"/>
      <c r="BL24" s="123"/>
      <c r="BM24" s="123"/>
      <c r="BO24" s="155">
        <v>21</v>
      </c>
      <c r="BP24" s="156"/>
      <c r="BQ24" s="156"/>
      <c r="BR24" s="155"/>
    </row>
    <row r="25" spans="2:70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0</v>
      </c>
      <c r="H25" s="68" t="s">
        <v>6</v>
      </c>
      <c r="I25" s="142">
        <v>0</v>
      </c>
      <c r="J25" s="142" t="s">
        <v>122</v>
      </c>
      <c r="K25" s="10">
        <v>4</v>
      </c>
      <c r="L25" s="55" t="str">
        <f>VLOOKUP(K25,$AR$22:$AW$25,2,FALSE)</f>
        <v>Japan</v>
      </c>
      <c r="M25" s="56">
        <f>VLOOKUP(L25,$AS$22:$AW$25,2,FALSE)</f>
        <v>1</v>
      </c>
      <c r="N25" s="56">
        <f>VLOOKUP(L25,$AS$22:$AW$25,3,FALSE)</f>
        <v>2</v>
      </c>
      <c r="O25" s="56">
        <f>VLOOKUP(L25,$AS$22:$AW$25,4,FALSE)</f>
        <v>6</v>
      </c>
      <c r="P25" s="76">
        <f>VLOOKUP(L25,$AS$22:$AW$25,5,FALSE)</f>
        <v>-4</v>
      </c>
      <c r="R25" s="12"/>
      <c r="S25" s="12"/>
      <c r="T25" s="12"/>
      <c r="U25" s="12"/>
      <c r="V25" s="12"/>
      <c r="X25" s="20" t="s">
        <v>47</v>
      </c>
      <c r="Y25" s="21">
        <f t="shared" si="26"/>
        <v>1</v>
      </c>
      <c r="Z25" s="21">
        <f t="shared" si="27"/>
        <v>0</v>
      </c>
      <c r="AA25" s="21">
        <f t="shared" si="28"/>
        <v>0</v>
      </c>
      <c r="AB25" s="20" t="s">
        <v>43</v>
      </c>
      <c r="AC25" s="21">
        <f t="shared" si="29"/>
        <v>1</v>
      </c>
      <c r="AD25" s="16">
        <f t="shared" si="30"/>
        <v>0</v>
      </c>
      <c r="AE25" s="16">
        <f t="shared" si="31"/>
        <v>0</v>
      </c>
      <c r="AG25" s="15">
        <f>RANK($AH25,$AH$22:$AH$25,1)+COUNTIF($AH$22:$AH25,$AH25)-1</f>
        <v>4</v>
      </c>
      <c r="AH25" s="15">
        <f>AI25+AJ25+AK25</f>
        <v>4</v>
      </c>
      <c r="AI25" s="15">
        <f t="shared" si="33"/>
        <v>0</v>
      </c>
      <c r="AJ25" s="15">
        <f t="shared" si="34"/>
        <v>0</v>
      </c>
      <c r="AK25" s="15">
        <f t="shared" si="35"/>
        <v>4</v>
      </c>
      <c r="AL25" s="20" t="s">
        <v>47</v>
      </c>
      <c r="AM25" s="15">
        <f t="shared" si="36"/>
        <v>1</v>
      </c>
      <c r="AN25" s="15">
        <f t="shared" si="37"/>
        <v>2</v>
      </c>
      <c r="AO25" s="15">
        <f t="shared" si="38"/>
        <v>6</v>
      </c>
      <c r="AP25" s="15">
        <f t="shared" si="39"/>
        <v>-4</v>
      </c>
      <c r="AR25" s="15">
        <v>4</v>
      </c>
      <c r="AS25" s="15" t="str">
        <f t="shared" si="40"/>
        <v>Japan</v>
      </c>
      <c r="AT25" s="15">
        <f t="shared" si="41"/>
        <v>1</v>
      </c>
      <c r="AU25" s="15">
        <f t="shared" si="42"/>
        <v>2</v>
      </c>
      <c r="AV25" s="15">
        <f t="shared" si="43"/>
        <v>6</v>
      </c>
      <c r="AW25" s="15">
        <f t="shared" si="44"/>
        <v>-4</v>
      </c>
      <c r="AX25" s="92">
        <v>22</v>
      </c>
      <c r="AY25" s="100">
        <v>41809.791666666664</v>
      </c>
      <c r="AZ25" s="94" t="s">
        <v>47</v>
      </c>
      <c r="BA25" s="95" t="s">
        <v>6</v>
      </c>
      <c r="BB25" s="96" t="s">
        <v>43</v>
      </c>
      <c r="BC25" s="97" t="e">
        <f>IF(G25=#REF!,2,0)</f>
        <v>#REF!</v>
      </c>
      <c r="BD25" s="98" t="s">
        <v>6</v>
      </c>
      <c r="BE25" s="97" t="e">
        <f>IF(I25=#REF!,2,0)</f>
        <v>#REF!</v>
      </c>
      <c r="BF25" s="99" t="e">
        <f>IF(J25=#REF!,2,0)</f>
        <v>#REF!</v>
      </c>
      <c r="BG25" s="81" t="e">
        <f t="shared" si="32"/>
        <v>#REF!</v>
      </c>
      <c r="BI25" s="101"/>
      <c r="BJ25" s="123"/>
      <c r="BK25" s="123"/>
      <c r="BL25" s="123"/>
      <c r="BM25" s="123"/>
      <c r="BO25" s="155">
        <v>22</v>
      </c>
      <c r="BP25" s="156"/>
      <c r="BQ25" s="156"/>
      <c r="BR25" s="155"/>
    </row>
    <row r="26" spans="2:70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4</v>
      </c>
      <c r="J26" s="142">
        <v>2</v>
      </c>
      <c r="M26" s="24"/>
      <c r="N26" s="24"/>
      <c r="O26" s="24"/>
      <c r="P26" s="24"/>
      <c r="R26" s="12"/>
      <c r="S26" s="12"/>
      <c r="T26" s="12"/>
      <c r="U26" s="12"/>
      <c r="V26" s="12"/>
      <c r="X26" s="20" t="s">
        <v>47</v>
      </c>
      <c r="Y26" s="21">
        <f t="shared" si="26"/>
        <v>0</v>
      </c>
      <c r="Z26" s="21">
        <f t="shared" si="27"/>
        <v>1</v>
      </c>
      <c r="AA26" s="21">
        <f t="shared" si="28"/>
        <v>4</v>
      </c>
      <c r="AB26" s="20" t="s">
        <v>42</v>
      </c>
      <c r="AC26" s="21">
        <f t="shared" si="29"/>
        <v>3</v>
      </c>
      <c r="AD26" s="16">
        <f t="shared" si="30"/>
        <v>4</v>
      </c>
      <c r="AE26" s="16">
        <f t="shared" si="31"/>
        <v>1</v>
      </c>
      <c r="AX26" s="92">
        <v>37</v>
      </c>
      <c r="AY26" s="100">
        <v>41814.666666666664</v>
      </c>
      <c r="AZ26" s="94" t="s">
        <v>47</v>
      </c>
      <c r="BA26" s="95" t="s">
        <v>6</v>
      </c>
      <c r="BB26" s="96" t="s">
        <v>42</v>
      </c>
      <c r="BC26" s="97" t="e">
        <f>IF(G26=#REF!,2,0)</f>
        <v>#REF!</v>
      </c>
      <c r="BD26" s="98" t="s">
        <v>6</v>
      </c>
      <c r="BE26" s="97" t="e">
        <f>IF(I26=#REF!,2,0)</f>
        <v>#REF!</v>
      </c>
      <c r="BF26" s="99" t="e">
        <f>IF(J26=#REF!,2,0)</f>
        <v>#REF!</v>
      </c>
      <c r="BG26" s="81" t="e">
        <f t="shared" si="32"/>
        <v>#REF!</v>
      </c>
      <c r="BJ26" s="123"/>
      <c r="BK26" s="123"/>
      <c r="BL26" s="123"/>
      <c r="BM26" s="123"/>
      <c r="BO26" s="155">
        <v>23</v>
      </c>
      <c r="BP26" s="156"/>
      <c r="BQ26" s="156"/>
      <c r="BR26" s="155"/>
    </row>
    <row r="27" spans="2:70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2</v>
      </c>
      <c r="H27" s="68" t="s">
        <v>6</v>
      </c>
      <c r="I27" s="142">
        <v>1</v>
      </c>
      <c r="J27" s="142">
        <v>1</v>
      </c>
      <c r="M27" s="24"/>
      <c r="N27" s="24"/>
      <c r="O27" s="24"/>
      <c r="P27" s="24"/>
      <c r="R27" s="12"/>
      <c r="S27" s="12"/>
      <c r="T27" s="12"/>
      <c r="U27" s="12"/>
      <c r="V27" s="12"/>
      <c r="X27" s="20" t="s">
        <v>43</v>
      </c>
      <c r="Y27" s="21">
        <f t="shared" si="26"/>
        <v>3</v>
      </c>
      <c r="Z27" s="21">
        <f t="shared" si="27"/>
        <v>2</v>
      </c>
      <c r="AA27" s="21">
        <f t="shared" si="28"/>
        <v>1</v>
      </c>
      <c r="AB27" s="20" t="s">
        <v>46</v>
      </c>
      <c r="AC27" s="21">
        <f t="shared" si="29"/>
        <v>0</v>
      </c>
      <c r="AD27" s="16">
        <f t="shared" si="30"/>
        <v>1</v>
      </c>
      <c r="AE27" s="16">
        <f t="shared" si="31"/>
        <v>2</v>
      </c>
      <c r="AX27" s="92">
        <v>38</v>
      </c>
      <c r="AY27" s="100">
        <v>41814.708333333336</v>
      </c>
      <c r="AZ27" s="94" t="s">
        <v>43</v>
      </c>
      <c r="BA27" s="95" t="s">
        <v>6</v>
      </c>
      <c r="BB27" s="96" t="s">
        <v>46</v>
      </c>
      <c r="BC27" s="97" t="e">
        <f>IF(G27=#REF!,2,0)</f>
        <v>#REF!</v>
      </c>
      <c r="BD27" s="98" t="s">
        <v>6</v>
      </c>
      <c r="BE27" s="97" t="e">
        <f>IF(I27=#REF!,2,0)</f>
        <v>#REF!</v>
      </c>
      <c r="BF27" s="99" t="e">
        <f>IF(J27=#REF!,2,0)</f>
        <v>#REF!</v>
      </c>
      <c r="BG27" s="81" t="e">
        <f t="shared" si="32"/>
        <v>#REF!</v>
      </c>
      <c r="BJ27" s="123"/>
      <c r="BK27" s="123"/>
      <c r="BL27" s="123"/>
      <c r="BM27" s="123"/>
      <c r="BO27" s="155">
        <v>24</v>
      </c>
      <c r="BP27" s="156"/>
      <c r="BQ27" s="156"/>
      <c r="BR27" s="155"/>
    </row>
    <row r="28" spans="2:70" ht="14.25" customHeight="1" x14ac:dyDescent="0.25">
      <c r="C28" s="22"/>
      <c r="M28" s="24"/>
      <c r="N28" s="24"/>
      <c r="O28" s="24"/>
      <c r="P28" s="24"/>
      <c r="R28" s="12"/>
      <c r="S28" s="12"/>
      <c r="T28" s="12"/>
      <c r="U28" s="12"/>
      <c r="V28" s="12"/>
      <c r="AY28" s="108"/>
      <c r="BG28" s="82"/>
      <c r="BJ28" s="123"/>
      <c r="BK28" s="123"/>
      <c r="BL28" s="123"/>
      <c r="BM28" s="123"/>
      <c r="BO28" s="155">
        <v>25</v>
      </c>
      <c r="BP28" s="156"/>
      <c r="BQ28" s="156"/>
      <c r="BR28" s="155"/>
    </row>
    <row r="29" spans="2:70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27"/>
      <c r="M29" s="9"/>
      <c r="N29" s="9"/>
      <c r="O29" s="9"/>
      <c r="P29" s="9"/>
      <c r="X29" s="13"/>
      <c r="Y29" s="21"/>
      <c r="Z29" s="21"/>
      <c r="AA29" s="21"/>
      <c r="AB29" s="13"/>
      <c r="AC29" s="29"/>
      <c r="AD29" s="30"/>
      <c r="AE29" s="30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85" t="s">
        <v>53</v>
      </c>
      <c r="AY29" s="110"/>
      <c r="AZ29" s="86"/>
      <c r="BA29" s="87"/>
      <c r="BB29" s="86"/>
      <c r="BC29" s="87"/>
      <c r="BD29" s="87"/>
      <c r="BE29" s="87"/>
      <c r="BF29" s="87"/>
      <c r="BG29" s="83"/>
      <c r="BH29" s="39"/>
      <c r="BI29" s="41"/>
      <c r="BJ29" s="83"/>
      <c r="BK29" s="83"/>
      <c r="BL29" s="83"/>
      <c r="BM29" s="83"/>
      <c r="BO29" s="155">
        <v>26</v>
      </c>
      <c r="BP29" s="156"/>
      <c r="BQ29" s="156"/>
      <c r="BR29" s="155"/>
    </row>
    <row r="30" spans="2:70" s="28" customFormat="1" ht="14.25" customHeight="1" x14ac:dyDescent="0.25">
      <c r="B30" s="64" t="s">
        <v>2</v>
      </c>
      <c r="C30" s="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151" t="s">
        <v>81</v>
      </c>
      <c r="K30" s="27"/>
      <c r="L30" s="57" t="s">
        <v>53</v>
      </c>
      <c r="M30" s="149" t="s">
        <v>89</v>
      </c>
      <c r="N30" s="149" t="s">
        <v>90</v>
      </c>
      <c r="O30" s="149" t="s">
        <v>91</v>
      </c>
      <c r="P30" s="74" t="s">
        <v>101</v>
      </c>
      <c r="X30" s="17" t="s">
        <v>87</v>
      </c>
      <c r="Y30" s="17" t="s">
        <v>89</v>
      </c>
      <c r="Z30" s="17" t="s">
        <v>90</v>
      </c>
      <c r="AA30" s="17" t="s">
        <v>91</v>
      </c>
      <c r="AB30" s="17" t="s">
        <v>88</v>
      </c>
      <c r="AC30" s="17" t="s">
        <v>89</v>
      </c>
      <c r="AD30" s="17" t="s">
        <v>90</v>
      </c>
      <c r="AE30" s="17" t="s">
        <v>91</v>
      </c>
      <c r="AF30" s="29"/>
      <c r="AG30" s="18" t="s">
        <v>99</v>
      </c>
      <c r="AH30" s="18" t="s">
        <v>98</v>
      </c>
      <c r="AI30" s="18" t="s">
        <v>97</v>
      </c>
      <c r="AJ30" s="17" t="s">
        <v>96</v>
      </c>
      <c r="AK30" s="17" t="s">
        <v>95</v>
      </c>
      <c r="AL30" s="17" t="s">
        <v>92</v>
      </c>
      <c r="AM30" s="17" t="s">
        <v>89</v>
      </c>
      <c r="AN30" s="17" t="s">
        <v>90</v>
      </c>
      <c r="AO30" s="17" t="s">
        <v>91</v>
      </c>
      <c r="AP30" s="18" t="s">
        <v>93</v>
      </c>
      <c r="AQ30" s="29"/>
      <c r="AR30" s="17" t="s">
        <v>94</v>
      </c>
      <c r="AS30" s="17" t="s">
        <v>92</v>
      </c>
      <c r="AT30" s="17" t="s">
        <v>89</v>
      </c>
      <c r="AU30" s="17" t="s">
        <v>90</v>
      </c>
      <c r="AV30" s="17" t="s">
        <v>91</v>
      </c>
      <c r="AW30" s="18" t="s">
        <v>93</v>
      </c>
      <c r="AX30" s="115" t="s">
        <v>2</v>
      </c>
      <c r="AY30" s="113" t="s">
        <v>3</v>
      </c>
      <c r="AZ30" s="1998" t="s">
        <v>2</v>
      </c>
      <c r="BA30" s="1999"/>
      <c r="BB30" s="2000"/>
      <c r="BC30" s="1999" t="s">
        <v>4</v>
      </c>
      <c r="BD30" s="1999"/>
      <c r="BE30" s="1999"/>
      <c r="BF30" s="145" t="s">
        <v>81</v>
      </c>
      <c r="BG30" s="67" t="s">
        <v>89</v>
      </c>
      <c r="BH30" s="39"/>
      <c r="BI30" s="88"/>
      <c r="BJ30" s="83"/>
      <c r="BK30" s="83"/>
      <c r="BL30" s="83"/>
      <c r="BM30" s="83"/>
      <c r="BO30" s="155">
        <v>27</v>
      </c>
      <c r="BP30" s="156"/>
      <c r="BQ30" s="156"/>
      <c r="BR30" s="155"/>
    </row>
    <row r="31" spans="2:70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1</v>
      </c>
      <c r="H31" s="68" t="s">
        <v>6</v>
      </c>
      <c r="I31" s="142">
        <v>3</v>
      </c>
      <c r="J31" s="142">
        <v>2</v>
      </c>
      <c r="K31" s="19">
        <v>1</v>
      </c>
      <c r="L31" s="84" t="str">
        <f>VLOOKUP(K31,$AR$31:$AW$34,2,FALSE)</f>
        <v>Costa Rica</v>
      </c>
      <c r="M31" s="77">
        <f>VLOOKUP(L31,$AS$31:$AW$34,2,FALSE)</f>
        <v>7</v>
      </c>
      <c r="N31" s="77">
        <f>VLOOKUP(L31,$AS$31:$AW$34,3,FALSE)</f>
        <v>4</v>
      </c>
      <c r="O31" s="77">
        <f>VLOOKUP(L31,$AS$31:$AW$34,4,FALSE)</f>
        <v>1</v>
      </c>
      <c r="P31" s="78">
        <f>VLOOKUP(L31,$AS$31:$AW$34,5,FALSE)</f>
        <v>3</v>
      </c>
      <c r="R31" s="12"/>
      <c r="S31" s="12"/>
      <c r="T31" s="12"/>
      <c r="U31" s="12"/>
      <c r="V31" s="12"/>
      <c r="X31" s="20" t="s">
        <v>55</v>
      </c>
      <c r="Y31" s="21">
        <f t="shared" ref="Y31:Y36" si="45">IF(G31="",0,IF($G31&lt;$I31,0,IF($G31=$I31,1,3)))</f>
        <v>0</v>
      </c>
      <c r="Z31" s="21">
        <f t="shared" ref="Z31:Z36" si="46">G31</f>
        <v>1</v>
      </c>
      <c r="AA31" s="21">
        <f t="shared" ref="AA31:AA36" si="47">I31</f>
        <v>3</v>
      </c>
      <c r="AB31" s="20" t="s">
        <v>56</v>
      </c>
      <c r="AC31" s="21">
        <f t="shared" ref="AC31:AC36" si="48">IF(I31="",0,IF(I31&lt;G31,0,IF(I31=G31,1,3)))</f>
        <v>3</v>
      </c>
      <c r="AD31" s="16">
        <f t="shared" ref="AD31:AD36" si="49">I31</f>
        <v>3</v>
      </c>
      <c r="AE31" s="16">
        <f t="shared" ref="AE31:AE36" si="50">G31</f>
        <v>1</v>
      </c>
      <c r="AG31" s="15">
        <f>RANK($AH31,$AH$31:$AH$34,1)+COUNTIF($AH$31:$AH31,$AH31)-1</f>
        <v>2</v>
      </c>
      <c r="AH31" s="15">
        <f>AI31+AJ31+AK31</f>
        <v>2</v>
      </c>
      <c r="AI31" s="15">
        <f>SUMPRODUCT(($AM$31:$AM$34=AM31)*($AP$31:$AP$34=AP31)*($AN$31:$AN$34&gt;AN31))</f>
        <v>0</v>
      </c>
      <c r="AJ31" s="15">
        <f>SUMPRODUCT(($AM$31:$AM$34=AM31)*($AP$31:$AP$34&gt;AP31))</f>
        <v>0</v>
      </c>
      <c r="AK31" s="15">
        <f>RANK(AM31,$AM$31:$AM$34)</f>
        <v>2</v>
      </c>
      <c r="AL31" s="20" t="s">
        <v>55</v>
      </c>
      <c r="AM31" s="15">
        <f>SUMIF($X$31:$X$36,$AL31,$Y$31:$Y$36)+SUMIF($AB$31:$AB$36,$AL31,$AC$31:$AC$36)</f>
        <v>6</v>
      </c>
      <c r="AN31" s="15">
        <f>SUMIF($X$31:$X$36,$AL31,$Z$31:$Z$36)+SUMIF($AB$31:$AB$36,$AL31,$AD$31:$AD$36)</f>
        <v>4</v>
      </c>
      <c r="AO31" s="15">
        <f>SUMIF($X$31:$X$36,$AL31,$AA$31:$AA$36)+SUMIF($AB$31:$AB$36,$AL31,$AE$31:$AE$36)</f>
        <v>4</v>
      </c>
      <c r="AP31" s="15">
        <f>AN31-AO31</f>
        <v>0</v>
      </c>
      <c r="AR31" s="15">
        <v>1</v>
      </c>
      <c r="AS31" s="15" t="str">
        <f>VLOOKUP($AR31,$AG$31:$AP$34,6,FALSE)</f>
        <v>Costa Rica</v>
      </c>
      <c r="AT31" s="15">
        <f>VLOOKUP($AS31,$AL$31:$AP$34,2,FALSE)</f>
        <v>7</v>
      </c>
      <c r="AU31" s="15">
        <f>VLOOKUP($AS31,$AL$31:$AP$34,3,FALSE)</f>
        <v>4</v>
      </c>
      <c r="AV31" s="15">
        <f>VLOOKUP($AS31,$AL$31:$AP$34,4,FALSE)</f>
        <v>1</v>
      </c>
      <c r="AW31" s="15">
        <f>VLOOKUP($AS31,$AL$31:$AP$34,5,FALSE)</f>
        <v>3</v>
      </c>
      <c r="AX31" s="92">
        <v>7</v>
      </c>
      <c r="AY31" s="100">
        <v>41804.666666666664</v>
      </c>
      <c r="AZ31" s="94" t="s">
        <v>55</v>
      </c>
      <c r="BA31" s="95" t="s">
        <v>6</v>
      </c>
      <c r="BB31" s="96" t="s">
        <v>56</v>
      </c>
      <c r="BC31" s="97" t="e">
        <f>IF(G31=#REF!,2,0)</f>
        <v>#REF!</v>
      </c>
      <c r="BD31" s="98" t="s">
        <v>6</v>
      </c>
      <c r="BE31" s="97" t="e">
        <f>IF(I31=#REF!,2,0)</f>
        <v>#REF!</v>
      </c>
      <c r="BF31" s="99" t="e">
        <f>IF(J31=#REF!,2,0)</f>
        <v>#REF!</v>
      </c>
      <c r="BG31" s="81" t="e">
        <f t="shared" ref="BG31:BG36" si="51">SUM(BC31+BE31+BF31)</f>
        <v>#REF!</v>
      </c>
      <c r="BH31" s="40"/>
      <c r="BI31" s="85"/>
      <c r="BJ31" s="123"/>
      <c r="BK31" s="123"/>
      <c r="BL31" s="123"/>
      <c r="BM31" s="123"/>
      <c r="BO31" s="155">
        <v>28</v>
      </c>
      <c r="BP31" s="156"/>
      <c r="BQ31" s="156"/>
      <c r="BR31" s="155"/>
    </row>
    <row r="32" spans="2:70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2</v>
      </c>
      <c r="J32" s="142">
        <v>2</v>
      </c>
      <c r="K32" s="10">
        <v>2</v>
      </c>
      <c r="L32" s="59" t="str">
        <f>VLOOKUP(K32,$AR$31:$AW$34,2,FALSE)</f>
        <v>Uruguay</v>
      </c>
      <c r="M32" s="56">
        <f>VLOOKUP(L32,$AS$31:$AW$34,2,FALSE)</f>
        <v>6</v>
      </c>
      <c r="N32" s="56">
        <f>VLOOKUP(L32,$AS$31:$AW$34,3,FALSE)</f>
        <v>4</v>
      </c>
      <c r="O32" s="56">
        <f>VLOOKUP(L32,$AS$31:$AW$34,4,FALSE)</f>
        <v>4</v>
      </c>
      <c r="P32" s="76">
        <f>VLOOKUP(L32,$AS$31:$AW$34,5,FALSE)</f>
        <v>0</v>
      </c>
      <c r="R32" s="12"/>
      <c r="S32" s="12"/>
      <c r="T32" s="12"/>
      <c r="U32" s="12"/>
      <c r="V32" s="12"/>
      <c r="X32" s="20" t="s">
        <v>59</v>
      </c>
      <c r="Y32" s="21">
        <f t="shared" si="45"/>
        <v>0</v>
      </c>
      <c r="Z32" s="21">
        <f t="shared" si="46"/>
        <v>1</v>
      </c>
      <c r="AA32" s="21">
        <f t="shared" si="47"/>
        <v>2</v>
      </c>
      <c r="AB32" s="20" t="s">
        <v>60</v>
      </c>
      <c r="AC32" s="21">
        <f t="shared" si="48"/>
        <v>3</v>
      </c>
      <c r="AD32" s="16">
        <f t="shared" si="49"/>
        <v>2</v>
      </c>
      <c r="AE32" s="16">
        <f t="shared" si="50"/>
        <v>1</v>
      </c>
      <c r="AG32" s="15">
        <f>RANK($AH32,$AH$31:$AH$34,1)+COUNTIF($AH$31:$AH32,$AH32)-1</f>
        <v>4</v>
      </c>
      <c r="AH32" s="15">
        <f>AI32+AJ32+AK32</f>
        <v>4</v>
      </c>
      <c r="AI32" s="15">
        <f t="shared" ref="AI32:AI34" si="52">SUMPRODUCT(($AM$31:$AM$34=AM32)*($AP$31:$AP$34=AP32)*($AN$31:$AN$34&gt;AN32))</f>
        <v>0</v>
      </c>
      <c r="AJ32" s="15">
        <f t="shared" ref="AJ32:AJ34" si="53">SUMPRODUCT(($AM$31:$AM$34=AM32)*($AP$31:$AP$34&gt;AP32))</f>
        <v>0</v>
      </c>
      <c r="AK32" s="15">
        <f t="shared" ref="AK32:AK34" si="54">RANK(AM32,$AM$31:$AM$34)</f>
        <v>4</v>
      </c>
      <c r="AL32" s="20" t="s">
        <v>59</v>
      </c>
      <c r="AM32" s="15">
        <f t="shared" ref="AM32:AM34" si="55">SUMIF($X$31:$X$36,$AL32,$Y$31:$Y$36)+SUMIF($AB$31:$AB$36,$AL32,$AC$31:$AC$36)</f>
        <v>1</v>
      </c>
      <c r="AN32" s="15">
        <f t="shared" ref="AN32:AN34" si="56">SUMIF($X$31:$X$36,$AL32,$Z$31:$Z$36)+SUMIF($AB$31:$AB$36,$AL32,$AD$31:$AD$36)</f>
        <v>2</v>
      </c>
      <c r="AO32" s="15">
        <f t="shared" ref="AO32:AO34" si="57">SUMIF($X$31:$X$36,$AL32,$AA$31:$AA$36)+SUMIF($AB$31:$AB$36,$AL32,$AE$31:$AE$36)</f>
        <v>4</v>
      </c>
      <c r="AP32" s="15">
        <f t="shared" ref="AP32:AP34" si="58">AN32-AO32</f>
        <v>-2</v>
      </c>
      <c r="AR32" s="15">
        <v>2</v>
      </c>
      <c r="AS32" s="15" t="str">
        <f t="shared" ref="AS32:AS34" si="59">VLOOKUP($AR32,$AG$31:$AP$34,6,FALSE)</f>
        <v>Uruguay</v>
      </c>
      <c r="AT32" s="15">
        <f t="shared" ref="AT32:AT34" si="60">VLOOKUP($AS32,$AL$31:$AP$34,2,FALSE)</f>
        <v>6</v>
      </c>
      <c r="AU32" s="15">
        <f t="shared" ref="AU32:AU34" si="61">VLOOKUP($AS32,$AL$31:$AP$34,3,FALSE)</f>
        <v>4</v>
      </c>
      <c r="AV32" s="15">
        <f t="shared" ref="AV32:AV34" si="62">VLOOKUP($AS32,$AL$31:$AP$34,4,FALSE)</f>
        <v>4</v>
      </c>
      <c r="AW32" s="15">
        <f t="shared" ref="AW32:AW34" si="63">VLOOKUP($AS32,$AL$31:$AP$34,5,FALSE)</f>
        <v>0</v>
      </c>
      <c r="AX32" s="92">
        <v>8</v>
      </c>
      <c r="AY32" s="100">
        <v>41804.75</v>
      </c>
      <c r="AZ32" s="94" t="s">
        <v>59</v>
      </c>
      <c r="BA32" s="95" t="s">
        <v>6</v>
      </c>
      <c r="BB32" s="96" t="s">
        <v>60</v>
      </c>
      <c r="BC32" s="97" t="e">
        <f>IF(G32=#REF!,2,0)</f>
        <v>#REF!</v>
      </c>
      <c r="BD32" s="98" t="s">
        <v>6</v>
      </c>
      <c r="BE32" s="97" t="e">
        <f>IF(I32=#REF!,2,0)</f>
        <v>#REF!</v>
      </c>
      <c r="BF32" s="99" t="e">
        <f>IF(J32=#REF!,2,0)</f>
        <v>#REF!</v>
      </c>
      <c r="BG32" s="81" t="e">
        <f t="shared" si="51"/>
        <v>#REF!</v>
      </c>
      <c r="BI32" s="85"/>
      <c r="BJ32" s="123"/>
      <c r="BK32" s="123"/>
      <c r="BL32" s="123"/>
      <c r="BM32" s="123"/>
      <c r="BO32" s="155">
        <v>29</v>
      </c>
      <c r="BP32" s="156"/>
      <c r="BQ32" s="156"/>
      <c r="BR32" s="155"/>
    </row>
    <row r="33" spans="2:70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0">
        <v>3</v>
      </c>
      <c r="L33" s="58" t="str">
        <f>VLOOKUP(K33,$AR$31:$AW$34,2,FALSE)</f>
        <v>Italien</v>
      </c>
      <c r="M33" s="6">
        <f>VLOOKUP(L33,$AS$31:$AW$34,2,FALSE)</f>
        <v>3</v>
      </c>
      <c r="N33" s="6">
        <f>VLOOKUP(L33,$AS$31:$AW$34,3,FALSE)</f>
        <v>2</v>
      </c>
      <c r="O33" s="6">
        <f>VLOOKUP(L33,$AS$31:$AW$34,4,FALSE)</f>
        <v>3</v>
      </c>
      <c r="P33" s="75">
        <f>VLOOKUP(L33,$AS$31:$AW$34,5,FALSE)</f>
        <v>-1</v>
      </c>
      <c r="R33" s="12"/>
      <c r="S33" s="12"/>
      <c r="T33" s="12"/>
      <c r="U33" s="12"/>
      <c r="V33" s="12"/>
      <c r="X33" s="20" t="s">
        <v>55</v>
      </c>
      <c r="Y33" s="21">
        <f t="shared" si="45"/>
        <v>3</v>
      </c>
      <c r="Z33" s="21">
        <f t="shared" si="46"/>
        <v>2</v>
      </c>
      <c r="AA33" s="21">
        <f t="shared" si="47"/>
        <v>1</v>
      </c>
      <c r="AB33" s="20" t="s">
        <v>59</v>
      </c>
      <c r="AC33" s="21">
        <f t="shared" si="48"/>
        <v>0</v>
      </c>
      <c r="AD33" s="16">
        <f t="shared" si="49"/>
        <v>1</v>
      </c>
      <c r="AE33" s="16">
        <f t="shared" si="50"/>
        <v>2</v>
      </c>
      <c r="AG33" s="15">
        <f>RANK($AH33,$AH$31:$AH$34,1)+COUNTIF($AH$31:$AH33,$AH33)-1</f>
        <v>1</v>
      </c>
      <c r="AH33" s="15">
        <f>AI33+AJ33+AK33</f>
        <v>1</v>
      </c>
      <c r="AI33" s="15">
        <f t="shared" si="52"/>
        <v>0</v>
      </c>
      <c r="AJ33" s="15">
        <f t="shared" si="53"/>
        <v>0</v>
      </c>
      <c r="AK33" s="15">
        <f t="shared" si="54"/>
        <v>1</v>
      </c>
      <c r="AL33" s="20" t="s">
        <v>56</v>
      </c>
      <c r="AM33" s="15">
        <f t="shared" si="55"/>
        <v>7</v>
      </c>
      <c r="AN33" s="15">
        <f t="shared" si="56"/>
        <v>4</v>
      </c>
      <c r="AO33" s="15">
        <f t="shared" si="57"/>
        <v>1</v>
      </c>
      <c r="AP33" s="15">
        <f t="shared" si="58"/>
        <v>3</v>
      </c>
      <c r="AR33" s="15">
        <v>3</v>
      </c>
      <c r="AS33" s="15" t="str">
        <f t="shared" si="59"/>
        <v>Italien</v>
      </c>
      <c r="AT33" s="15">
        <f t="shared" si="60"/>
        <v>3</v>
      </c>
      <c r="AU33" s="15">
        <f t="shared" si="61"/>
        <v>2</v>
      </c>
      <c r="AV33" s="15">
        <f t="shared" si="62"/>
        <v>3</v>
      </c>
      <c r="AW33" s="15">
        <f t="shared" si="63"/>
        <v>-1</v>
      </c>
      <c r="AX33" s="92">
        <v>23</v>
      </c>
      <c r="AY33" s="100">
        <v>41809.666666666664</v>
      </c>
      <c r="AZ33" s="94" t="s">
        <v>55</v>
      </c>
      <c r="BA33" s="95" t="s">
        <v>6</v>
      </c>
      <c r="BB33" s="96" t="s">
        <v>59</v>
      </c>
      <c r="BC33" s="97" t="e">
        <f>IF(G33=#REF!,2,0)</f>
        <v>#REF!</v>
      </c>
      <c r="BD33" s="98" t="s">
        <v>6</v>
      </c>
      <c r="BE33" s="97" t="e">
        <f>IF(I33=#REF!,2,0)</f>
        <v>#REF!</v>
      </c>
      <c r="BF33" s="99" t="e">
        <f>IF(J33=#REF!,2,0)</f>
        <v>#REF!</v>
      </c>
      <c r="BG33" s="81" t="e">
        <f t="shared" si="51"/>
        <v>#REF!</v>
      </c>
      <c r="BI33" s="101"/>
      <c r="BJ33" s="123"/>
      <c r="BK33" s="123"/>
      <c r="BL33" s="123"/>
      <c r="BM33" s="123"/>
      <c r="BO33" s="155">
        <v>30</v>
      </c>
      <c r="BP33" s="156"/>
      <c r="BQ33" s="156"/>
      <c r="BR33" s="155"/>
    </row>
    <row r="34" spans="2:70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0</v>
      </c>
      <c r="H34" s="68" t="s">
        <v>6</v>
      </c>
      <c r="I34" s="142">
        <v>1</v>
      </c>
      <c r="J34" s="142">
        <v>2</v>
      </c>
      <c r="K34" s="10">
        <v>4</v>
      </c>
      <c r="L34" s="55" t="str">
        <f>VLOOKUP(K34,$AR$31:$AW$34,2,FALSE)</f>
        <v>England</v>
      </c>
      <c r="M34" s="56">
        <f>VLOOKUP(L34,$AS$31:$AW$34,2,FALSE)</f>
        <v>1</v>
      </c>
      <c r="N34" s="56">
        <f>VLOOKUP(L34,$AS$31:$AW$34,3,FALSE)</f>
        <v>2</v>
      </c>
      <c r="O34" s="56">
        <f>VLOOKUP(L34,$AS$31:$AW$34,4,FALSE)</f>
        <v>4</v>
      </c>
      <c r="P34" s="76">
        <f>VLOOKUP(L34,$AS$31:$AW$34,5,FALSE)</f>
        <v>-2</v>
      </c>
      <c r="R34" s="12"/>
      <c r="S34" s="12"/>
      <c r="T34" s="12"/>
      <c r="U34" s="12"/>
      <c r="V34" s="12"/>
      <c r="X34" s="20" t="s">
        <v>60</v>
      </c>
      <c r="Y34" s="21">
        <f t="shared" si="45"/>
        <v>0</v>
      </c>
      <c r="Z34" s="21">
        <f t="shared" si="46"/>
        <v>0</v>
      </c>
      <c r="AA34" s="21">
        <f t="shared" si="47"/>
        <v>1</v>
      </c>
      <c r="AB34" s="20" t="s">
        <v>56</v>
      </c>
      <c r="AC34" s="21">
        <f t="shared" si="48"/>
        <v>3</v>
      </c>
      <c r="AD34" s="16">
        <f t="shared" si="49"/>
        <v>1</v>
      </c>
      <c r="AE34" s="16">
        <f t="shared" si="50"/>
        <v>0</v>
      </c>
      <c r="AG34" s="15">
        <f>RANK($AH34,$AH$31:$AH$34,1)+COUNTIF($AH$31:$AH34,$AH34)-1</f>
        <v>3</v>
      </c>
      <c r="AH34" s="15">
        <f>AI34+AJ34+AK34</f>
        <v>3</v>
      </c>
      <c r="AI34" s="15">
        <f t="shared" si="52"/>
        <v>0</v>
      </c>
      <c r="AJ34" s="15">
        <f t="shared" si="53"/>
        <v>0</v>
      </c>
      <c r="AK34" s="15">
        <f t="shared" si="54"/>
        <v>3</v>
      </c>
      <c r="AL34" s="20" t="s">
        <v>60</v>
      </c>
      <c r="AM34" s="15">
        <f t="shared" si="55"/>
        <v>3</v>
      </c>
      <c r="AN34" s="15">
        <f t="shared" si="56"/>
        <v>2</v>
      </c>
      <c r="AO34" s="15">
        <f t="shared" si="57"/>
        <v>3</v>
      </c>
      <c r="AP34" s="15">
        <f t="shared" si="58"/>
        <v>-1</v>
      </c>
      <c r="AR34" s="15">
        <v>4</v>
      </c>
      <c r="AS34" s="15" t="str">
        <f t="shared" si="59"/>
        <v>England</v>
      </c>
      <c r="AT34" s="15">
        <f t="shared" si="60"/>
        <v>1</v>
      </c>
      <c r="AU34" s="15">
        <f t="shared" si="61"/>
        <v>2</v>
      </c>
      <c r="AV34" s="15">
        <f t="shared" si="62"/>
        <v>4</v>
      </c>
      <c r="AW34" s="15">
        <f t="shared" si="63"/>
        <v>-2</v>
      </c>
      <c r="AX34" s="92">
        <v>24</v>
      </c>
      <c r="AY34" s="100">
        <v>41810.541666666664</v>
      </c>
      <c r="AZ34" s="94" t="s">
        <v>60</v>
      </c>
      <c r="BA34" s="95" t="s">
        <v>6</v>
      </c>
      <c r="BB34" s="96" t="s">
        <v>56</v>
      </c>
      <c r="BC34" s="97" t="e">
        <f>IF(G34=#REF!,2,0)</f>
        <v>#REF!</v>
      </c>
      <c r="BD34" s="98" t="s">
        <v>6</v>
      </c>
      <c r="BE34" s="97" t="e">
        <f>IF(I34=#REF!,2,0)</f>
        <v>#REF!</v>
      </c>
      <c r="BF34" s="99" t="e">
        <f>IF(J34=#REF!,2,0)</f>
        <v>#REF!</v>
      </c>
      <c r="BG34" s="81" t="e">
        <f t="shared" si="51"/>
        <v>#REF!</v>
      </c>
      <c r="BI34" s="101"/>
      <c r="BJ34" s="123"/>
      <c r="BK34" s="123"/>
      <c r="BL34" s="123"/>
      <c r="BM34" s="123"/>
      <c r="BO34" s="155">
        <v>31</v>
      </c>
      <c r="BP34" s="156"/>
      <c r="BQ34" s="156"/>
      <c r="BR34" s="155"/>
    </row>
    <row r="35" spans="2:70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1</v>
      </c>
      <c r="J35" s="142">
        <v>2</v>
      </c>
      <c r="M35" s="24"/>
      <c r="N35" s="79"/>
      <c r="O35" s="24"/>
      <c r="P35" s="24"/>
      <c r="R35" s="12"/>
      <c r="S35" s="12"/>
      <c r="T35" s="12"/>
      <c r="U35" s="12"/>
      <c r="V35" s="12"/>
      <c r="X35" s="20" t="s">
        <v>60</v>
      </c>
      <c r="Y35" s="21">
        <f t="shared" si="45"/>
        <v>0</v>
      </c>
      <c r="Z35" s="21">
        <f t="shared" si="46"/>
        <v>0</v>
      </c>
      <c r="AA35" s="21">
        <f t="shared" si="47"/>
        <v>1</v>
      </c>
      <c r="AB35" s="20" t="s">
        <v>55</v>
      </c>
      <c r="AC35" s="21">
        <f t="shared" si="48"/>
        <v>3</v>
      </c>
      <c r="AD35" s="16">
        <f t="shared" si="49"/>
        <v>1</v>
      </c>
      <c r="AE35" s="16">
        <f t="shared" si="50"/>
        <v>0</v>
      </c>
      <c r="AX35" s="92">
        <v>39</v>
      </c>
      <c r="AY35" s="100">
        <v>41814.541666666664</v>
      </c>
      <c r="AZ35" s="94" t="s">
        <v>60</v>
      </c>
      <c r="BA35" s="95" t="s">
        <v>6</v>
      </c>
      <c r="BB35" s="96" t="s">
        <v>55</v>
      </c>
      <c r="BC35" s="97" t="e">
        <f>IF(G35=#REF!,2,0)</f>
        <v>#REF!</v>
      </c>
      <c r="BD35" s="98" t="s">
        <v>6</v>
      </c>
      <c r="BE35" s="97" t="e">
        <f>IF(I35=#REF!,2,0)</f>
        <v>#REF!</v>
      </c>
      <c r="BF35" s="99" t="e">
        <f>IF(J35=#REF!,2,0)</f>
        <v>#REF!</v>
      </c>
      <c r="BG35" s="81" t="e">
        <f t="shared" si="51"/>
        <v>#REF!</v>
      </c>
      <c r="BJ35" s="123"/>
      <c r="BK35" s="127"/>
      <c r="BL35" s="123"/>
      <c r="BM35" s="123"/>
      <c r="BO35" s="155">
        <v>32</v>
      </c>
      <c r="BP35" s="156"/>
      <c r="BQ35" s="156"/>
      <c r="BR35" s="155"/>
    </row>
    <row r="36" spans="2:70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0</v>
      </c>
      <c r="J36" s="142" t="s">
        <v>122</v>
      </c>
      <c r="M36" s="24"/>
      <c r="N36" s="79"/>
      <c r="O36" s="24"/>
      <c r="P36" s="24"/>
      <c r="R36" s="12"/>
      <c r="S36" s="12"/>
      <c r="T36" s="12"/>
      <c r="U36" s="12"/>
      <c r="V36" s="12"/>
      <c r="X36" s="20" t="s">
        <v>56</v>
      </c>
      <c r="Y36" s="21">
        <f t="shared" si="45"/>
        <v>1</v>
      </c>
      <c r="Z36" s="21">
        <f t="shared" si="46"/>
        <v>0</v>
      </c>
      <c r="AA36" s="21">
        <f t="shared" si="47"/>
        <v>0</v>
      </c>
      <c r="AB36" s="20" t="s">
        <v>59</v>
      </c>
      <c r="AC36" s="21">
        <f t="shared" si="48"/>
        <v>1</v>
      </c>
      <c r="AD36" s="16">
        <f t="shared" si="49"/>
        <v>0</v>
      </c>
      <c r="AE36" s="16">
        <f t="shared" si="50"/>
        <v>0</v>
      </c>
      <c r="AX36" s="92">
        <v>40</v>
      </c>
      <c r="AY36" s="100">
        <v>41814.541666666664</v>
      </c>
      <c r="AZ36" s="94" t="s">
        <v>56</v>
      </c>
      <c r="BA36" s="95" t="s">
        <v>6</v>
      </c>
      <c r="BB36" s="96" t="s">
        <v>59</v>
      </c>
      <c r="BC36" s="97" t="e">
        <f>IF(G36=#REF!,2,0)</f>
        <v>#REF!</v>
      </c>
      <c r="BD36" s="98" t="s">
        <v>6</v>
      </c>
      <c r="BE36" s="97" t="e">
        <f>IF(I36=#REF!,2,0)</f>
        <v>#REF!</v>
      </c>
      <c r="BF36" s="99" t="e">
        <f>IF(J36=#REF!,2,0)</f>
        <v>#REF!</v>
      </c>
      <c r="BG36" s="81" t="e">
        <f t="shared" si="51"/>
        <v>#REF!</v>
      </c>
      <c r="BJ36" s="123"/>
      <c r="BK36" s="127"/>
      <c r="BL36" s="123"/>
      <c r="BM36" s="123"/>
      <c r="BO36" s="155">
        <v>33</v>
      </c>
      <c r="BP36" s="156"/>
      <c r="BQ36" s="156"/>
      <c r="BR36" s="155"/>
    </row>
    <row r="37" spans="2:70" ht="14.25" customHeight="1" x14ac:dyDescent="0.25">
      <c r="C37" s="22"/>
      <c r="M37" s="24"/>
      <c r="N37" s="79"/>
      <c r="O37" s="24"/>
      <c r="P37" s="24"/>
      <c r="R37" s="12"/>
      <c r="S37" s="12"/>
      <c r="T37" s="12"/>
      <c r="U37" s="12"/>
      <c r="V37" s="12"/>
      <c r="AY37" s="108"/>
      <c r="BG37" s="82"/>
      <c r="BJ37" s="123"/>
      <c r="BK37" s="127"/>
      <c r="BL37" s="123"/>
      <c r="BM37" s="123"/>
      <c r="BO37" s="155">
        <v>34</v>
      </c>
      <c r="BP37" s="156"/>
      <c r="BQ37" s="156"/>
      <c r="BR37" s="155"/>
    </row>
    <row r="38" spans="2:70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27"/>
      <c r="M38" s="9"/>
      <c r="N38" s="80"/>
      <c r="O38" s="9"/>
      <c r="P38" s="9"/>
      <c r="R38" s="9"/>
      <c r="S38" s="9"/>
      <c r="T38" s="9"/>
      <c r="U38" s="9"/>
      <c r="V38" s="33"/>
      <c r="X38" s="13"/>
      <c r="Y38" s="21"/>
      <c r="Z38" s="21"/>
      <c r="AA38" s="21"/>
      <c r="AB38" s="13"/>
      <c r="AC38" s="29"/>
      <c r="AD38" s="30"/>
      <c r="AE38" s="30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85" t="s">
        <v>61</v>
      </c>
      <c r="AY38" s="110"/>
      <c r="AZ38" s="86"/>
      <c r="BA38" s="87"/>
      <c r="BB38" s="86"/>
      <c r="BC38" s="87"/>
      <c r="BD38" s="87"/>
      <c r="BE38" s="87"/>
      <c r="BF38" s="87"/>
      <c r="BG38" s="83"/>
      <c r="BH38" s="39"/>
      <c r="BI38" s="41"/>
      <c r="BJ38" s="83"/>
      <c r="BK38" s="128"/>
      <c r="BL38" s="83"/>
      <c r="BM38" s="83"/>
      <c r="BO38" s="155">
        <v>35</v>
      </c>
      <c r="BP38" s="156"/>
      <c r="BQ38" s="156"/>
      <c r="BR38" s="155"/>
    </row>
    <row r="39" spans="2:70" s="28" customFormat="1" ht="14.25" customHeight="1" x14ac:dyDescent="0.25">
      <c r="B39" s="64" t="s">
        <v>2</v>
      </c>
      <c r="C39" s="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151" t="s">
        <v>81</v>
      </c>
      <c r="K39" s="27"/>
      <c r="L39" s="57" t="s">
        <v>61</v>
      </c>
      <c r="M39" s="149" t="s">
        <v>89</v>
      </c>
      <c r="N39" s="149" t="s">
        <v>90</v>
      </c>
      <c r="O39" s="149" t="s">
        <v>91</v>
      </c>
      <c r="P39" s="74" t="s">
        <v>101</v>
      </c>
      <c r="R39" s="9"/>
      <c r="S39" s="9"/>
      <c r="T39" s="9"/>
      <c r="U39" s="9"/>
      <c r="V39" s="33"/>
      <c r="X39" s="17" t="s">
        <v>87</v>
      </c>
      <c r="Y39" s="17" t="s">
        <v>89</v>
      </c>
      <c r="Z39" s="17" t="s">
        <v>90</v>
      </c>
      <c r="AA39" s="17" t="s">
        <v>91</v>
      </c>
      <c r="AB39" s="17" t="s">
        <v>88</v>
      </c>
      <c r="AC39" s="17" t="s">
        <v>89</v>
      </c>
      <c r="AD39" s="17" t="s">
        <v>90</v>
      </c>
      <c r="AE39" s="17" t="s">
        <v>91</v>
      </c>
      <c r="AF39" s="29"/>
      <c r="AG39" s="18" t="s">
        <v>99</v>
      </c>
      <c r="AH39" s="18" t="s">
        <v>98</v>
      </c>
      <c r="AI39" s="18" t="s">
        <v>97</v>
      </c>
      <c r="AJ39" s="17" t="s">
        <v>96</v>
      </c>
      <c r="AK39" s="17" t="s">
        <v>95</v>
      </c>
      <c r="AL39" s="17" t="s">
        <v>92</v>
      </c>
      <c r="AM39" s="17" t="s">
        <v>89</v>
      </c>
      <c r="AN39" s="17" t="s">
        <v>90</v>
      </c>
      <c r="AO39" s="17" t="s">
        <v>91</v>
      </c>
      <c r="AP39" s="18" t="s">
        <v>93</v>
      </c>
      <c r="AQ39" s="29"/>
      <c r="AR39" s="17" t="s">
        <v>94</v>
      </c>
      <c r="AS39" s="17" t="s">
        <v>92</v>
      </c>
      <c r="AT39" s="17" t="s">
        <v>89</v>
      </c>
      <c r="AU39" s="17" t="s">
        <v>90</v>
      </c>
      <c r="AV39" s="17" t="s">
        <v>91</v>
      </c>
      <c r="AW39" s="18" t="s">
        <v>93</v>
      </c>
      <c r="AX39" s="115" t="s">
        <v>2</v>
      </c>
      <c r="AY39" s="113" t="s">
        <v>3</v>
      </c>
      <c r="AZ39" s="146" t="s">
        <v>2</v>
      </c>
      <c r="BA39" s="145"/>
      <c r="BB39" s="147"/>
      <c r="BC39" s="1999" t="s">
        <v>4</v>
      </c>
      <c r="BD39" s="1999"/>
      <c r="BE39" s="1999"/>
      <c r="BF39" s="145" t="s">
        <v>81</v>
      </c>
      <c r="BG39" s="67" t="s">
        <v>89</v>
      </c>
      <c r="BH39" s="39"/>
      <c r="BI39" s="88"/>
      <c r="BJ39" s="83"/>
      <c r="BK39" s="83"/>
      <c r="BL39" s="83"/>
      <c r="BM39" s="83"/>
      <c r="BO39" s="155">
        <v>36</v>
      </c>
      <c r="BP39" s="156"/>
      <c r="BQ39" s="156"/>
      <c r="BR39" s="155"/>
    </row>
    <row r="40" spans="2:70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9">
        <v>1</v>
      </c>
      <c r="L40" s="84" t="str">
        <f>VLOOKUP(K40,$AR$40:$AW$43,2,FALSE)</f>
        <v>Frankrike</v>
      </c>
      <c r="M40" s="77">
        <f>VLOOKUP(L40,$AS$40:$AW$43,2,FALSE)</f>
        <v>7</v>
      </c>
      <c r="N40" s="77">
        <f>VLOOKUP(L40,$AS$40:$AW$43,3,FALSE)</f>
        <v>8</v>
      </c>
      <c r="O40" s="77">
        <f>VLOOKUP(L40,$AS$40:$AW$43,4,FALSE)</f>
        <v>2</v>
      </c>
      <c r="P40" s="78">
        <f>VLOOKUP(L40,$AS$40:$AW$43,5,FALSE)</f>
        <v>6</v>
      </c>
      <c r="X40" s="20" t="s">
        <v>62</v>
      </c>
      <c r="Y40" s="21">
        <f t="shared" ref="Y40:Y45" si="64">IF(G40="",0,IF($G40&lt;$I40,0,IF($G40=$I40,1,3)))</f>
        <v>3</v>
      </c>
      <c r="Z40" s="21">
        <f t="shared" ref="Z40:Z45" si="65">G40</f>
        <v>2</v>
      </c>
      <c r="AA40" s="21">
        <f t="shared" ref="AA40:AA45" si="66">I40</f>
        <v>1</v>
      </c>
      <c r="AB40" s="20" t="s">
        <v>63</v>
      </c>
      <c r="AC40" s="21">
        <f t="shared" ref="AC40:AC45" si="67">IF(I40="",0,IF(I40&lt;G40,0,IF(I40=G40,1,3)))</f>
        <v>0</v>
      </c>
      <c r="AD40" s="16">
        <f t="shared" ref="AD40:AD45" si="68">I40</f>
        <v>1</v>
      </c>
      <c r="AE40" s="16">
        <f t="shared" ref="AE40:AE45" si="69">G40</f>
        <v>2</v>
      </c>
      <c r="AG40" s="15">
        <f>RANK($AH40,$AH$40:$AH$43,1)+COUNTIF($AH$40:$AH40,$AH40)-1</f>
        <v>2</v>
      </c>
      <c r="AH40" s="15">
        <f>AI40+AJ40+AK40</f>
        <v>2</v>
      </c>
      <c r="AI40" s="15">
        <f>SUMPRODUCT(($AM$40:$AM$43=AM40)*($AP$40:$AP$43=AP40)*($AN$40:$AN$43&gt;AN40))</f>
        <v>0</v>
      </c>
      <c r="AJ40" s="15">
        <f>SUMPRODUCT(($AM$40:$AM$43=AM40)*($AP$40:$AP$43&gt;AP40))</f>
        <v>0</v>
      </c>
      <c r="AK40" s="15">
        <f>RANK(AM40,$AM$40:$AM$43)</f>
        <v>2</v>
      </c>
      <c r="AL40" s="20" t="s">
        <v>62</v>
      </c>
      <c r="AM40" s="15">
        <f>SUMIF($X$40:$X$45,$AL40,$Y$40:$Y$45)+SUMIF($AB$40:$AB$45,$AL40,$AC$40:$AC$45)</f>
        <v>6</v>
      </c>
      <c r="AN40" s="15">
        <f>SUMIF($X$40:$X$45,$AL40,$Z$40:$Z$45)+SUMIF($AB$40:$AB$45,$AL40,$AD$40:$AD$45)</f>
        <v>7</v>
      </c>
      <c r="AO40" s="15">
        <f>SUMIF($X$40:$X$45,$AL40,$AA$40:$AA$45)+SUMIF($AB$40:$AB$45,$AL40,$AE$40:$AE$45)</f>
        <v>6</v>
      </c>
      <c r="AP40" s="15">
        <f>AN40-AO40</f>
        <v>1</v>
      </c>
      <c r="AR40" s="15">
        <v>1</v>
      </c>
      <c r="AS40" s="15" t="str">
        <f>VLOOKUP($AR40,$AG$40:$AP$43,6,FALSE)</f>
        <v>Frankrike</v>
      </c>
      <c r="AT40" s="15">
        <f>VLOOKUP($AS40,$AL$40:$AP$43,2,FALSE)</f>
        <v>7</v>
      </c>
      <c r="AU40" s="15">
        <f>VLOOKUP($AS40,$AL$40:$AP$43,3,FALSE)</f>
        <v>8</v>
      </c>
      <c r="AV40" s="15">
        <f>VLOOKUP($AS40,$AL$40:$AP$43,4,FALSE)</f>
        <v>2</v>
      </c>
      <c r="AW40" s="15">
        <f>VLOOKUP($AS40,$AL$40:$AP$43,5,FALSE)</f>
        <v>6</v>
      </c>
      <c r="AX40" s="92">
        <v>9</v>
      </c>
      <c r="AY40" s="100">
        <v>41805.541666666664</v>
      </c>
      <c r="AZ40" s="94" t="s">
        <v>62</v>
      </c>
      <c r="BA40" s="95" t="s">
        <v>6</v>
      </c>
      <c r="BB40" s="96" t="s">
        <v>63</v>
      </c>
      <c r="BC40" s="97" t="e">
        <f>IF(G40=#REF!,2,0)</f>
        <v>#REF!</v>
      </c>
      <c r="BD40" s="98" t="s">
        <v>6</v>
      </c>
      <c r="BE40" s="97" t="e">
        <f>IF(I40=#REF!,2,0)</f>
        <v>#REF!</v>
      </c>
      <c r="BF40" s="99" t="e">
        <f>IF(J40=#REF!,2,0)</f>
        <v>#REF!</v>
      </c>
      <c r="BG40" s="81" t="e">
        <f t="shared" ref="BG40:BG45" si="70">SUM(BC40+BE40+BF40)</f>
        <v>#REF!</v>
      </c>
      <c r="BH40" s="40"/>
      <c r="BI40" s="85"/>
      <c r="BJ40" s="123"/>
      <c r="BK40" s="123"/>
      <c r="BL40" s="123"/>
      <c r="BM40" s="123"/>
      <c r="BO40" s="155">
        <v>37</v>
      </c>
      <c r="BP40" s="156"/>
      <c r="BQ40" s="156"/>
      <c r="BR40" s="155"/>
    </row>
    <row r="41" spans="2:70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0">
        <v>2</v>
      </c>
      <c r="L41" s="59" t="str">
        <f>VLOOKUP(K41,$AR$40:$AW$43,2,FALSE)</f>
        <v>Schweiz</v>
      </c>
      <c r="M41" s="56">
        <f>VLOOKUP(L41,$AS$40:$AW$43,2,FALSE)</f>
        <v>6</v>
      </c>
      <c r="N41" s="56">
        <f>VLOOKUP(L41,$AS$40:$AW$43,3,FALSE)</f>
        <v>7</v>
      </c>
      <c r="O41" s="56">
        <f>VLOOKUP(L41,$AS$40:$AW$43,4,FALSE)</f>
        <v>6</v>
      </c>
      <c r="P41" s="76">
        <f>VLOOKUP(L41,$AS$40:$AW$43,5,FALSE)</f>
        <v>1</v>
      </c>
      <c r="X41" s="20" t="s">
        <v>64</v>
      </c>
      <c r="Y41" s="21">
        <f t="shared" si="64"/>
        <v>3</v>
      </c>
      <c r="Z41" s="21">
        <f t="shared" si="65"/>
        <v>3</v>
      </c>
      <c r="AA41" s="21">
        <f t="shared" si="66"/>
        <v>0</v>
      </c>
      <c r="AB41" s="20" t="s">
        <v>65</v>
      </c>
      <c r="AC41" s="21">
        <f t="shared" si="67"/>
        <v>0</v>
      </c>
      <c r="AD41" s="16">
        <f t="shared" si="68"/>
        <v>0</v>
      </c>
      <c r="AE41" s="16">
        <f t="shared" si="69"/>
        <v>3</v>
      </c>
      <c r="AG41" s="15">
        <f>RANK($AH41,$AH$40:$AH$43,1)+COUNTIF($AH$40:$AH41,$AH41)-1</f>
        <v>1</v>
      </c>
      <c r="AH41" s="15">
        <f>AI41+AJ41+AK41</f>
        <v>1</v>
      </c>
      <c r="AI41" s="15">
        <f t="shared" ref="AI41:AI43" si="71">SUMPRODUCT(($AM$40:$AM$43=AM41)*($AP$40:$AP$43=AP41)*($AN$40:$AN$43&gt;AN41))</f>
        <v>0</v>
      </c>
      <c r="AJ41" s="15">
        <f t="shared" ref="AJ41:AJ43" si="72">SUMPRODUCT(($AM$40:$AM$43=AM41)*($AP$40:$AP$43&gt;AP41))</f>
        <v>0</v>
      </c>
      <c r="AK41" s="15">
        <f t="shared" ref="AK41:AK43" si="73">RANK(AM41,$AM$40:$AM$43)</f>
        <v>1</v>
      </c>
      <c r="AL41" s="20" t="s">
        <v>64</v>
      </c>
      <c r="AM41" s="15">
        <f t="shared" ref="AM41:AM43" si="74">SUMIF($X$40:$X$45,$AL41,$Y$40:$Y$45)+SUMIF($AB$40:$AB$45,$AL41,$AC$40:$AC$45)</f>
        <v>7</v>
      </c>
      <c r="AN41" s="15">
        <f t="shared" ref="AN41:AN43" si="75">SUMIF($X$40:$X$45,$AL41,$Z$40:$Z$45)+SUMIF($AB$40:$AB$45,$AL41,$AD$40:$AD$45)</f>
        <v>8</v>
      </c>
      <c r="AO41" s="15">
        <f t="shared" ref="AO41:AO43" si="76">SUMIF($X$40:$X$45,$AL41,$AA$40:$AA$45)+SUMIF($AB$40:$AB$45,$AL41,$AE$40:$AE$45)</f>
        <v>2</v>
      </c>
      <c r="AP41" s="15">
        <f t="shared" ref="AP41:AP43" si="77">AN41-AO41</f>
        <v>6</v>
      </c>
      <c r="AR41" s="15">
        <v>2</v>
      </c>
      <c r="AS41" s="15" t="str">
        <f t="shared" ref="AS41:AS43" si="78">VLOOKUP($AR41,$AG$40:$AP$43,6,FALSE)</f>
        <v>Schweiz</v>
      </c>
      <c r="AT41" s="15">
        <f t="shared" ref="AT41:AT43" si="79">VLOOKUP($AS41,$AL$40:$AP$43,2,FALSE)</f>
        <v>6</v>
      </c>
      <c r="AU41" s="15">
        <f t="shared" ref="AU41:AU43" si="80">VLOOKUP($AS41,$AL$40:$AP$43,3,FALSE)</f>
        <v>7</v>
      </c>
      <c r="AV41" s="15">
        <f t="shared" ref="AV41:AV43" si="81">VLOOKUP($AS41,$AL$40:$AP$43,4,FALSE)</f>
        <v>6</v>
      </c>
      <c r="AW41" s="15">
        <f t="shared" ref="AW41:AW43" si="82">VLOOKUP($AS41,$AL$40:$AP$43,5,FALSE)</f>
        <v>1</v>
      </c>
      <c r="AX41" s="92">
        <v>10</v>
      </c>
      <c r="AY41" s="100">
        <v>41805.666666666664</v>
      </c>
      <c r="AZ41" s="94" t="s">
        <v>64</v>
      </c>
      <c r="BA41" s="95" t="s">
        <v>6</v>
      </c>
      <c r="BB41" s="96" t="s">
        <v>65</v>
      </c>
      <c r="BC41" s="97" t="e">
        <f>IF(G41=#REF!,2,0)</f>
        <v>#REF!</v>
      </c>
      <c r="BD41" s="98" t="s">
        <v>6</v>
      </c>
      <c r="BE41" s="97" t="e">
        <f>IF(I41=#REF!,2,0)</f>
        <v>#REF!</v>
      </c>
      <c r="BF41" s="99" t="e">
        <f>IF(J41=#REF!,2,0)</f>
        <v>#REF!</v>
      </c>
      <c r="BG41" s="81" t="e">
        <f t="shared" si="70"/>
        <v>#REF!</v>
      </c>
      <c r="BI41" s="85"/>
      <c r="BJ41" s="123"/>
      <c r="BK41" s="123"/>
      <c r="BL41" s="123"/>
      <c r="BM41" s="123"/>
      <c r="BO41" s="155">
        <v>38</v>
      </c>
      <c r="BP41" s="156"/>
      <c r="BQ41" s="156"/>
      <c r="BR41" s="155"/>
    </row>
    <row r="42" spans="2:70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5</v>
      </c>
      <c r="J42" s="142">
        <v>2</v>
      </c>
      <c r="K42" s="10">
        <v>3</v>
      </c>
      <c r="L42" s="58" t="str">
        <f>VLOOKUP(K42,$AR$40:$AW$43,2,FALSE)</f>
        <v>Ecuador</v>
      </c>
      <c r="M42" s="6">
        <f>VLOOKUP(L42,$AS$40:$AW$43,2,FALSE)</f>
        <v>4</v>
      </c>
      <c r="N42" s="6">
        <f>VLOOKUP(L42,$AS$40:$AW$43,3,FALSE)</f>
        <v>3</v>
      </c>
      <c r="O42" s="6">
        <f>VLOOKUP(L42,$AS$40:$AW$43,4,FALSE)</f>
        <v>3</v>
      </c>
      <c r="P42" s="75">
        <f>VLOOKUP(L42,$AS$40:$AW$43,5,FALSE)</f>
        <v>0</v>
      </c>
      <c r="X42" s="20" t="s">
        <v>62</v>
      </c>
      <c r="Y42" s="21">
        <f t="shared" si="64"/>
        <v>0</v>
      </c>
      <c r="Z42" s="21">
        <f t="shared" si="65"/>
        <v>2</v>
      </c>
      <c r="AA42" s="21">
        <f t="shared" si="66"/>
        <v>5</v>
      </c>
      <c r="AB42" s="20" t="s">
        <v>64</v>
      </c>
      <c r="AC42" s="21">
        <f t="shared" si="67"/>
        <v>3</v>
      </c>
      <c r="AD42" s="16">
        <f t="shared" si="68"/>
        <v>5</v>
      </c>
      <c r="AE42" s="16">
        <f t="shared" si="69"/>
        <v>2</v>
      </c>
      <c r="AG42" s="15">
        <f>RANK($AH42,$AH$40:$AH$43,1)+COUNTIF($AH$40:$AH42,$AH42)-1</f>
        <v>3</v>
      </c>
      <c r="AH42" s="15">
        <f>AI42+AJ42+AK42</f>
        <v>3</v>
      </c>
      <c r="AI42" s="15">
        <f t="shared" si="71"/>
        <v>0</v>
      </c>
      <c r="AJ42" s="15">
        <f t="shared" si="72"/>
        <v>0</v>
      </c>
      <c r="AK42" s="15">
        <f t="shared" si="73"/>
        <v>3</v>
      </c>
      <c r="AL42" s="20" t="s">
        <v>63</v>
      </c>
      <c r="AM42" s="15">
        <f t="shared" si="74"/>
        <v>4</v>
      </c>
      <c r="AN42" s="15">
        <f t="shared" si="75"/>
        <v>3</v>
      </c>
      <c r="AO42" s="15">
        <f t="shared" si="76"/>
        <v>3</v>
      </c>
      <c r="AP42" s="15">
        <f t="shared" si="77"/>
        <v>0</v>
      </c>
      <c r="AR42" s="15">
        <v>3</v>
      </c>
      <c r="AS42" s="15" t="str">
        <f t="shared" si="78"/>
        <v>Ecuador</v>
      </c>
      <c r="AT42" s="15">
        <f t="shared" si="79"/>
        <v>4</v>
      </c>
      <c r="AU42" s="15">
        <f t="shared" si="80"/>
        <v>3</v>
      </c>
      <c r="AV42" s="15">
        <f t="shared" si="81"/>
        <v>3</v>
      </c>
      <c r="AW42" s="15">
        <f t="shared" si="82"/>
        <v>0</v>
      </c>
      <c r="AX42" s="92">
        <v>25</v>
      </c>
      <c r="AY42" s="100">
        <v>41810.666666666664</v>
      </c>
      <c r="AZ42" s="94" t="s">
        <v>62</v>
      </c>
      <c r="BA42" s="95" t="s">
        <v>6</v>
      </c>
      <c r="BB42" s="96" t="s">
        <v>64</v>
      </c>
      <c r="BC42" s="97" t="e">
        <f>IF(G42=#REF!,2,0)</f>
        <v>#REF!</v>
      </c>
      <c r="BD42" s="98" t="s">
        <v>6</v>
      </c>
      <c r="BE42" s="97" t="e">
        <f>IF(I42=#REF!,2,0)</f>
        <v>#REF!</v>
      </c>
      <c r="BF42" s="99" t="e">
        <f>IF(J42=#REF!,2,0)</f>
        <v>#REF!</v>
      </c>
      <c r="BG42" s="81" t="e">
        <f t="shared" si="70"/>
        <v>#REF!</v>
      </c>
      <c r="BI42" s="101"/>
      <c r="BJ42" s="123"/>
      <c r="BK42" s="123"/>
      <c r="BL42" s="123"/>
      <c r="BM42" s="123"/>
      <c r="BO42" s="155">
        <v>39</v>
      </c>
      <c r="BP42" s="156"/>
      <c r="BQ42" s="156"/>
      <c r="BR42" s="155"/>
    </row>
    <row r="43" spans="2:70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0">
        <v>4</v>
      </c>
      <c r="L43" s="55" t="str">
        <f>VLOOKUP(K43,$AR$40:$AW$43,2,FALSE)</f>
        <v>Honduras</v>
      </c>
      <c r="M43" s="56">
        <f>VLOOKUP(L43,$AS$40:$AW$43,2,FALSE)</f>
        <v>0</v>
      </c>
      <c r="N43" s="56">
        <f>VLOOKUP(L43,$AS$40:$AW$43,3,FALSE)</f>
        <v>1</v>
      </c>
      <c r="O43" s="56">
        <f>VLOOKUP(L43,$AS$40:$AW$43,4,FALSE)</f>
        <v>8</v>
      </c>
      <c r="P43" s="76">
        <f>VLOOKUP(L43,$AS$40:$AW$43,5,FALSE)</f>
        <v>-7</v>
      </c>
      <c r="X43" s="20" t="s">
        <v>65</v>
      </c>
      <c r="Y43" s="21">
        <f t="shared" si="64"/>
        <v>0</v>
      </c>
      <c r="Z43" s="21">
        <f t="shared" si="65"/>
        <v>1</v>
      </c>
      <c r="AA43" s="21">
        <f t="shared" si="66"/>
        <v>2</v>
      </c>
      <c r="AB43" s="20" t="s">
        <v>63</v>
      </c>
      <c r="AC43" s="21">
        <f t="shared" si="67"/>
        <v>3</v>
      </c>
      <c r="AD43" s="16">
        <f t="shared" si="68"/>
        <v>2</v>
      </c>
      <c r="AE43" s="16">
        <f t="shared" si="69"/>
        <v>1</v>
      </c>
      <c r="AG43" s="15">
        <f>RANK($AH43,$AH$40:$AH$43,1)+COUNTIF($AH$40:$AH43,$AH43)-1</f>
        <v>4</v>
      </c>
      <c r="AH43" s="15">
        <f>AI43+AJ43+AK43</f>
        <v>4</v>
      </c>
      <c r="AI43" s="15">
        <f t="shared" si="71"/>
        <v>0</v>
      </c>
      <c r="AJ43" s="15">
        <f t="shared" si="72"/>
        <v>0</v>
      </c>
      <c r="AK43" s="15">
        <f t="shared" si="73"/>
        <v>4</v>
      </c>
      <c r="AL43" s="20" t="s">
        <v>65</v>
      </c>
      <c r="AM43" s="15">
        <f t="shared" si="74"/>
        <v>0</v>
      </c>
      <c r="AN43" s="15">
        <f t="shared" si="75"/>
        <v>1</v>
      </c>
      <c r="AO43" s="15">
        <f t="shared" si="76"/>
        <v>8</v>
      </c>
      <c r="AP43" s="15">
        <f t="shared" si="77"/>
        <v>-7</v>
      </c>
      <c r="AR43" s="15">
        <v>4</v>
      </c>
      <c r="AS43" s="15" t="str">
        <f t="shared" si="78"/>
        <v>Honduras</v>
      </c>
      <c r="AT43" s="15">
        <f t="shared" si="79"/>
        <v>0</v>
      </c>
      <c r="AU43" s="15">
        <f t="shared" si="80"/>
        <v>1</v>
      </c>
      <c r="AV43" s="15">
        <f t="shared" si="81"/>
        <v>8</v>
      </c>
      <c r="AW43" s="15">
        <f t="shared" si="82"/>
        <v>-7</v>
      </c>
      <c r="AX43" s="92">
        <v>26</v>
      </c>
      <c r="AY43" s="100">
        <v>41810.791666666664</v>
      </c>
      <c r="AZ43" s="94" t="s">
        <v>65</v>
      </c>
      <c r="BA43" s="95" t="s">
        <v>6</v>
      </c>
      <c r="BB43" s="96" t="s">
        <v>63</v>
      </c>
      <c r="BC43" s="97" t="e">
        <f>IF(G43=#REF!,2,0)</f>
        <v>#REF!</v>
      </c>
      <c r="BD43" s="98" t="s">
        <v>6</v>
      </c>
      <c r="BE43" s="97" t="e">
        <f>IF(I43=#REF!,2,0)</f>
        <v>#REF!</v>
      </c>
      <c r="BF43" s="99" t="e">
        <f>IF(J43=#REF!,2,0)</f>
        <v>#REF!</v>
      </c>
      <c r="BG43" s="81" t="e">
        <f t="shared" si="70"/>
        <v>#REF!</v>
      </c>
      <c r="BI43" s="101"/>
      <c r="BJ43" s="123"/>
      <c r="BK43" s="123"/>
      <c r="BL43" s="123"/>
      <c r="BM43" s="123"/>
      <c r="BO43" s="155">
        <v>40</v>
      </c>
      <c r="BP43" s="156"/>
      <c r="BQ43" s="156"/>
      <c r="BR43" s="155"/>
    </row>
    <row r="44" spans="2:70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3</v>
      </c>
      <c r="J44" s="142">
        <v>2</v>
      </c>
      <c r="L44" s="11"/>
      <c r="M44" s="6"/>
      <c r="N44" s="6"/>
      <c r="O44" s="6"/>
      <c r="P44" s="6"/>
      <c r="X44" s="20" t="s">
        <v>65</v>
      </c>
      <c r="Y44" s="21">
        <f t="shared" si="64"/>
        <v>0</v>
      </c>
      <c r="Z44" s="21">
        <f t="shared" si="65"/>
        <v>0</v>
      </c>
      <c r="AA44" s="21">
        <f t="shared" si="66"/>
        <v>3</v>
      </c>
      <c r="AB44" s="20" t="s">
        <v>62</v>
      </c>
      <c r="AC44" s="21">
        <f t="shared" si="67"/>
        <v>3</v>
      </c>
      <c r="AD44" s="16">
        <f t="shared" si="68"/>
        <v>3</v>
      </c>
      <c r="AE44" s="16">
        <f t="shared" si="69"/>
        <v>0</v>
      </c>
      <c r="AX44" s="92">
        <v>41</v>
      </c>
      <c r="AY44" s="100">
        <v>41815.666666666664</v>
      </c>
      <c r="AZ44" s="94" t="s">
        <v>65</v>
      </c>
      <c r="BA44" s="95" t="s">
        <v>6</v>
      </c>
      <c r="BB44" s="96" t="s">
        <v>62</v>
      </c>
      <c r="BC44" s="97" t="e">
        <f>IF(G44=#REF!,2,0)</f>
        <v>#REF!</v>
      </c>
      <c r="BD44" s="98" t="s">
        <v>6</v>
      </c>
      <c r="BE44" s="97" t="e">
        <f>IF(I44=#REF!,2,0)</f>
        <v>#REF!</v>
      </c>
      <c r="BF44" s="99" t="e">
        <f>IF(J44=#REF!,2,0)</f>
        <v>#REF!</v>
      </c>
      <c r="BG44" s="81" t="e">
        <f t="shared" si="70"/>
        <v>#REF!</v>
      </c>
      <c r="BJ44" s="123"/>
      <c r="BK44" s="123"/>
      <c r="BL44" s="123"/>
      <c r="BM44" s="123"/>
      <c r="BO44" s="155">
        <v>41</v>
      </c>
      <c r="BP44" s="156"/>
      <c r="BQ44" s="156"/>
      <c r="BR44" s="155"/>
    </row>
    <row r="45" spans="2:70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0</v>
      </c>
      <c r="J45" s="142" t="s">
        <v>122</v>
      </c>
      <c r="L45" s="11"/>
      <c r="M45" s="6"/>
      <c r="N45" s="6"/>
      <c r="O45" s="6"/>
      <c r="P45" s="6"/>
      <c r="X45" s="20" t="s">
        <v>63</v>
      </c>
      <c r="Y45" s="21">
        <f t="shared" si="64"/>
        <v>1</v>
      </c>
      <c r="Z45" s="21">
        <f t="shared" si="65"/>
        <v>0</v>
      </c>
      <c r="AA45" s="21">
        <f t="shared" si="66"/>
        <v>0</v>
      </c>
      <c r="AB45" s="20" t="s">
        <v>64</v>
      </c>
      <c r="AC45" s="21">
        <f t="shared" si="67"/>
        <v>1</v>
      </c>
      <c r="AD45" s="16">
        <f t="shared" si="68"/>
        <v>0</v>
      </c>
      <c r="AE45" s="16">
        <f t="shared" si="69"/>
        <v>0</v>
      </c>
      <c r="AX45" s="92">
        <v>42</v>
      </c>
      <c r="AY45" s="100">
        <v>41815.708333333336</v>
      </c>
      <c r="AZ45" s="94" t="s">
        <v>63</v>
      </c>
      <c r="BA45" s="95" t="s">
        <v>6</v>
      </c>
      <c r="BB45" s="96" t="s">
        <v>64</v>
      </c>
      <c r="BC45" s="97" t="e">
        <f>IF(G45=#REF!,2,0)</f>
        <v>#REF!</v>
      </c>
      <c r="BD45" s="98" t="s">
        <v>6</v>
      </c>
      <c r="BE45" s="97" t="e">
        <f>IF(I45=#REF!,2,0)</f>
        <v>#REF!</v>
      </c>
      <c r="BF45" s="99" t="e">
        <f>IF(J45=#REF!,2,0)</f>
        <v>#REF!</v>
      </c>
      <c r="BG45" s="81" t="e">
        <f t="shared" si="70"/>
        <v>#REF!</v>
      </c>
      <c r="BJ45" s="123"/>
      <c r="BK45" s="123"/>
      <c r="BL45" s="123"/>
      <c r="BM45" s="123"/>
      <c r="BO45" s="155">
        <v>42</v>
      </c>
      <c r="BP45" s="156"/>
      <c r="BQ45" s="156"/>
      <c r="BR45" s="155"/>
    </row>
    <row r="46" spans="2:70" ht="14.25" customHeight="1" x14ac:dyDescent="0.25">
      <c r="C46" s="22"/>
      <c r="M46" s="24"/>
      <c r="N46" s="79"/>
      <c r="O46" s="24"/>
      <c r="P46" s="24"/>
      <c r="AY46" s="108"/>
      <c r="BG46" s="82"/>
      <c r="BJ46" s="123"/>
      <c r="BK46" s="127"/>
      <c r="BL46" s="123"/>
      <c r="BM46" s="123"/>
      <c r="BO46" s="155">
        <v>43</v>
      </c>
      <c r="BP46" s="156"/>
      <c r="BQ46" s="156"/>
      <c r="BR46" s="155"/>
    </row>
    <row r="47" spans="2:70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27"/>
      <c r="M47" s="9"/>
      <c r="N47" s="80"/>
      <c r="O47" s="9"/>
      <c r="P47" s="9"/>
      <c r="R47" s="9"/>
      <c r="S47" s="9"/>
      <c r="T47" s="9"/>
      <c r="U47" s="9"/>
      <c r="V47" s="33"/>
      <c r="X47" s="13"/>
      <c r="Y47" s="21"/>
      <c r="Z47" s="21"/>
      <c r="AA47" s="21"/>
      <c r="AB47" s="13"/>
      <c r="AC47" s="29"/>
      <c r="AD47" s="30"/>
      <c r="AE47" s="30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85" t="s">
        <v>66</v>
      </c>
      <c r="AY47" s="110"/>
      <c r="AZ47" s="86"/>
      <c r="BA47" s="87"/>
      <c r="BB47" s="86"/>
      <c r="BC47" s="87"/>
      <c r="BD47" s="87"/>
      <c r="BE47" s="87"/>
      <c r="BF47" s="87"/>
      <c r="BG47" s="83"/>
      <c r="BH47" s="39"/>
      <c r="BI47" s="41"/>
      <c r="BJ47" s="83"/>
      <c r="BK47" s="128"/>
      <c r="BL47" s="83"/>
      <c r="BM47" s="83"/>
      <c r="BO47" s="155">
        <v>44</v>
      </c>
      <c r="BP47" s="156"/>
      <c r="BQ47" s="156"/>
      <c r="BR47" s="155"/>
    </row>
    <row r="48" spans="2:70" s="28" customFormat="1" ht="14.25" customHeight="1" x14ac:dyDescent="0.25">
      <c r="B48" s="64" t="s">
        <v>2</v>
      </c>
      <c r="C48" s="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151" t="s">
        <v>81</v>
      </c>
      <c r="K48" s="27"/>
      <c r="L48" s="57" t="s">
        <v>66</v>
      </c>
      <c r="M48" s="149" t="s">
        <v>89</v>
      </c>
      <c r="N48" s="149" t="s">
        <v>90</v>
      </c>
      <c r="O48" s="149" t="s">
        <v>91</v>
      </c>
      <c r="P48" s="74" t="s">
        <v>101</v>
      </c>
      <c r="R48" s="9"/>
      <c r="S48" s="9"/>
      <c r="T48" s="9"/>
      <c r="U48" s="9"/>
      <c r="V48" s="33"/>
      <c r="X48" s="17" t="s">
        <v>87</v>
      </c>
      <c r="Y48" s="17" t="s">
        <v>89</v>
      </c>
      <c r="Z48" s="17" t="s">
        <v>90</v>
      </c>
      <c r="AA48" s="17" t="s">
        <v>91</v>
      </c>
      <c r="AB48" s="17" t="s">
        <v>88</v>
      </c>
      <c r="AC48" s="17" t="s">
        <v>89</v>
      </c>
      <c r="AD48" s="17" t="s">
        <v>90</v>
      </c>
      <c r="AE48" s="17" t="s">
        <v>91</v>
      </c>
      <c r="AF48" s="29"/>
      <c r="AG48" s="18" t="s">
        <v>99</v>
      </c>
      <c r="AH48" s="18" t="s">
        <v>98</v>
      </c>
      <c r="AI48" s="18" t="s">
        <v>97</v>
      </c>
      <c r="AJ48" s="17" t="s">
        <v>96</v>
      </c>
      <c r="AK48" s="17" t="s">
        <v>95</v>
      </c>
      <c r="AL48" s="17" t="s">
        <v>92</v>
      </c>
      <c r="AM48" s="17" t="s">
        <v>89</v>
      </c>
      <c r="AN48" s="17" t="s">
        <v>90</v>
      </c>
      <c r="AO48" s="17" t="s">
        <v>91</v>
      </c>
      <c r="AP48" s="18" t="s">
        <v>93</v>
      </c>
      <c r="AQ48" s="29"/>
      <c r="AR48" s="17" t="s">
        <v>94</v>
      </c>
      <c r="AS48" s="17" t="s">
        <v>92</v>
      </c>
      <c r="AT48" s="17" t="s">
        <v>89</v>
      </c>
      <c r="AU48" s="17" t="s">
        <v>90</v>
      </c>
      <c r="AV48" s="17" t="s">
        <v>91</v>
      </c>
      <c r="AW48" s="18" t="s">
        <v>93</v>
      </c>
      <c r="AX48" s="115" t="s">
        <v>2</v>
      </c>
      <c r="AY48" s="113" t="s">
        <v>3</v>
      </c>
      <c r="AZ48" s="146" t="s">
        <v>2</v>
      </c>
      <c r="BA48" s="145"/>
      <c r="BB48" s="147"/>
      <c r="BC48" s="1999" t="s">
        <v>4</v>
      </c>
      <c r="BD48" s="1999"/>
      <c r="BE48" s="1999"/>
      <c r="BF48" s="145" t="s">
        <v>81</v>
      </c>
      <c r="BG48" s="67" t="s">
        <v>89</v>
      </c>
      <c r="BH48" s="39"/>
      <c r="BI48" s="88"/>
      <c r="BJ48" s="83"/>
      <c r="BK48" s="83"/>
      <c r="BL48" s="83"/>
      <c r="BM48" s="83"/>
      <c r="BO48" s="155">
        <v>45</v>
      </c>
      <c r="BP48" s="156"/>
      <c r="BQ48" s="156"/>
      <c r="BR48" s="155"/>
    </row>
    <row r="49" spans="2:70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9">
        <v>1</v>
      </c>
      <c r="L49" s="84" t="str">
        <f>VLOOKUP(K49,$AR$49:$AW$52,2,FALSE)</f>
        <v>Argentina</v>
      </c>
      <c r="M49" s="77">
        <f>VLOOKUP(L49,$AS$49:$AW$52,2,FALSE)</f>
        <v>9</v>
      </c>
      <c r="N49" s="77">
        <f>VLOOKUP(L49,$AS$49:$AW$52,3,FALSE)</f>
        <v>6</v>
      </c>
      <c r="O49" s="77">
        <f>VLOOKUP(L49,$AS$49:$AW$52,4,FALSE)</f>
        <v>3</v>
      </c>
      <c r="P49" s="78">
        <f>VLOOKUP(L49,$AS$49:$AW$52,5,FALSE)</f>
        <v>3</v>
      </c>
      <c r="X49" s="20" t="s">
        <v>67</v>
      </c>
      <c r="Y49" s="21">
        <f t="shared" ref="Y49:Y54" si="83">IF(G49="",0,IF($G49&lt;$I49,0,IF($G49=$I49,1,3)))</f>
        <v>3</v>
      </c>
      <c r="Z49" s="21">
        <f t="shared" ref="Z49:Z54" si="84">G49</f>
        <v>2</v>
      </c>
      <c r="AA49" s="21">
        <f t="shared" ref="AA49:AA54" si="85">I49</f>
        <v>1</v>
      </c>
      <c r="AB49" s="20" t="s">
        <v>68</v>
      </c>
      <c r="AC49" s="21">
        <f t="shared" ref="AC49:AC54" si="86">IF(I49="",0,IF(I49&lt;G49,0,IF(I49=G49,1,3)))</f>
        <v>0</v>
      </c>
      <c r="AD49" s="16">
        <f t="shared" ref="AD49:AD54" si="87">I49</f>
        <v>1</v>
      </c>
      <c r="AE49" s="16">
        <f t="shared" ref="AE49:AE54" si="88">G49</f>
        <v>2</v>
      </c>
      <c r="AG49" s="15">
        <f>RANK($AH49,$AH$49:$AH$52,1)+COUNTIF($AH$49:$AH49,$AH49)-1</f>
        <v>1</v>
      </c>
      <c r="AH49" s="15">
        <f>AI49+AJ49+AK49</f>
        <v>1</v>
      </c>
      <c r="AI49" s="15">
        <f>SUMPRODUCT(($AM$49:$AM$52=AM49)*($AP$49:$AP$52=AP49)*($AN$49:$AN$52&gt;AN49))</f>
        <v>0</v>
      </c>
      <c r="AJ49" s="15">
        <f>SUMPRODUCT(($AM$49:$AM$52=AM49)*($AP$49:$AP$52&gt;AP49))</f>
        <v>0</v>
      </c>
      <c r="AK49" s="15">
        <f>RANK(AM49,$AM$49:$AM$52)</f>
        <v>1</v>
      </c>
      <c r="AL49" s="20" t="s">
        <v>67</v>
      </c>
      <c r="AM49" s="15">
        <f>SUMIF($X$49:$X$54,$AL49,$Y$49:$Y$54)+SUMIF($AB$49:$AB$54,$AL49,$AC$49:$AC$54)</f>
        <v>9</v>
      </c>
      <c r="AN49" s="15">
        <f>SUMIF($X$49:$X$54,$AL49,$Z$49:$Z$54)+SUMIF($AB$49:$AB$54,$AL49,$AD$49:$AD$54)</f>
        <v>6</v>
      </c>
      <c r="AO49" s="15">
        <f>SUMIF($X$49:$X$54,$AL49,$AA$49:$AA$54)+SUMIF($AB$49:$AB$54,$AL49,$AE$49:$AE$54)</f>
        <v>3</v>
      </c>
      <c r="AP49" s="15">
        <f>AN49-AO49</f>
        <v>3</v>
      </c>
      <c r="AR49" s="15">
        <v>1</v>
      </c>
      <c r="AS49" s="15" t="str">
        <f>VLOOKUP($AR49,$AG$49:$AP$52,6,FALSE)</f>
        <v>Argentina</v>
      </c>
      <c r="AT49" s="15">
        <f>VLOOKUP($AS49,$AL$49:$AP$52,2,FALSE)</f>
        <v>9</v>
      </c>
      <c r="AU49" s="15">
        <f>VLOOKUP($AS49,$AL$49:$AP$52,3,FALSE)</f>
        <v>6</v>
      </c>
      <c r="AV49" s="15">
        <f>VLOOKUP($AS49,$AL$49:$AP$52,4,FALSE)</f>
        <v>3</v>
      </c>
      <c r="AW49" s="15">
        <f>VLOOKUP($AS49,$AL$49:$AP$52,5,FALSE)</f>
        <v>3</v>
      </c>
      <c r="AX49" s="92">
        <v>11</v>
      </c>
      <c r="AY49" s="100">
        <v>41805.791666666664</v>
      </c>
      <c r="AZ49" s="94" t="s">
        <v>67</v>
      </c>
      <c r="BA49" s="95" t="s">
        <v>6</v>
      </c>
      <c r="BB49" s="96" t="s">
        <v>68</v>
      </c>
      <c r="BC49" s="97" t="e">
        <f>IF(G49=#REF!,2,0)</f>
        <v>#REF!</v>
      </c>
      <c r="BD49" s="98" t="s">
        <v>6</v>
      </c>
      <c r="BE49" s="97" t="e">
        <f>IF(I49=#REF!,2,0)</f>
        <v>#REF!</v>
      </c>
      <c r="BF49" s="99" t="e">
        <f>IF(J49=#REF!,2,0)</f>
        <v>#REF!</v>
      </c>
      <c r="BG49" s="81" t="e">
        <f t="shared" ref="BG49:BG54" si="89">SUM(BC49+BE49+BF49)</f>
        <v>#REF!</v>
      </c>
      <c r="BH49" s="40"/>
      <c r="BI49" s="85"/>
      <c r="BJ49" s="123"/>
      <c r="BK49" s="123"/>
      <c r="BL49" s="123"/>
      <c r="BM49" s="123"/>
      <c r="BO49" s="155">
        <v>46</v>
      </c>
      <c r="BP49" s="156"/>
      <c r="BQ49" s="156"/>
      <c r="BR49" s="155"/>
    </row>
    <row r="50" spans="2:70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122</v>
      </c>
      <c r="K50" s="10">
        <v>2</v>
      </c>
      <c r="L50" s="59" t="str">
        <f>VLOOKUP(K50,$AR$49:$AW$52,2,FALSE)</f>
        <v>Nigeria</v>
      </c>
      <c r="M50" s="56">
        <f>VLOOKUP(L50,$AS$49:$AW$52,2,FALSE)</f>
        <v>4</v>
      </c>
      <c r="N50" s="56">
        <f>VLOOKUP(L50,$AS$49:$AW$52,3,FALSE)</f>
        <v>3</v>
      </c>
      <c r="O50" s="56">
        <f>VLOOKUP(L50,$AS$49:$AW$52,4,FALSE)</f>
        <v>3</v>
      </c>
      <c r="P50" s="76">
        <f>VLOOKUP(L50,$AS$49:$AW$52,5,FALSE)</f>
        <v>0</v>
      </c>
      <c r="X50" s="20" t="s">
        <v>69</v>
      </c>
      <c r="Y50" s="21">
        <f t="shared" si="83"/>
        <v>1</v>
      </c>
      <c r="Z50" s="21">
        <f t="shared" si="84"/>
        <v>0</v>
      </c>
      <c r="AA50" s="21">
        <f t="shared" si="85"/>
        <v>0</v>
      </c>
      <c r="AB50" s="20" t="s">
        <v>70</v>
      </c>
      <c r="AC50" s="21">
        <f t="shared" si="86"/>
        <v>1</v>
      </c>
      <c r="AD50" s="16">
        <f t="shared" si="87"/>
        <v>0</v>
      </c>
      <c r="AE50" s="16">
        <f t="shared" si="88"/>
        <v>0</v>
      </c>
      <c r="AG50" s="15">
        <f>RANK($AH50,$AH$49:$AH$52,1)+COUNTIF($AH$49:$AH50,$AH50)-1</f>
        <v>4</v>
      </c>
      <c r="AH50" s="15">
        <f>AI50+AJ50+AK50</f>
        <v>4</v>
      </c>
      <c r="AI50" s="15">
        <f t="shared" ref="AI50:AI52" si="90">SUMPRODUCT(($AM$49:$AM$52=AM50)*($AP$49:$AP$52=AP50)*($AN$49:$AN$52&gt;AN50))</f>
        <v>0</v>
      </c>
      <c r="AJ50" s="15">
        <f t="shared" ref="AJ50:AJ52" si="91">SUMPRODUCT(($AM$49:$AM$52=AM50)*($AP$49:$AP$52&gt;AP50))</f>
        <v>0</v>
      </c>
      <c r="AK50" s="15">
        <f t="shared" ref="AK50:AK52" si="92">RANK(AM50,$AM$49:$AM$52)</f>
        <v>4</v>
      </c>
      <c r="AL50" s="20" t="s">
        <v>69</v>
      </c>
      <c r="AM50" s="15">
        <f t="shared" ref="AM50:AM52" si="93">SUMIF($X$49:$X$54,$AL50,$Y$49:$Y$54)+SUMIF($AB$49:$AB$54,$AL50,$AC$49:$AC$54)</f>
        <v>1</v>
      </c>
      <c r="AN50" s="15">
        <f t="shared" ref="AN50:AN52" si="94">SUMIF($X$49:$X$54,$AL50,$Z$49:$Z$54)+SUMIF($AB$49:$AB$54,$AL50,$AD$49:$AD$54)</f>
        <v>1</v>
      </c>
      <c r="AO50" s="15">
        <f t="shared" ref="AO50:AO52" si="95">SUMIF($X$49:$X$54,$AL50,$AA$49:$AA$54)+SUMIF($AB$49:$AB$54,$AL50,$AE$49:$AE$54)</f>
        <v>4</v>
      </c>
      <c r="AP50" s="15">
        <f t="shared" ref="AP50:AP52" si="96">AN50-AO50</f>
        <v>-3</v>
      </c>
      <c r="AR50" s="15">
        <v>2</v>
      </c>
      <c r="AS50" s="15" t="str">
        <f t="shared" ref="AS50:AS52" si="97">VLOOKUP($AR50,$AG$49:$AP$52,6,FALSE)</f>
        <v>Nigeria</v>
      </c>
      <c r="AT50" s="15">
        <f t="shared" ref="AT50:AT52" si="98">VLOOKUP($AS50,$AL$49:$AP$52,2,FALSE)</f>
        <v>4</v>
      </c>
      <c r="AU50" s="15">
        <f t="shared" ref="AU50:AU52" si="99">VLOOKUP($AS50,$AL$49:$AP$52,3,FALSE)</f>
        <v>3</v>
      </c>
      <c r="AV50" s="15">
        <f t="shared" ref="AV50:AV52" si="100">VLOOKUP($AS50,$AL$49:$AP$52,4,FALSE)</f>
        <v>3</v>
      </c>
      <c r="AW50" s="15">
        <f t="shared" ref="AW50:AW52" si="101">VLOOKUP($AS50,$AL$49:$AP$52,5,FALSE)</f>
        <v>0</v>
      </c>
      <c r="AX50" s="92">
        <v>12</v>
      </c>
      <c r="AY50" s="100">
        <v>41806.666666666664</v>
      </c>
      <c r="AZ50" s="94" t="s">
        <v>69</v>
      </c>
      <c r="BA50" s="95" t="s">
        <v>6</v>
      </c>
      <c r="BB50" s="96" t="s">
        <v>70</v>
      </c>
      <c r="BC50" s="97" t="e">
        <f>IF(G50=#REF!,2,0)</f>
        <v>#REF!</v>
      </c>
      <c r="BD50" s="98" t="s">
        <v>6</v>
      </c>
      <c r="BE50" s="97" t="e">
        <f>IF(I50=#REF!,2,0)</f>
        <v>#REF!</v>
      </c>
      <c r="BF50" s="99" t="e">
        <f>IF(J50=#REF!,2,0)</f>
        <v>#REF!</v>
      </c>
      <c r="BG50" s="81" t="e">
        <f t="shared" si="89"/>
        <v>#REF!</v>
      </c>
      <c r="BI50" s="85"/>
      <c r="BJ50" s="123"/>
      <c r="BK50" s="123"/>
      <c r="BL50" s="123"/>
      <c r="BM50" s="123"/>
      <c r="BO50" s="155">
        <v>47</v>
      </c>
      <c r="BP50" s="156"/>
      <c r="BQ50" s="156"/>
      <c r="BR50" s="155"/>
    </row>
    <row r="51" spans="2:70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1</v>
      </c>
      <c r="H51" s="68" t="s">
        <v>6</v>
      </c>
      <c r="I51" s="142">
        <v>0</v>
      </c>
      <c r="J51" s="142">
        <v>1</v>
      </c>
      <c r="K51" s="10">
        <v>3</v>
      </c>
      <c r="L51" s="58" t="str">
        <f>VLOOKUP(K51,$AR$49:$AW$52,2,FALSE)</f>
        <v>Bosnien</v>
      </c>
      <c r="M51" s="6">
        <f>VLOOKUP(L51,$AS$49:$AW$52,2,FALSE)</f>
        <v>3</v>
      </c>
      <c r="N51" s="6">
        <f>VLOOKUP(L51,$AS$49:$AW$52,3,FALSE)</f>
        <v>4</v>
      </c>
      <c r="O51" s="6">
        <f>VLOOKUP(L51,$AS$49:$AW$52,4,FALSE)</f>
        <v>4</v>
      </c>
      <c r="P51" s="75">
        <f>VLOOKUP(L51,$AS$49:$AW$52,5,FALSE)</f>
        <v>0</v>
      </c>
      <c r="X51" s="20" t="s">
        <v>67</v>
      </c>
      <c r="Y51" s="21">
        <f t="shared" si="83"/>
        <v>3</v>
      </c>
      <c r="Z51" s="21">
        <f t="shared" si="84"/>
        <v>1</v>
      </c>
      <c r="AA51" s="21">
        <f t="shared" si="85"/>
        <v>0</v>
      </c>
      <c r="AB51" s="20" t="s">
        <v>69</v>
      </c>
      <c r="AC51" s="21">
        <f t="shared" si="86"/>
        <v>0</v>
      </c>
      <c r="AD51" s="16">
        <f t="shared" si="87"/>
        <v>0</v>
      </c>
      <c r="AE51" s="16">
        <f t="shared" si="88"/>
        <v>1</v>
      </c>
      <c r="AG51" s="15">
        <f>RANK($AH51,$AH$49:$AH$52,1)+COUNTIF($AH$49:$AH51,$AH51)-1</f>
        <v>3</v>
      </c>
      <c r="AH51" s="15">
        <f>AI51+AJ51+AK51</f>
        <v>3</v>
      </c>
      <c r="AI51" s="15">
        <f t="shared" si="90"/>
        <v>0</v>
      </c>
      <c r="AJ51" s="15">
        <f t="shared" si="91"/>
        <v>0</v>
      </c>
      <c r="AK51" s="15">
        <f t="shared" si="92"/>
        <v>3</v>
      </c>
      <c r="AL51" s="20" t="s">
        <v>68</v>
      </c>
      <c r="AM51" s="15">
        <f t="shared" si="93"/>
        <v>3</v>
      </c>
      <c r="AN51" s="15">
        <f t="shared" si="94"/>
        <v>4</v>
      </c>
      <c r="AO51" s="15">
        <f t="shared" si="95"/>
        <v>4</v>
      </c>
      <c r="AP51" s="15">
        <f t="shared" si="96"/>
        <v>0</v>
      </c>
      <c r="AR51" s="15">
        <v>3</v>
      </c>
      <c r="AS51" s="15" t="str">
        <f t="shared" si="97"/>
        <v>Bosnien</v>
      </c>
      <c r="AT51" s="15">
        <f t="shared" si="98"/>
        <v>3</v>
      </c>
      <c r="AU51" s="15">
        <f t="shared" si="99"/>
        <v>4</v>
      </c>
      <c r="AV51" s="15">
        <f t="shared" si="100"/>
        <v>4</v>
      </c>
      <c r="AW51" s="15">
        <f t="shared" si="101"/>
        <v>0</v>
      </c>
      <c r="AX51" s="92">
        <v>27</v>
      </c>
      <c r="AY51" s="100">
        <v>41811.541666666664</v>
      </c>
      <c r="AZ51" s="94" t="s">
        <v>67</v>
      </c>
      <c r="BA51" s="95" t="s">
        <v>6</v>
      </c>
      <c r="BB51" s="96" t="s">
        <v>69</v>
      </c>
      <c r="BC51" s="97" t="e">
        <f>IF(G51=#REF!,2,0)</f>
        <v>#REF!</v>
      </c>
      <c r="BD51" s="98" t="s">
        <v>6</v>
      </c>
      <c r="BE51" s="97" t="e">
        <f>IF(I51=#REF!,2,0)</f>
        <v>#REF!</v>
      </c>
      <c r="BF51" s="99" t="e">
        <f>IF(J51=#REF!,2,0)</f>
        <v>#REF!</v>
      </c>
      <c r="BG51" s="81" t="e">
        <f t="shared" si="89"/>
        <v>#REF!</v>
      </c>
      <c r="BI51" s="101"/>
      <c r="BJ51" s="123"/>
      <c r="BK51" s="123"/>
      <c r="BL51" s="123"/>
      <c r="BM51" s="123"/>
      <c r="BO51" s="155">
        <v>48</v>
      </c>
      <c r="BP51" s="156"/>
      <c r="BQ51" s="156"/>
      <c r="BR51" s="155"/>
    </row>
    <row r="52" spans="2:70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0</v>
      </c>
      <c r="J52" s="142">
        <v>1</v>
      </c>
      <c r="K52" s="10">
        <v>4</v>
      </c>
      <c r="L52" s="55" t="str">
        <f>VLOOKUP(K52,$AR$49:$AW$52,2,FALSE)</f>
        <v>Iran</v>
      </c>
      <c r="M52" s="56">
        <f>VLOOKUP(L52,$AS$49:$AW$52,2,FALSE)</f>
        <v>1</v>
      </c>
      <c r="N52" s="56">
        <f>VLOOKUP(L52,$AS$49:$AW$52,3,FALSE)</f>
        <v>1</v>
      </c>
      <c r="O52" s="56">
        <f>VLOOKUP(L52,$AS$49:$AW$52,4,FALSE)</f>
        <v>4</v>
      </c>
      <c r="P52" s="76">
        <f>VLOOKUP(L52,$AS$49:$AW$52,5,FALSE)</f>
        <v>-3</v>
      </c>
      <c r="X52" s="20" t="s">
        <v>70</v>
      </c>
      <c r="Y52" s="21">
        <f t="shared" si="83"/>
        <v>3</v>
      </c>
      <c r="Z52" s="21">
        <f t="shared" si="84"/>
        <v>1</v>
      </c>
      <c r="AA52" s="21">
        <f t="shared" si="85"/>
        <v>0</v>
      </c>
      <c r="AB52" s="20" t="s">
        <v>68</v>
      </c>
      <c r="AC52" s="21">
        <f t="shared" si="86"/>
        <v>0</v>
      </c>
      <c r="AD52" s="16">
        <f t="shared" si="87"/>
        <v>0</v>
      </c>
      <c r="AE52" s="16">
        <f t="shared" si="88"/>
        <v>1</v>
      </c>
      <c r="AG52" s="15">
        <f>RANK($AH52,$AH$49:$AH$52,1)+COUNTIF($AH$49:$AH52,$AH52)-1</f>
        <v>2</v>
      </c>
      <c r="AH52" s="15">
        <f>AI52+AJ52+AK52</f>
        <v>2</v>
      </c>
      <c r="AI52" s="15">
        <f t="shared" si="90"/>
        <v>0</v>
      </c>
      <c r="AJ52" s="15">
        <f t="shared" si="91"/>
        <v>0</v>
      </c>
      <c r="AK52" s="15">
        <f t="shared" si="92"/>
        <v>2</v>
      </c>
      <c r="AL52" s="20" t="s">
        <v>70</v>
      </c>
      <c r="AM52" s="15">
        <f t="shared" si="93"/>
        <v>4</v>
      </c>
      <c r="AN52" s="15">
        <f t="shared" si="94"/>
        <v>3</v>
      </c>
      <c r="AO52" s="15">
        <f t="shared" si="95"/>
        <v>3</v>
      </c>
      <c r="AP52" s="15">
        <f t="shared" si="96"/>
        <v>0</v>
      </c>
      <c r="AR52" s="15">
        <v>4</v>
      </c>
      <c r="AS52" s="15" t="str">
        <f t="shared" si="97"/>
        <v>Iran</v>
      </c>
      <c r="AT52" s="15">
        <f t="shared" si="98"/>
        <v>1</v>
      </c>
      <c r="AU52" s="15">
        <f t="shared" si="99"/>
        <v>1</v>
      </c>
      <c r="AV52" s="15">
        <f t="shared" si="100"/>
        <v>4</v>
      </c>
      <c r="AW52" s="15">
        <f t="shared" si="101"/>
        <v>-3</v>
      </c>
      <c r="AX52" s="92">
        <v>28</v>
      </c>
      <c r="AY52" s="100">
        <v>41811.75</v>
      </c>
      <c r="AZ52" s="94" t="s">
        <v>70</v>
      </c>
      <c r="BA52" s="95" t="s">
        <v>6</v>
      </c>
      <c r="BB52" s="96" t="s">
        <v>68</v>
      </c>
      <c r="BC52" s="97" t="e">
        <f>IF(G52=#REF!,2,0)</f>
        <v>#REF!</v>
      </c>
      <c r="BD52" s="98" t="s">
        <v>6</v>
      </c>
      <c r="BE52" s="97" t="e">
        <f>IF(I52=#REF!,2,0)</f>
        <v>#REF!</v>
      </c>
      <c r="BF52" s="99" t="e">
        <f>IF(J52=#REF!,2,0)</f>
        <v>#REF!</v>
      </c>
      <c r="BG52" s="81" t="e">
        <f t="shared" si="89"/>
        <v>#REF!</v>
      </c>
      <c r="BI52" s="101"/>
      <c r="BJ52" s="123"/>
      <c r="BK52" s="123"/>
      <c r="BL52" s="123"/>
      <c r="BM52" s="123"/>
      <c r="BO52" s="155">
        <v>49</v>
      </c>
      <c r="BP52" s="156"/>
      <c r="BQ52" s="156"/>
      <c r="BR52" s="155"/>
    </row>
    <row r="53" spans="2:70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L53" s="11"/>
      <c r="M53" s="6"/>
      <c r="N53" s="6"/>
      <c r="O53" s="6"/>
      <c r="P53" s="6"/>
      <c r="X53" s="20" t="s">
        <v>70</v>
      </c>
      <c r="Y53" s="21">
        <f t="shared" si="83"/>
        <v>0</v>
      </c>
      <c r="Z53" s="21">
        <f t="shared" si="84"/>
        <v>2</v>
      </c>
      <c r="AA53" s="21">
        <f t="shared" si="85"/>
        <v>3</v>
      </c>
      <c r="AB53" s="20" t="s">
        <v>67</v>
      </c>
      <c r="AC53" s="21">
        <f t="shared" si="86"/>
        <v>3</v>
      </c>
      <c r="AD53" s="16">
        <f t="shared" si="87"/>
        <v>3</v>
      </c>
      <c r="AE53" s="16">
        <f t="shared" si="88"/>
        <v>2</v>
      </c>
      <c r="AX53" s="92">
        <v>43</v>
      </c>
      <c r="AY53" s="100">
        <v>41815.541666666664</v>
      </c>
      <c r="AZ53" s="94" t="s">
        <v>70</v>
      </c>
      <c r="BA53" s="95" t="s">
        <v>6</v>
      </c>
      <c r="BB53" s="96" t="s">
        <v>67</v>
      </c>
      <c r="BC53" s="97" t="e">
        <f>IF(G53=#REF!,2,0)</f>
        <v>#REF!</v>
      </c>
      <c r="BD53" s="98" t="s">
        <v>6</v>
      </c>
      <c r="BE53" s="97" t="e">
        <f>IF(I53=#REF!,2,0)</f>
        <v>#REF!</v>
      </c>
      <c r="BF53" s="99" t="e">
        <f>IF(J53=#REF!,2,0)</f>
        <v>#REF!</v>
      </c>
      <c r="BG53" s="81" t="e">
        <f t="shared" si="89"/>
        <v>#REF!</v>
      </c>
      <c r="BJ53" s="123"/>
      <c r="BK53" s="123"/>
      <c r="BL53" s="123"/>
      <c r="BM53" s="123"/>
      <c r="BO53" s="155">
        <v>50</v>
      </c>
      <c r="BP53" s="156"/>
      <c r="BQ53" s="156"/>
      <c r="BR53" s="155"/>
    </row>
    <row r="54" spans="2:70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1</v>
      </c>
      <c r="J54" s="142">
        <v>1</v>
      </c>
      <c r="L54" s="11"/>
      <c r="M54" s="6"/>
      <c r="N54" s="6"/>
      <c r="O54" s="6"/>
      <c r="P54" s="6"/>
      <c r="X54" s="20" t="s">
        <v>68</v>
      </c>
      <c r="Y54" s="21">
        <f t="shared" si="83"/>
        <v>3</v>
      </c>
      <c r="Z54" s="21">
        <f t="shared" si="84"/>
        <v>3</v>
      </c>
      <c r="AA54" s="21">
        <f t="shared" si="85"/>
        <v>1</v>
      </c>
      <c r="AB54" s="20" t="s">
        <v>69</v>
      </c>
      <c r="AC54" s="21">
        <f t="shared" si="86"/>
        <v>0</v>
      </c>
      <c r="AD54" s="16">
        <f t="shared" si="87"/>
        <v>1</v>
      </c>
      <c r="AE54" s="16">
        <f t="shared" si="88"/>
        <v>3</v>
      </c>
      <c r="AX54" s="92">
        <v>44</v>
      </c>
      <c r="AY54" s="100">
        <v>41815.541666666664</v>
      </c>
      <c r="AZ54" s="94" t="s">
        <v>68</v>
      </c>
      <c r="BA54" s="95" t="s">
        <v>6</v>
      </c>
      <c r="BB54" s="96" t="s">
        <v>69</v>
      </c>
      <c r="BC54" s="97" t="e">
        <f>IF(G54=#REF!,2,0)</f>
        <v>#REF!</v>
      </c>
      <c r="BD54" s="98" t="s">
        <v>6</v>
      </c>
      <c r="BE54" s="97" t="e">
        <f>IF(I54=#REF!,2,0)</f>
        <v>#REF!</v>
      </c>
      <c r="BF54" s="99" t="e">
        <f>IF(J54=#REF!,2,0)</f>
        <v>#REF!</v>
      </c>
      <c r="BG54" s="81" t="e">
        <f t="shared" si="89"/>
        <v>#REF!</v>
      </c>
      <c r="BJ54" s="123"/>
      <c r="BK54" s="123"/>
      <c r="BL54" s="123"/>
      <c r="BM54" s="123"/>
    </row>
    <row r="55" spans="2:70" ht="14.25" customHeight="1" x14ac:dyDescent="0.25">
      <c r="C55" s="22"/>
      <c r="M55" s="24"/>
      <c r="N55" s="79"/>
      <c r="O55" s="24"/>
      <c r="P55" s="24"/>
      <c r="AY55" s="108"/>
      <c r="BG55" s="82"/>
      <c r="BJ55" s="123"/>
      <c r="BK55" s="127"/>
      <c r="BL55" s="123"/>
      <c r="BM55" s="123"/>
    </row>
    <row r="56" spans="2:70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27"/>
      <c r="M56" s="9"/>
      <c r="N56" s="80"/>
      <c r="O56" s="9"/>
      <c r="P56" s="9"/>
      <c r="R56" s="9"/>
      <c r="S56" s="9"/>
      <c r="T56" s="9"/>
      <c r="U56" s="9"/>
      <c r="V56" s="33"/>
      <c r="X56" s="13"/>
      <c r="Y56" s="21"/>
      <c r="Z56" s="21"/>
      <c r="AA56" s="21"/>
      <c r="AB56" s="13"/>
      <c r="AC56" s="29"/>
      <c r="AD56" s="30"/>
      <c r="AE56" s="30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85" t="s">
        <v>71</v>
      </c>
      <c r="AY56" s="110"/>
      <c r="AZ56" s="86"/>
      <c r="BA56" s="87"/>
      <c r="BB56" s="86"/>
      <c r="BC56" s="87"/>
      <c r="BD56" s="87"/>
      <c r="BE56" s="87"/>
      <c r="BF56" s="87"/>
      <c r="BG56" s="83"/>
      <c r="BH56" s="39"/>
      <c r="BI56" s="41"/>
      <c r="BJ56" s="83"/>
      <c r="BK56" s="128"/>
      <c r="BL56" s="83"/>
      <c r="BM56" s="83"/>
    </row>
    <row r="57" spans="2:70" s="28" customFormat="1" ht="14.25" customHeight="1" x14ac:dyDescent="0.25">
      <c r="B57" s="64" t="s">
        <v>2</v>
      </c>
      <c r="C57" s="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151" t="s">
        <v>81</v>
      </c>
      <c r="K57" s="27"/>
      <c r="L57" s="57" t="s">
        <v>71</v>
      </c>
      <c r="M57" s="149" t="s">
        <v>89</v>
      </c>
      <c r="N57" s="149" t="s">
        <v>90</v>
      </c>
      <c r="O57" s="149" t="s">
        <v>91</v>
      </c>
      <c r="P57" s="74" t="s">
        <v>101</v>
      </c>
      <c r="R57" s="9"/>
      <c r="S57" s="9"/>
      <c r="T57" s="9"/>
      <c r="U57" s="9"/>
      <c r="V57" s="33"/>
      <c r="X57" s="17" t="s">
        <v>87</v>
      </c>
      <c r="Y57" s="17" t="s">
        <v>89</v>
      </c>
      <c r="Z57" s="17" t="s">
        <v>90</v>
      </c>
      <c r="AA57" s="17" t="s">
        <v>91</v>
      </c>
      <c r="AB57" s="17" t="s">
        <v>88</v>
      </c>
      <c r="AC57" s="17" t="s">
        <v>89</v>
      </c>
      <c r="AD57" s="17" t="s">
        <v>90</v>
      </c>
      <c r="AE57" s="17" t="s">
        <v>91</v>
      </c>
      <c r="AF57" s="29"/>
      <c r="AG57" s="18" t="s">
        <v>99</v>
      </c>
      <c r="AH57" s="18" t="s">
        <v>98</v>
      </c>
      <c r="AI57" s="18" t="s">
        <v>97</v>
      </c>
      <c r="AJ57" s="17" t="s">
        <v>96</v>
      </c>
      <c r="AK57" s="17" t="s">
        <v>95</v>
      </c>
      <c r="AL57" s="17" t="s">
        <v>92</v>
      </c>
      <c r="AM57" s="17" t="s">
        <v>89</v>
      </c>
      <c r="AN57" s="17" t="s">
        <v>90</v>
      </c>
      <c r="AO57" s="17" t="s">
        <v>91</v>
      </c>
      <c r="AP57" s="18" t="s">
        <v>93</v>
      </c>
      <c r="AQ57" s="29"/>
      <c r="AR57" s="17" t="s">
        <v>94</v>
      </c>
      <c r="AS57" s="17" t="s">
        <v>92</v>
      </c>
      <c r="AT57" s="17" t="s">
        <v>89</v>
      </c>
      <c r="AU57" s="17" t="s">
        <v>90</v>
      </c>
      <c r="AV57" s="17" t="s">
        <v>91</v>
      </c>
      <c r="AW57" s="18" t="s">
        <v>93</v>
      </c>
      <c r="AX57" s="115" t="s">
        <v>2</v>
      </c>
      <c r="AY57" s="113" t="s">
        <v>3</v>
      </c>
      <c r="AZ57" s="146" t="s">
        <v>2</v>
      </c>
      <c r="BA57" s="145"/>
      <c r="BB57" s="147"/>
      <c r="BC57" s="1999" t="s">
        <v>4</v>
      </c>
      <c r="BD57" s="1999"/>
      <c r="BE57" s="1999"/>
      <c r="BF57" s="145" t="s">
        <v>81</v>
      </c>
      <c r="BG57" s="67" t="s">
        <v>89</v>
      </c>
      <c r="BH57" s="39"/>
      <c r="BI57" s="88"/>
      <c r="BJ57" s="83"/>
      <c r="BK57" s="83"/>
      <c r="BL57" s="83"/>
      <c r="BM57" s="83"/>
    </row>
    <row r="58" spans="2:70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4</v>
      </c>
      <c r="H58" s="68" t="s">
        <v>6</v>
      </c>
      <c r="I58" s="142">
        <v>0</v>
      </c>
      <c r="J58" s="142">
        <v>1</v>
      </c>
      <c r="K58" s="19">
        <v>1</v>
      </c>
      <c r="L58" s="84" t="str">
        <f>VLOOKUP(K58,$AR$58:$AW$61,2,FALSE)</f>
        <v>Tyskland</v>
      </c>
      <c r="M58" s="77">
        <f>VLOOKUP(L58,$AS$58:$AW$61,2,FALSE)</f>
        <v>7</v>
      </c>
      <c r="N58" s="77">
        <f>VLOOKUP(L58,$AS$58:$AW$61,3,FALSE)</f>
        <v>7</v>
      </c>
      <c r="O58" s="77">
        <f>VLOOKUP(L58,$AS$58:$AW$61,4,FALSE)</f>
        <v>2</v>
      </c>
      <c r="P58" s="78">
        <f>VLOOKUP(L58,$AS$58:$AW$61,5,FALSE)</f>
        <v>5</v>
      </c>
      <c r="X58" s="20" t="s">
        <v>72</v>
      </c>
      <c r="Y58" s="21">
        <f t="shared" ref="Y58:Y63" si="102">IF(G58="",0,IF($G58&lt;$I58,0,IF($G58=$I58,1,3)))</f>
        <v>3</v>
      </c>
      <c r="Z58" s="21">
        <f t="shared" ref="Z58:Z63" si="103">G58</f>
        <v>4</v>
      </c>
      <c r="AA58" s="21">
        <f t="shared" ref="AA58:AA63" si="104">I58</f>
        <v>0</v>
      </c>
      <c r="AB58" s="20" t="s">
        <v>73</v>
      </c>
      <c r="AC58" s="21">
        <f t="shared" ref="AC58:AC63" si="105">IF(I58="",0,IF(I58&lt;G58,0,IF(I58=G58,1,3)))</f>
        <v>0</v>
      </c>
      <c r="AD58" s="16">
        <f t="shared" ref="AD58:AD63" si="106">I58</f>
        <v>0</v>
      </c>
      <c r="AE58" s="16">
        <f t="shared" ref="AE58:AE63" si="107">G58</f>
        <v>4</v>
      </c>
      <c r="AG58" s="15">
        <f>RANK($AH58,$AH$58:$AH$61,1)+COUNTIF($AH$58:$AH58,$AH58)-1</f>
        <v>1</v>
      </c>
      <c r="AH58" s="15">
        <f>AI58+AJ58+AK58</f>
        <v>1</v>
      </c>
      <c r="AI58" s="15">
        <f>SUMPRODUCT(($AM$58:$AM$61=AM58)*($AP$58:$AP$61=AP58)*($AN$58:$AN$61&gt;AN58))</f>
        <v>0</v>
      </c>
      <c r="AJ58" s="15">
        <f>SUMPRODUCT(($AM$58:$AM$61=AM58)*($AP$58:$AP$61&gt;AP58))</f>
        <v>0</v>
      </c>
      <c r="AK58" s="15">
        <f>RANK(AM58,$AM$58:$AM$61)</f>
        <v>1</v>
      </c>
      <c r="AL58" s="20" t="s">
        <v>72</v>
      </c>
      <c r="AM58" s="15">
        <f>SUMIF($X$58:$X$63,$AL58,$Y$58:$Y$63)+SUMIF($AB$58:$AB$63,$AL58,$AC$58:$AC$63)</f>
        <v>7</v>
      </c>
      <c r="AN58" s="15">
        <f>SUMIF($X$58:$X$63,$AL58,$Z$58:$Z$63)+SUMIF($AB$58:$AB$63,$AL58,$AD$58:$AD$63)</f>
        <v>7</v>
      </c>
      <c r="AO58" s="15">
        <f>SUMIF($X$58:$X$63,$AL58,$AA$58:$AA$63)+SUMIF($AB$58:$AB$63,$AL58,$AE$58:$AE$63)</f>
        <v>2</v>
      </c>
      <c r="AP58" s="15">
        <f>AN58-AO58</f>
        <v>5</v>
      </c>
      <c r="AR58" s="15">
        <v>1</v>
      </c>
      <c r="AS58" s="15" t="str">
        <f>VLOOKUP($AR58,$AG$58:$AP$61,6,FALSE)</f>
        <v>Tyskland</v>
      </c>
      <c r="AT58" s="15">
        <f>VLOOKUP($AS58,$AL$58:$AP$61,2,FALSE)</f>
        <v>7</v>
      </c>
      <c r="AU58" s="15">
        <f>VLOOKUP($AS58,$AL$58:$AP$61,3,FALSE)</f>
        <v>7</v>
      </c>
      <c r="AV58" s="15">
        <f>VLOOKUP($AS58,$AL$58:$AP$61,4,FALSE)</f>
        <v>2</v>
      </c>
      <c r="AW58" s="15">
        <f>VLOOKUP($AS58,$AL$58:$AP$61,5,FALSE)</f>
        <v>5</v>
      </c>
      <c r="AX58" s="92">
        <v>13</v>
      </c>
      <c r="AY58" s="100">
        <v>41806.541666666664</v>
      </c>
      <c r="AZ58" s="94" t="s">
        <v>72</v>
      </c>
      <c r="BA58" s="95" t="s">
        <v>6</v>
      </c>
      <c r="BB58" s="96" t="s">
        <v>73</v>
      </c>
      <c r="BC58" s="97" t="e">
        <f>IF(G58=#REF!,2,0)</f>
        <v>#REF!</v>
      </c>
      <c r="BD58" s="98" t="s">
        <v>6</v>
      </c>
      <c r="BE58" s="97" t="e">
        <f>IF(I58=#REF!,2,0)</f>
        <v>#REF!</v>
      </c>
      <c r="BF58" s="99" t="e">
        <f>IF(J58=#REF!,2,0)</f>
        <v>#REF!</v>
      </c>
      <c r="BG58" s="81" t="e">
        <f t="shared" ref="BG58:BG63" si="108">SUM(BC58+BE58+BF58)</f>
        <v>#REF!</v>
      </c>
      <c r="BH58" s="40"/>
      <c r="BI58" s="85"/>
      <c r="BJ58" s="123"/>
      <c r="BK58" s="123"/>
      <c r="BL58" s="123"/>
      <c r="BM58" s="123"/>
    </row>
    <row r="59" spans="2:70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1</v>
      </c>
      <c r="H59" s="68" t="s">
        <v>6</v>
      </c>
      <c r="I59" s="142">
        <v>2</v>
      </c>
      <c r="J59" s="142">
        <v>2</v>
      </c>
      <c r="K59" s="10">
        <v>2</v>
      </c>
      <c r="L59" s="59" t="str">
        <f>VLOOKUP(K59,$AR$58:$AW$61,2,FALSE)</f>
        <v>USA</v>
      </c>
      <c r="M59" s="56">
        <f>VLOOKUP(L59,$AS$58:$AW$61,2,FALSE)</f>
        <v>4</v>
      </c>
      <c r="N59" s="56">
        <f>VLOOKUP(L59,$AS$58:$AW$61,3,FALSE)</f>
        <v>4</v>
      </c>
      <c r="O59" s="56">
        <f>VLOOKUP(L59,$AS$58:$AW$61,4,FALSE)</f>
        <v>4</v>
      </c>
      <c r="P59" s="76">
        <f>VLOOKUP(L59,$AS$58:$AW$61,5,FALSE)</f>
        <v>0</v>
      </c>
      <c r="X59" s="20" t="s">
        <v>74</v>
      </c>
      <c r="Y59" s="21">
        <f t="shared" si="102"/>
        <v>0</v>
      </c>
      <c r="Z59" s="21">
        <f t="shared" si="103"/>
        <v>1</v>
      </c>
      <c r="AA59" s="21">
        <f t="shared" si="104"/>
        <v>2</v>
      </c>
      <c r="AB59" s="20" t="s">
        <v>75</v>
      </c>
      <c r="AC59" s="21">
        <f t="shared" si="105"/>
        <v>3</v>
      </c>
      <c r="AD59" s="16">
        <f t="shared" si="106"/>
        <v>2</v>
      </c>
      <c r="AE59" s="16">
        <f t="shared" si="107"/>
        <v>1</v>
      </c>
      <c r="AG59" s="15">
        <f>RANK($AH59,$AH$58:$AH$61,1)+COUNTIF($AH$58:$AH59,$AH59)-1</f>
        <v>4</v>
      </c>
      <c r="AH59" s="15">
        <f>AI59+AJ59+AK59</f>
        <v>4</v>
      </c>
      <c r="AI59" s="15">
        <f t="shared" ref="AI59:AI61" si="109">SUMPRODUCT(($AM$58:$AM$61=AM59)*($AP$58:$AP$61=AP59)*($AN$58:$AN$61&gt;AN59))</f>
        <v>0</v>
      </c>
      <c r="AJ59" s="15">
        <f t="shared" ref="AJ59:AJ61" si="110">SUMPRODUCT(($AM$58:$AM$61=AM59)*($AP$58:$AP$61&gt;AP59))</f>
        <v>0</v>
      </c>
      <c r="AK59" s="15">
        <f t="shared" ref="AK59:AK61" si="111">RANK(AM59,$AM$58:$AM$61)</f>
        <v>4</v>
      </c>
      <c r="AL59" s="20" t="s">
        <v>74</v>
      </c>
      <c r="AM59" s="15">
        <f t="shared" ref="AM59:AM61" si="112">SUMIF($X$58:$X$63,$AL59,$Y$58:$Y$63)+SUMIF($AB$58:$AB$63,$AL59,$AC$58:$AC$63)</f>
        <v>1</v>
      </c>
      <c r="AN59" s="15">
        <f t="shared" ref="AN59:AN61" si="113">SUMIF($X$58:$X$63,$AL59,$Z$58:$Z$63)+SUMIF($AB$58:$AB$63,$AL59,$AD$58:$AD$63)</f>
        <v>4</v>
      </c>
      <c r="AO59" s="15">
        <f t="shared" ref="AO59:AO61" si="114">SUMIF($X$58:$X$63,$AL59,$AA$58:$AA$63)+SUMIF($AB$58:$AB$63,$AL59,$AE$58:$AE$63)</f>
        <v>6</v>
      </c>
      <c r="AP59" s="15">
        <f t="shared" ref="AP59:AP61" si="115">AN59-AO59</f>
        <v>-2</v>
      </c>
      <c r="AR59" s="15">
        <v>2</v>
      </c>
      <c r="AS59" s="15" t="str">
        <f t="shared" ref="AS59:AS61" si="116">VLOOKUP($AR59,$AG$58:$AP$61,6,FALSE)</f>
        <v>USA</v>
      </c>
      <c r="AT59" s="15">
        <f t="shared" ref="AT59:AT61" si="117">VLOOKUP($AS59,$AL$58:$AP$61,2,FALSE)</f>
        <v>4</v>
      </c>
      <c r="AU59" s="15">
        <f t="shared" ref="AU59:AU61" si="118">VLOOKUP($AS59,$AL$58:$AP$61,3,FALSE)</f>
        <v>4</v>
      </c>
      <c r="AV59" s="15">
        <f t="shared" ref="AV59:AV61" si="119">VLOOKUP($AS59,$AL$58:$AP$61,4,FALSE)</f>
        <v>4</v>
      </c>
      <c r="AW59" s="15">
        <f t="shared" ref="AW59:AW61" si="120">VLOOKUP($AS59,$AL$58:$AP$61,5,FALSE)</f>
        <v>0</v>
      </c>
      <c r="AX59" s="92">
        <v>14</v>
      </c>
      <c r="AY59" s="100">
        <v>41806.791666666664</v>
      </c>
      <c r="AZ59" s="94" t="s">
        <v>74</v>
      </c>
      <c r="BA59" s="95" t="s">
        <v>6</v>
      </c>
      <c r="BB59" s="96" t="s">
        <v>75</v>
      </c>
      <c r="BC59" s="97" t="e">
        <f>IF(G59=#REF!,2,0)</f>
        <v>#REF!</v>
      </c>
      <c r="BD59" s="98" t="s">
        <v>6</v>
      </c>
      <c r="BE59" s="97" t="e">
        <f>IF(I59=#REF!,2,0)</f>
        <v>#REF!</v>
      </c>
      <c r="BF59" s="99" t="e">
        <f>IF(J59=#REF!,2,0)</f>
        <v>#REF!</v>
      </c>
      <c r="BG59" s="81" t="e">
        <f t="shared" si="108"/>
        <v>#REF!</v>
      </c>
      <c r="BI59" s="85"/>
      <c r="BJ59" s="123"/>
      <c r="BK59" s="123"/>
      <c r="BL59" s="123"/>
      <c r="BM59" s="123"/>
    </row>
    <row r="60" spans="2:70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2</v>
      </c>
      <c r="J60" s="142" t="s">
        <v>122</v>
      </c>
      <c r="K60" s="10">
        <v>3</v>
      </c>
      <c r="L60" s="58" t="str">
        <f>VLOOKUP(K60,$AR$58:$AW$61,2,FALSE)</f>
        <v>Portugal</v>
      </c>
      <c r="M60" s="6">
        <f>VLOOKUP(L60,$AS$58:$AW$61,2,FALSE)</f>
        <v>4</v>
      </c>
      <c r="N60" s="6">
        <f>VLOOKUP(L60,$AS$58:$AW$61,3,FALSE)</f>
        <v>4</v>
      </c>
      <c r="O60" s="6">
        <f>VLOOKUP(L60,$AS$58:$AW$61,4,FALSE)</f>
        <v>7</v>
      </c>
      <c r="P60" s="75">
        <f>VLOOKUP(L60,$AS$58:$AW$61,5,FALSE)</f>
        <v>-3</v>
      </c>
      <c r="X60" s="20" t="s">
        <v>72</v>
      </c>
      <c r="Y60" s="21">
        <f t="shared" si="102"/>
        <v>1</v>
      </c>
      <c r="Z60" s="21">
        <f t="shared" si="103"/>
        <v>2</v>
      </c>
      <c r="AA60" s="21">
        <f t="shared" si="104"/>
        <v>2</v>
      </c>
      <c r="AB60" s="20" t="s">
        <v>74</v>
      </c>
      <c r="AC60" s="21">
        <f t="shared" si="105"/>
        <v>1</v>
      </c>
      <c r="AD60" s="16">
        <f t="shared" si="106"/>
        <v>2</v>
      </c>
      <c r="AE60" s="16">
        <f t="shared" si="107"/>
        <v>2</v>
      </c>
      <c r="AG60" s="15">
        <f>RANK($AH60,$AH$58:$AH$61,1)+COUNTIF($AH$58:$AH60,$AH60)-1</f>
        <v>3</v>
      </c>
      <c r="AH60" s="15">
        <f>AI60+AJ60+AK60</f>
        <v>3</v>
      </c>
      <c r="AI60" s="15">
        <f t="shared" si="109"/>
        <v>0</v>
      </c>
      <c r="AJ60" s="15">
        <f t="shared" si="110"/>
        <v>1</v>
      </c>
      <c r="AK60" s="15">
        <f t="shared" si="111"/>
        <v>2</v>
      </c>
      <c r="AL60" s="20" t="s">
        <v>73</v>
      </c>
      <c r="AM60" s="15">
        <f t="shared" si="112"/>
        <v>4</v>
      </c>
      <c r="AN60" s="15">
        <f t="shared" si="113"/>
        <v>4</v>
      </c>
      <c r="AO60" s="15">
        <f t="shared" si="114"/>
        <v>7</v>
      </c>
      <c r="AP60" s="15">
        <f t="shared" si="115"/>
        <v>-3</v>
      </c>
      <c r="AR60" s="15">
        <v>3</v>
      </c>
      <c r="AS60" s="15" t="str">
        <f t="shared" si="116"/>
        <v>Portugal</v>
      </c>
      <c r="AT60" s="15">
        <f t="shared" si="117"/>
        <v>4</v>
      </c>
      <c r="AU60" s="15">
        <f t="shared" si="118"/>
        <v>4</v>
      </c>
      <c r="AV60" s="15">
        <f t="shared" si="119"/>
        <v>7</v>
      </c>
      <c r="AW60" s="15">
        <f t="shared" si="120"/>
        <v>-3</v>
      </c>
      <c r="AX60" s="92">
        <v>29</v>
      </c>
      <c r="AY60" s="100">
        <v>41811.666666666664</v>
      </c>
      <c r="AZ60" s="94" t="s">
        <v>72</v>
      </c>
      <c r="BA60" s="95" t="s">
        <v>6</v>
      </c>
      <c r="BB60" s="96" t="s">
        <v>74</v>
      </c>
      <c r="BC60" s="97" t="e">
        <f>IF(G60=#REF!,2,0)</f>
        <v>#REF!</v>
      </c>
      <c r="BD60" s="98" t="s">
        <v>6</v>
      </c>
      <c r="BE60" s="97" t="e">
        <f>IF(I60=#REF!,2,0)</f>
        <v>#REF!</v>
      </c>
      <c r="BF60" s="99" t="e">
        <f>IF(J60=#REF!,2,0)</f>
        <v>#REF!</v>
      </c>
      <c r="BG60" s="81" t="e">
        <f t="shared" si="108"/>
        <v>#REF!</v>
      </c>
      <c r="BI60" s="101"/>
      <c r="BJ60" s="123"/>
      <c r="BK60" s="123"/>
      <c r="BL60" s="123"/>
      <c r="BM60" s="123"/>
    </row>
    <row r="61" spans="2:70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2</v>
      </c>
      <c r="H61" s="68" t="s">
        <v>6</v>
      </c>
      <c r="I61" s="142">
        <v>2</v>
      </c>
      <c r="J61" s="142" t="s">
        <v>122</v>
      </c>
      <c r="K61" s="10">
        <v>4</v>
      </c>
      <c r="L61" s="55" t="str">
        <f>VLOOKUP(K61,$AR$58:$AW$61,2,FALSE)</f>
        <v>Ghana</v>
      </c>
      <c r="M61" s="56">
        <f>VLOOKUP(L61,$AS$58:$AW$61,2,FALSE)</f>
        <v>1</v>
      </c>
      <c r="N61" s="56">
        <f>VLOOKUP(L61,$AS$58:$AW$61,3,FALSE)</f>
        <v>4</v>
      </c>
      <c r="O61" s="56">
        <f>VLOOKUP(L61,$AS$58:$AW$61,4,FALSE)</f>
        <v>6</v>
      </c>
      <c r="P61" s="76">
        <f>VLOOKUP(L61,$AS$58:$AW$61,5,FALSE)</f>
        <v>-2</v>
      </c>
      <c r="X61" s="20" t="s">
        <v>75</v>
      </c>
      <c r="Y61" s="21">
        <f t="shared" si="102"/>
        <v>1</v>
      </c>
      <c r="Z61" s="21">
        <f t="shared" si="103"/>
        <v>2</v>
      </c>
      <c r="AA61" s="21">
        <f t="shared" si="104"/>
        <v>2</v>
      </c>
      <c r="AB61" s="20" t="s">
        <v>73</v>
      </c>
      <c r="AC61" s="21">
        <f t="shared" si="105"/>
        <v>1</v>
      </c>
      <c r="AD61" s="16">
        <f t="shared" si="106"/>
        <v>2</v>
      </c>
      <c r="AE61" s="16">
        <f t="shared" si="107"/>
        <v>2</v>
      </c>
      <c r="AG61" s="15">
        <f>RANK($AH61,$AH$58:$AH$61,1)+COUNTIF($AH$58:$AH61,$AH61)-1</f>
        <v>2</v>
      </c>
      <c r="AH61" s="15">
        <f>AI61+AJ61+AK61</f>
        <v>2</v>
      </c>
      <c r="AI61" s="15">
        <f t="shared" si="109"/>
        <v>0</v>
      </c>
      <c r="AJ61" s="15">
        <f t="shared" si="110"/>
        <v>0</v>
      </c>
      <c r="AK61" s="15">
        <f t="shared" si="111"/>
        <v>2</v>
      </c>
      <c r="AL61" s="20" t="s">
        <v>75</v>
      </c>
      <c r="AM61" s="15">
        <f t="shared" si="112"/>
        <v>4</v>
      </c>
      <c r="AN61" s="15">
        <f t="shared" si="113"/>
        <v>4</v>
      </c>
      <c r="AO61" s="15">
        <f t="shared" si="114"/>
        <v>4</v>
      </c>
      <c r="AP61" s="15">
        <f t="shared" si="115"/>
        <v>0</v>
      </c>
      <c r="AR61" s="15">
        <v>4</v>
      </c>
      <c r="AS61" s="15" t="str">
        <f t="shared" si="116"/>
        <v>Ghana</v>
      </c>
      <c r="AT61" s="15">
        <f t="shared" si="117"/>
        <v>1</v>
      </c>
      <c r="AU61" s="15">
        <f t="shared" si="118"/>
        <v>4</v>
      </c>
      <c r="AV61" s="15">
        <f t="shared" si="119"/>
        <v>6</v>
      </c>
      <c r="AW61" s="15">
        <f t="shared" si="120"/>
        <v>-2</v>
      </c>
      <c r="AX61" s="92">
        <v>30</v>
      </c>
      <c r="AY61" s="100">
        <v>41812.75</v>
      </c>
      <c r="AZ61" s="94" t="s">
        <v>75</v>
      </c>
      <c r="BA61" s="95" t="s">
        <v>6</v>
      </c>
      <c r="BB61" s="96" t="s">
        <v>73</v>
      </c>
      <c r="BC61" s="97" t="e">
        <f>IF(G61=#REF!,2,0)</f>
        <v>#REF!</v>
      </c>
      <c r="BD61" s="98" t="s">
        <v>6</v>
      </c>
      <c r="BE61" s="97" t="e">
        <f>IF(I61=#REF!,2,0)</f>
        <v>#REF!</v>
      </c>
      <c r="BF61" s="99" t="e">
        <f>IF(J61=#REF!,2,0)</f>
        <v>#REF!</v>
      </c>
      <c r="BG61" s="81" t="e">
        <f t="shared" si="108"/>
        <v>#REF!</v>
      </c>
      <c r="BI61" s="101"/>
      <c r="BJ61" s="123"/>
      <c r="BK61" s="123"/>
      <c r="BL61" s="123"/>
      <c r="BM61" s="123"/>
    </row>
    <row r="62" spans="2:70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1</v>
      </c>
      <c r="J62" s="142">
        <v>2</v>
      </c>
      <c r="M62" s="24"/>
      <c r="N62" s="79"/>
      <c r="O62" s="24"/>
      <c r="P62" s="24"/>
      <c r="X62" s="20" t="s">
        <v>75</v>
      </c>
      <c r="Y62" s="21">
        <f t="shared" si="102"/>
        <v>0</v>
      </c>
      <c r="Z62" s="21">
        <f t="shared" si="103"/>
        <v>0</v>
      </c>
      <c r="AA62" s="21">
        <f t="shared" si="104"/>
        <v>1</v>
      </c>
      <c r="AB62" s="20" t="s">
        <v>72</v>
      </c>
      <c r="AC62" s="21">
        <f t="shared" si="105"/>
        <v>3</v>
      </c>
      <c r="AD62" s="16">
        <f t="shared" si="106"/>
        <v>1</v>
      </c>
      <c r="AE62" s="16">
        <f t="shared" si="107"/>
        <v>0</v>
      </c>
      <c r="AX62" s="92">
        <v>45</v>
      </c>
      <c r="AY62" s="100">
        <v>41816.541666666664</v>
      </c>
      <c r="AZ62" s="94" t="s">
        <v>75</v>
      </c>
      <c r="BA62" s="95" t="s">
        <v>6</v>
      </c>
      <c r="BB62" s="96" t="s">
        <v>72</v>
      </c>
      <c r="BC62" s="97" t="e">
        <f>IF(G62=#REF!,2,0)</f>
        <v>#REF!</v>
      </c>
      <c r="BD62" s="98" t="s">
        <v>6</v>
      </c>
      <c r="BE62" s="97" t="e">
        <f>IF(I62=#REF!,2,0)</f>
        <v>#REF!</v>
      </c>
      <c r="BF62" s="99" t="e">
        <f>IF(J62=#REF!,2,0)</f>
        <v>#REF!</v>
      </c>
      <c r="BG62" s="81" t="e">
        <f t="shared" si="108"/>
        <v>#REF!</v>
      </c>
      <c r="BJ62" s="123"/>
      <c r="BK62" s="127"/>
      <c r="BL62" s="123"/>
      <c r="BM62" s="123"/>
    </row>
    <row r="63" spans="2:70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M63" s="24"/>
      <c r="N63" s="79"/>
      <c r="O63" s="24"/>
      <c r="P63" s="24"/>
      <c r="X63" s="20" t="s">
        <v>73</v>
      </c>
      <c r="Y63" s="21">
        <f t="shared" si="102"/>
        <v>3</v>
      </c>
      <c r="Z63" s="21">
        <f t="shared" si="103"/>
        <v>2</v>
      </c>
      <c r="AA63" s="21">
        <f t="shared" si="104"/>
        <v>1</v>
      </c>
      <c r="AB63" s="20" t="s">
        <v>74</v>
      </c>
      <c r="AC63" s="21">
        <f t="shared" si="105"/>
        <v>0</v>
      </c>
      <c r="AD63" s="16">
        <f t="shared" si="106"/>
        <v>1</v>
      </c>
      <c r="AE63" s="16">
        <f t="shared" si="107"/>
        <v>2</v>
      </c>
      <c r="AX63" s="92">
        <v>46</v>
      </c>
      <c r="AY63" s="100">
        <v>41816.541666666664</v>
      </c>
      <c r="AZ63" s="94" t="s">
        <v>73</v>
      </c>
      <c r="BA63" s="95" t="s">
        <v>6</v>
      </c>
      <c r="BB63" s="96" t="s">
        <v>74</v>
      </c>
      <c r="BC63" s="97" t="e">
        <f>IF(G63=#REF!,2,0)</f>
        <v>#REF!</v>
      </c>
      <c r="BD63" s="98" t="s">
        <v>6</v>
      </c>
      <c r="BE63" s="97" t="e">
        <f>IF(I63=#REF!,2,0)</f>
        <v>#REF!</v>
      </c>
      <c r="BF63" s="99" t="e">
        <f>IF(J63=#REF!,2,0)</f>
        <v>#REF!</v>
      </c>
      <c r="BG63" s="81" t="e">
        <f t="shared" si="108"/>
        <v>#REF!</v>
      </c>
      <c r="BJ63" s="123"/>
      <c r="BK63" s="127"/>
      <c r="BL63" s="123"/>
      <c r="BM63" s="123"/>
    </row>
    <row r="64" spans="2:70" ht="14.25" customHeight="1" x14ac:dyDescent="0.25">
      <c r="C64" s="22"/>
      <c r="M64" s="24"/>
      <c r="N64" s="79"/>
      <c r="O64" s="24"/>
      <c r="P64" s="24"/>
      <c r="AY64" s="108"/>
      <c r="BG64" s="82"/>
      <c r="BJ64" s="123"/>
      <c r="BK64" s="127"/>
      <c r="BL64" s="123"/>
      <c r="BM64" s="123"/>
    </row>
    <row r="65" spans="2:65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27"/>
      <c r="M65" s="9"/>
      <c r="N65" s="80"/>
      <c r="O65" s="9"/>
      <c r="P65" s="9"/>
      <c r="R65" s="9"/>
      <c r="S65" s="9"/>
      <c r="T65" s="9"/>
      <c r="U65" s="9"/>
      <c r="V65" s="33"/>
      <c r="X65" s="13"/>
      <c r="Y65" s="21"/>
      <c r="Z65" s="21"/>
      <c r="AA65" s="21"/>
      <c r="AB65" s="13"/>
      <c r="AC65" s="29"/>
      <c r="AD65" s="30"/>
      <c r="AE65" s="30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85" t="s">
        <v>76</v>
      </c>
      <c r="AY65" s="110"/>
      <c r="AZ65" s="86"/>
      <c r="BA65" s="87"/>
      <c r="BB65" s="86"/>
      <c r="BC65" s="87"/>
      <c r="BD65" s="87"/>
      <c r="BE65" s="87"/>
      <c r="BF65" s="87"/>
      <c r="BG65" s="83"/>
      <c r="BH65" s="39"/>
      <c r="BI65" s="41"/>
      <c r="BJ65" s="83"/>
      <c r="BK65" s="128"/>
      <c r="BL65" s="83"/>
      <c r="BM65" s="83"/>
    </row>
    <row r="66" spans="2:65" s="28" customFormat="1" ht="14.25" customHeight="1" x14ac:dyDescent="0.25">
      <c r="B66" s="64" t="s">
        <v>2</v>
      </c>
      <c r="C66" s="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151" t="s">
        <v>81</v>
      </c>
      <c r="K66" s="27"/>
      <c r="L66" s="57" t="s">
        <v>76</v>
      </c>
      <c r="M66" s="149" t="s">
        <v>89</v>
      </c>
      <c r="N66" s="149" t="s">
        <v>90</v>
      </c>
      <c r="O66" s="149" t="s">
        <v>91</v>
      </c>
      <c r="P66" s="74" t="s">
        <v>101</v>
      </c>
      <c r="R66" s="9"/>
      <c r="S66" s="9"/>
      <c r="T66" s="9"/>
      <c r="U66" s="9"/>
      <c r="V66" s="33"/>
      <c r="X66" s="17" t="s">
        <v>87</v>
      </c>
      <c r="Y66" s="17" t="s">
        <v>89</v>
      </c>
      <c r="Z66" s="17" t="s">
        <v>90</v>
      </c>
      <c r="AA66" s="17" t="s">
        <v>91</v>
      </c>
      <c r="AB66" s="17" t="s">
        <v>88</v>
      </c>
      <c r="AC66" s="17" t="s">
        <v>89</v>
      </c>
      <c r="AD66" s="17" t="s">
        <v>90</v>
      </c>
      <c r="AE66" s="17" t="s">
        <v>91</v>
      </c>
      <c r="AF66" s="29"/>
      <c r="AG66" s="18" t="s">
        <v>99</v>
      </c>
      <c r="AH66" s="18" t="s">
        <v>98</v>
      </c>
      <c r="AI66" s="18" t="s">
        <v>97</v>
      </c>
      <c r="AJ66" s="17" t="s">
        <v>96</v>
      </c>
      <c r="AK66" s="17" t="s">
        <v>95</v>
      </c>
      <c r="AL66" s="17" t="s">
        <v>92</v>
      </c>
      <c r="AM66" s="17" t="s">
        <v>89</v>
      </c>
      <c r="AN66" s="17" t="s">
        <v>90</v>
      </c>
      <c r="AO66" s="17" t="s">
        <v>91</v>
      </c>
      <c r="AP66" s="18" t="s">
        <v>93</v>
      </c>
      <c r="AQ66" s="29"/>
      <c r="AR66" s="17" t="s">
        <v>94</v>
      </c>
      <c r="AS66" s="17" t="s">
        <v>92</v>
      </c>
      <c r="AT66" s="17" t="s">
        <v>89</v>
      </c>
      <c r="AU66" s="17" t="s">
        <v>90</v>
      </c>
      <c r="AV66" s="17" t="s">
        <v>91</v>
      </c>
      <c r="AW66" s="18" t="s">
        <v>93</v>
      </c>
      <c r="AX66" s="115" t="s">
        <v>2</v>
      </c>
      <c r="AY66" s="113" t="s">
        <v>3</v>
      </c>
      <c r="AZ66" s="146" t="s">
        <v>2</v>
      </c>
      <c r="BA66" s="145"/>
      <c r="BB66" s="147"/>
      <c r="BC66" s="1999" t="s">
        <v>4</v>
      </c>
      <c r="BD66" s="1999"/>
      <c r="BE66" s="1999"/>
      <c r="BF66" s="145" t="s">
        <v>81</v>
      </c>
      <c r="BG66" s="67" t="s">
        <v>89</v>
      </c>
      <c r="BH66" s="39"/>
      <c r="BI66" s="88"/>
      <c r="BJ66" s="83"/>
      <c r="BK66" s="83"/>
      <c r="BL66" s="83"/>
      <c r="BM66" s="83"/>
    </row>
    <row r="67" spans="2:65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9">
        <v>1</v>
      </c>
      <c r="L67" s="84" t="str">
        <f>VLOOKUP(K67,$AR$67:$AW$70,2,FALSE)</f>
        <v>Belgien</v>
      </c>
      <c r="M67" s="77">
        <f>VLOOKUP(L67,$AS$67:$AW$70,2,FALSE)</f>
        <v>9</v>
      </c>
      <c r="N67" s="77">
        <f>VLOOKUP(L67,$AS$67:$AW$70,3,FALSE)</f>
        <v>4</v>
      </c>
      <c r="O67" s="77">
        <f>VLOOKUP(L67,$AS$67:$AW$70,4,FALSE)</f>
        <v>1</v>
      </c>
      <c r="P67" s="78">
        <f>VLOOKUP(L67,$AS$67:$AW$70,5,FALSE)</f>
        <v>3</v>
      </c>
      <c r="X67" s="20" t="s">
        <v>77</v>
      </c>
      <c r="Y67" s="21">
        <f t="shared" ref="Y67:Y72" si="121">IF(G67="",0,IF($G67&lt;$I67,0,IF($G67=$I67,1,3)))</f>
        <v>3</v>
      </c>
      <c r="Z67" s="21">
        <f t="shared" ref="Z67:Z72" si="122">G67</f>
        <v>2</v>
      </c>
      <c r="AA67" s="21">
        <f t="shared" ref="AA67:AA72" si="123">I67</f>
        <v>1</v>
      </c>
      <c r="AB67" s="20" t="s">
        <v>78</v>
      </c>
      <c r="AC67" s="21">
        <f t="shared" ref="AC67:AC72" si="124">IF(I67="",0,IF(I67&lt;G67,0,IF(I67=G67,1,3)))</f>
        <v>0</v>
      </c>
      <c r="AD67" s="16">
        <f t="shared" ref="AD67:AD72" si="125">I67</f>
        <v>1</v>
      </c>
      <c r="AE67" s="16">
        <f t="shared" ref="AE67:AE72" si="126">G67</f>
        <v>2</v>
      </c>
      <c r="AG67" s="15">
        <f>RANK($AH67,$AH$67:$AH$70,1)+COUNTIF($AH$67:$AH67,$AH67)-1</f>
        <v>1</v>
      </c>
      <c r="AH67" s="15">
        <f>AI67+AJ67+AK67</f>
        <v>1</v>
      </c>
      <c r="AI67" s="15">
        <f>SUMPRODUCT(($AM$67:$AM$70=AM67)*($AP$67:$AP$70=AP67)*($AN$67:$AN$70&gt;AN67))</f>
        <v>0</v>
      </c>
      <c r="AJ67" s="15">
        <f>SUMPRODUCT(($AM$67:$AM$70=AM67)*($AP$67:$AP$70&gt;AP67))</f>
        <v>0</v>
      </c>
      <c r="AK67" s="15">
        <f>RANK(AM67,$AM$67:$AM$70)</f>
        <v>1</v>
      </c>
      <c r="AL67" s="20" t="s">
        <v>77</v>
      </c>
      <c r="AM67" s="15">
        <f>SUMIF($X$67:$X$72,$AL67,$Y$67:$Y$72)+SUMIF($AB$67:$AB$72,$AL67,$AC$67:$AC$72)</f>
        <v>9</v>
      </c>
      <c r="AN67" s="15">
        <f>SUMIF($X$67:$X$72,$AL67,$Z$67:$Z$72)+SUMIF($AB$67:$AB$72,$AL67,$AD$67:$AD$72)</f>
        <v>4</v>
      </c>
      <c r="AO67" s="15">
        <f>SUMIF($X$67:$X$72,$AL67,$AA$67:$AA$72)+SUMIF($AB$67:$AB$72,$AL67,$AE$67:$AE$72)</f>
        <v>1</v>
      </c>
      <c r="AP67" s="15">
        <f>AN67-AO67</f>
        <v>3</v>
      </c>
      <c r="AR67" s="15">
        <v>1</v>
      </c>
      <c r="AS67" s="15" t="str">
        <f>VLOOKUP($AR67,$AG$67:$AP$70,6,FALSE)</f>
        <v>Belgien</v>
      </c>
      <c r="AT67" s="15">
        <f>VLOOKUP($AS67,$AL$67:$AP$70,2,FALSE)</f>
        <v>9</v>
      </c>
      <c r="AU67" s="15">
        <f>VLOOKUP($AS67,$AL$67:$AP$70,3,FALSE)</f>
        <v>4</v>
      </c>
      <c r="AV67" s="15">
        <f>VLOOKUP($AS67,$AL$67:$AP$70,4,FALSE)</f>
        <v>1</v>
      </c>
      <c r="AW67" s="15">
        <f>VLOOKUP($AS67,$AL$67:$AP$70,5,FALSE)</f>
        <v>3</v>
      </c>
      <c r="AX67" s="92">
        <v>15</v>
      </c>
      <c r="AY67" s="100">
        <v>41807.541666666664</v>
      </c>
      <c r="AZ67" s="94" t="s">
        <v>77</v>
      </c>
      <c r="BA67" s="95" t="s">
        <v>6</v>
      </c>
      <c r="BB67" s="96" t="s">
        <v>78</v>
      </c>
      <c r="BC67" s="97" t="e">
        <f>IF(G67=#REF!,2,0)</f>
        <v>#REF!</v>
      </c>
      <c r="BD67" s="98" t="s">
        <v>6</v>
      </c>
      <c r="BE67" s="97" t="e">
        <f>IF(I67=#REF!,2,0)</f>
        <v>#REF!</v>
      </c>
      <c r="BF67" s="99" t="e">
        <f>IF(J67=#REF!,2,0)</f>
        <v>#REF!</v>
      </c>
      <c r="BG67" s="81" t="e">
        <f t="shared" ref="BG67:BG72" si="127">SUM(BC67+BE67+BF67)</f>
        <v>#REF!</v>
      </c>
      <c r="BH67" s="40"/>
      <c r="BI67" s="85"/>
      <c r="BJ67" s="123"/>
      <c r="BK67" s="123"/>
      <c r="BL67" s="123"/>
      <c r="BM67" s="123"/>
    </row>
    <row r="68" spans="2:65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122</v>
      </c>
      <c r="K68" s="10">
        <v>2</v>
      </c>
      <c r="L68" s="59" t="str">
        <f>VLOOKUP(K68,$AR$67:$AW$70,2,FALSE)</f>
        <v>Algeriet</v>
      </c>
      <c r="M68" s="56">
        <f>VLOOKUP(L68,$AS$67:$AW$70,2,FALSE)</f>
        <v>4</v>
      </c>
      <c r="N68" s="56">
        <f>VLOOKUP(L68,$AS$67:$AW$70,3,FALSE)</f>
        <v>6</v>
      </c>
      <c r="O68" s="56">
        <f>VLOOKUP(L68,$AS$67:$AW$70,4,FALSE)</f>
        <v>5</v>
      </c>
      <c r="P68" s="76">
        <f>VLOOKUP(L68,$AS$67:$AW$70,5,FALSE)</f>
        <v>1</v>
      </c>
      <c r="X68" s="20" t="s">
        <v>79</v>
      </c>
      <c r="Y68" s="21">
        <f t="shared" si="121"/>
        <v>1</v>
      </c>
      <c r="Z68" s="21">
        <f t="shared" si="122"/>
        <v>1</v>
      </c>
      <c r="AA68" s="21">
        <f t="shared" si="123"/>
        <v>1</v>
      </c>
      <c r="AB68" s="20" t="s">
        <v>80</v>
      </c>
      <c r="AC68" s="21">
        <f t="shared" si="124"/>
        <v>1</v>
      </c>
      <c r="AD68" s="16">
        <f t="shared" si="125"/>
        <v>1</v>
      </c>
      <c r="AE68" s="16">
        <f t="shared" si="126"/>
        <v>1</v>
      </c>
      <c r="AG68" s="15">
        <f>RANK($AH68,$AH$67:$AH$70,1)+COUNTIF($AH$67:$AH68,$AH68)-1</f>
        <v>3</v>
      </c>
      <c r="AH68" s="15">
        <f>AI68+AJ68+AK68</f>
        <v>3</v>
      </c>
      <c r="AI68" s="15">
        <f t="shared" ref="AI68:AI70" si="128">SUMPRODUCT(($AM$67:$AM$70=AM68)*($AP$67:$AP$70=AP68)*($AN$67:$AN$70&gt;AN68))</f>
        <v>0</v>
      </c>
      <c r="AJ68" s="15">
        <f t="shared" ref="AJ68:AJ70" si="129">SUMPRODUCT(($AM$67:$AM$70=AM68)*($AP$67:$AP$70&gt;AP68))</f>
        <v>0</v>
      </c>
      <c r="AK68" s="15">
        <f t="shared" ref="AK68:AK70" si="130">RANK(AM68,$AM$67:$AM$70)</f>
        <v>3</v>
      </c>
      <c r="AL68" s="20" t="s">
        <v>79</v>
      </c>
      <c r="AM68" s="15">
        <f t="shared" ref="AM68:AM70" si="131">SUMIF($X$67:$X$72,$AL68,$Y$67:$Y$72)+SUMIF($AB$67:$AB$72,$AL68,$AC$67:$AC$72)</f>
        <v>2</v>
      </c>
      <c r="AN68" s="15">
        <f t="shared" ref="AN68:AN70" si="132">SUMIF($X$67:$X$72,$AL68,$Z$67:$Z$72)+SUMIF($AB$67:$AB$72,$AL68,$AD$67:$AD$72)</f>
        <v>2</v>
      </c>
      <c r="AO68" s="15">
        <f t="shared" ref="AO68:AO70" si="133">SUMIF($X$67:$X$72,$AL68,$AA$67:$AA$72)+SUMIF($AB$67:$AB$72,$AL68,$AE$67:$AE$72)</f>
        <v>3</v>
      </c>
      <c r="AP68" s="15">
        <f t="shared" ref="AP68:AP70" si="134">AN68-AO68</f>
        <v>-1</v>
      </c>
      <c r="AR68" s="15">
        <v>2</v>
      </c>
      <c r="AS68" s="15" t="str">
        <f t="shared" ref="AS68:AS70" si="135">VLOOKUP($AR68,$AG$67:$AP$70,6,FALSE)</f>
        <v>Algeriet</v>
      </c>
      <c r="AT68" s="15">
        <f t="shared" ref="AT68:AT70" si="136">VLOOKUP($AS68,$AL$67:$AP$70,2,FALSE)</f>
        <v>4</v>
      </c>
      <c r="AU68" s="15">
        <f t="shared" ref="AU68:AU70" si="137">VLOOKUP($AS68,$AL$67:$AP$70,3,FALSE)</f>
        <v>6</v>
      </c>
      <c r="AV68" s="15">
        <f t="shared" ref="AV68:AV70" si="138">VLOOKUP($AS68,$AL$67:$AP$70,4,FALSE)</f>
        <v>5</v>
      </c>
      <c r="AW68" s="15">
        <f t="shared" ref="AW68:AW70" si="139">VLOOKUP($AS68,$AL$67:$AP$70,5,FALSE)</f>
        <v>1</v>
      </c>
      <c r="AX68" s="92">
        <v>16</v>
      </c>
      <c r="AY68" s="100">
        <v>41807.75</v>
      </c>
      <c r="AZ68" s="94" t="s">
        <v>79</v>
      </c>
      <c r="BA68" s="95" t="s">
        <v>6</v>
      </c>
      <c r="BB68" s="96" t="s">
        <v>80</v>
      </c>
      <c r="BC68" s="97" t="e">
        <f>IF(G68=#REF!,2,0)</f>
        <v>#REF!</v>
      </c>
      <c r="BD68" s="98" t="s">
        <v>6</v>
      </c>
      <c r="BE68" s="97" t="e">
        <f>IF(I68=#REF!,2,0)</f>
        <v>#REF!</v>
      </c>
      <c r="BF68" s="99" t="e">
        <f>IF(J68=#REF!,2,0)</f>
        <v>#REF!</v>
      </c>
      <c r="BG68" s="81" t="e">
        <f t="shared" si="127"/>
        <v>#REF!</v>
      </c>
      <c r="BI68" s="85"/>
      <c r="BJ68" s="123"/>
      <c r="BK68" s="123"/>
      <c r="BL68" s="123"/>
      <c r="BM68" s="123"/>
    </row>
    <row r="69" spans="2:65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0">
        <v>3</v>
      </c>
      <c r="L69" s="58" t="str">
        <f>VLOOKUP(K69,$AR$67:$AW$70,2,FALSE)</f>
        <v>Ryssland</v>
      </c>
      <c r="M69" s="6">
        <f>VLOOKUP(L69,$AS$67:$AW$70,2,FALSE)</f>
        <v>2</v>
      </c>
      <c r="N69" s="6">
        <f>VLOOKUP(L69,$AS$67:$AW$70,3,FALSE)</f>
        <v>2</v>
      </c>
      <c r="O69" s="6">
        <f>VLOOKUP(L69,$AS$67:$AW$70,4,FALSE)</f>
        <v>3</v>
      </c>
      <c r="P69" s="75">
        <f>VLOOKUP(L69,$AS$67:$AW$70,5,FALSE)</f>
        <v>-1</v>
      </c>
      <c r="X69" s="20" t="s">
        <v>77</v>
      </c>
      <c r="Y69" s="21">
        <f t="shared" si="121"/>
        <v>3</v>
      </c>
      <c r="Z69" s="21">
        <f t="shared" si="122"/>
        <v>1</v>
      </c>
      <c r="AA69" s="21">
        <f t="shared" si="123"/>
        <v>0</v>
      </c>
      <c r="AB69" s="20" t="s">
        <v>79</v>
      </c>
      <c r="AC69" s="21">
        <f t="shared" si="124"/>
        <v>0</v>
      </c>
      <c r="AD69" s="16">
        <f t="shared" si="125"/>
        <v>0</v>
      </c>
      <c r="AE69" s="16">
        <f t="shared" si="126"/>
        <v>1</v>
      </c>
      <c r="AG69" s="15">
        <f>RANK($AH69,$AH$67:$AH$70,1)+COUNTIF($AH$67:$AH69,$AH69)-1</f>
        <v>2</v>
      </c>
      <c r="AH69" s="15">
        <f>AI69+AJ69+AK69</f>
        <v>2</v>
      </c>
      <c r="AI69" s="15">
        <f t="shared" si="128"/>
        <v>0</v>
      </c>
      <c r="AJ69" s="15">
        <f t="shared" si="129"/>
        <v>0</v>
      </c>
      <c r="AK69" s="15">
        <f t="shared" si="130"/>
        <v>2</v>
      </c>
      <c r="AL69" s="20" t="s">
        <v>78</v>
      </c>
      <c r="AM69" s="15">
        <f t="shared" si="131"/>
        <v>4</v>
      </c>
      <c r="AN69" s="15">
        <f t="shared" si="132"/>
        <v>6</v>
      </c>
      <c r="AO69" s="15">
        <f t="shared" si="133"/>
        <v>5</v>
      </c>
      <c r="AP69" s="15">
        <f t="shared" si="134"/>
        <v>1</v>
      </c>
      <c r="AR69" s="15">
        <v>3</v>
      </c>
      <c r="AS69" s="15" t="str">
        <f t="shared" si="135"/>
        <v>Ryssland</v>
      </c>
      <c r="AT69" s="15">
        <f t="shared" si="136"/>
        <v>2</v>
      </c>
      <c r="AU69" s="15">
        <f t="shared" si="137"/>
        <v>2</v>
      </c>
      <c r="AV69" s="15">
        <f t="shared" si="138"/>
        <v>3</v>
      </c>
      <c r="AW69" s="15">
        <f t="shared" si="139"/>
        <v>-1</v>
      </c>
      <c r="AX69" s="92">
        <v>31</v>
      </c>
      <c r="AY69" s="100">
        <v>41812.541666666664</v>
      </c>
      <c r="AZ69" s="94" t="s">
        <v>77</v>
      </c>
      <c r="BA69" s="95" t="s">
        <v>6</v>
      </c>
      <c r="BB69" s="96" t="s">
        <v>79</v>
      </c>
      <c r="BC69" s="97" t="e">
        <f>IF(G69=#REF!,2,0)</f>
        <v>#REF!</v>
      </c>
      <c r="BD69" s="98" t="s">
        <v>6</v>
      </c>
      <c r="BE69" s="97" t="e">
        <f>IF(I69=#REF!,2,0)</f>
        <v>#REF!</v>
      </c>
      <c r="BF69" s="99" t="e">
        <f>IF(J69=#REF!,2,0)</f>
        <v>#REF!</v>
      </c>
      <c r="BG69" s="81" t="e">
        <f t="shared" si="127"/>
        <v>#REF!</v>
      </c>
      <c r="BI69" s="101"/>
      <c r="BJ69" s="123"/>
      <c r="BK69" s="123"/>
      <c r="BL69" s="123"/>
      <c r="BM69" s="123"/>
    </row>
    <row r="70" spans="2:65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4</v>
      </c>
      <c r="J70" s="142">
        <v>2</v>
      </c>
      <c r="K70" s="10">
        <v>4</v>
      </c>
      <c r="L70" s="55" t="str">
        <f>VLOOKUP(K70,$AR$67:$AW$70,2,FALSE)</f>
        <v>Sydkorea</v>
      </c>
      <c r="M70" s="56">
        <f>VLOOKUP(L70,$AS$67:$AW$70,2,FALSE)</f>
        <v>1</v>
      </c>
      <c r="N70" s="56">
        <f>VLOOKUP(L70,$AS$67:$AW$70,3,FALSE)</f>
        <v>3</v>
      </c>
      <c r="O70" s="56">
        <f>VLOOKUP(L70,$AS$67:$AW$70,4,FALSE)</f>
        <v>6</v>
      </c>
      <c r="P70" s="76">
        <f>VLOOKUP(L70,$AS$67:$AW$70,5,FALSE)</f>
        <v>-3</v>
      </c>
      <c r="X70" s="20" t="s">
        <v>80</v>
      </c>
      <c r="Y70" s="21">
        <f t="shared" si="121"/>
        <v>0</v>
      </c>
      <c r="Z70" s="21">
        <f t="shared" si="122"/>
        <v>2</v>
      </c>
      <c r="AA70" s="21">
        <f t="shared" si="123"/>
        <v>4</v>
      </c>
      <c r="AB70" s="20" t="s">
        <v>78</v>
      </c>
      <c r="AC70" s="21">
        <f t="shared" si="124"/>
        <v>3</v>
      </c>
      <c r="AD70" s="16">
        <f t="shared" si="125"/>
        <v>4</v>
      </c>
      <c r="AE70" s="16">
        <f t="shared" si="126"/>
        <v>2</v>
      </c>
      <c r="AG70" s="15">
        <f>RANK($AH70,$AH$67:$AH$70,1)+COUNTIF($AH$67:$AH70,$AH70)-1</f>
        <v>4</v>
      </c>
      <c r="AH70" s="15">
        <f>AI70+AJ70+AK70</f>
        <v>4</v>
      </c>
      <c r="AI70" s="15">
        <f t="shared" si="128"/>
        <v>0</v>
      </c>
      <c r="AJ70" s="15">
        <f t="shared" si="129"/>
        <v>0</v>
      </c>
      <c r="AK70" s="15">
        <f t="shared" si="130"/>
        <v>4</v>
      </c>
      <c r="AL70" s="20" t="s">
        <v>80</v>
      </c>
      <c r="AM70" s="15">
        <f t="shared" si="131"/>
        <v>1</v>
      </c>
      <c r="AN70" s="15">
        <f t="shared" si="132"/>
        <v>3</v>
      </c>
      <c r="AO70" s="15">
        <f t="shared" si="133"/>
        <v>6</v>
      </c>
      <c r="AP70" s="15">
        <f t="shared" si="134"/>
        <v>-3</v>
      </c>
      <c r="AR70" s="15">
        <v>4</v>
      </c>
      <c r="AS70" s="15" t="str">
        <f t="shared" si="135"/>
        <v>Sydkorea</v>
      </c>
      <c r="AT70" s="15">
        <f t="shared" si="136"/>
        <v>1</v>
      </c>
      <c r="AU70" s="15">
        <f t="shared" si="137"/>
        <v>3</v>
      </c>
      <c r="AV70" s="15">
        <f t="shared" si="138"/>
        <v>6</v>
      </c>
      <c r="AW70" s="15">
        <f t="shared" si="139"/>
        <v>-3</v>
      </c>
      <c r="AX70" s="92">
        <v>32</v>
      </c>
      <c r="AY70" s="100">
        <v>41812.666666666664</v>
      </c>
      <c r="AZ70" s="94" t="s">
        <v>80</v>
      </c>
      <c r="BA70" s="95" t="s">
        <v>6</v>
      </c>
      <c r="BB70" s="96" t="s">
        <v>78</v>
      </c>
      <c r="BC70" s="97" t="e">
        <f>IF(G70=#REF!,2,0)</f>
        <v>#REF!</v>
      </c>
      <c r="BD70" s="98" t="s">
        <v>6</v>
      </c>
      <c r="BE70" s="97" t="e">
        <f>IF(I70=#REF!,2,0)</f>
        <v>#REF!</v>
      </c>
      <c r="BF70" s="99" t="e">
        <f>IF(J70=#REF!,2,0)</f>
        <v>#REF!</v>
      </c>
      <c r="BG70" s="81" t="e">
        <f t="shared" si="127"/>
        <v>#REF!</v>
      </c>
      <c r="BI70" s="101"/>
      <c r="BJ70" s="123"/>
      <c r="BK70" s="123"/>
      <c r="BL70" s="123"/>
      <c r="BM70" s="123"/>
    </row>
    <row r="71" spans="2:65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1</v>
      </c>
      <c r="J71" s="142">
        <v>2</v>
      </c>
      <c r="X71" s="20" t="s">
        <v>80</v>
      </c>
      <c r="Y71" s="21">
        <f t="shared" si="121"/>
        <v>0</v>
      </c>
      <c r="Z71" s="21">
        <f t="shared" si="122"/>
        <v>0</v>
      </c>
      <c r="AA71" s="21">
        <f t="shared" si="123"/>
        <v>1</v>
      </c>
      <c r="AB71" s="20" t="s">
        <v>77</v>
      </c>
      <c r="AC71" s="21">
        <f t="shared" si="124"/>
        <v>3</v>
      </c>
      <c r="AD71" s="16">
        <f t="shared" si="125"/>
        <v>1</v>
      </c>
      <c r="AE71" s="16">
        <f t="shared" si="126"/>
        <v>0</v>
      </c>
      <c r="AX71" s="92">
        <v>47</v>
      </c>
      <c r="AY71" s="100">
        <v>41816.708333333336</v>
      </c>
      <c r="AZ71" s="94" t="s">
        <v>80</v>
      </c>
      <c r="BA71" s="95" t="s">
        <v>6</v>
      </c>
      <c r="BB71" s="96" t="s">
        <v>77</v>
      </c>
      <c r="BC71" s="97" t="e">
        <f>IF(G71=#REF!,2,0)</f>
        <v>#REF!</v>
      </c>
      <c r="BD71" s="98" t="s">
        <v>6</v>
      </c>
      <c r="BE71" s="97" t="e">
        <f>IF(I71=#REF!,2,0)</f>
        <v>#REF!</v>
      </c>
      <c r="BF71" s="99" t="e">
        <f>IF(J71=#REF!,2,0)</f>
        <v>#REF!</v>
      </c>
      <c r="BG71" s="81" t="e">
        <f t="shared" si="127"/>
        <v>#REF!</v>
      </c>
      <c r="BL71" s="102"/>
      <c r="BM71" s="102"/>
    </row>
    <row r="72" spans="2:65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1</v>
      </c>
      <c r="J72" s="142" t="s">
        <v>122</v>
      </c>
      <c r="X72" s="20" t="s">
        <v>78</v>
      </c>
      <c r="Y72" s="21">
        <f t="shared" si="121"/>
        <v>1</v>
      </c>
      <c r="Z72" s="21">
        <f t="shared" si="122"/>
        <v>1</v>
      </c>
      <c r="AA72" s="21">
        <f t="shared" si="123"/>
        <v>1</v>
      </c>
      <c r="AB72" s="20" t="s">
        <v>79</v>
      </c>
      <c r="AC72" s="21">
        <f t="shared" si="124"/>
        <v>1</v>
      </c>
      <c r="AD72" s="16">
        <f t="shared" si="125"/>
        <v>1</v>
      </c>
      <c r="AE72" s="16">
        <f t="shared" si="126"/>
        <v>1</v>
      </c>
      <c r="AX72" s="92">
        <v>48</v>
      </c>
      <c r="AY72" s="100">
        <v>41816.708333333336</v>
      </c>
      <c r="AZ72" s="94" t="s">
        <v>78</v>
      </c>
      <c r="BA72" s="95" t="s">
        <v>6</v>
      </c>
      <c r="BB72" s="96" t="s">
        <v>79</v>
      </c>
      <c r="BC72" s="97" t="e">
        <f>IF(G72=#REF!,2,0)</f>
        <v>#REF!</v>
      </c>
      <c r="BD72" s="98" t="s">
        <v>6</v>
      </c>
      <c r="BE72" s="97" t="e">
        <f>IF(I72=#REF!,2,0)</f>
        <v>#REF!</v>
      </c>
      <c r="BF72" s="99" t="e">
        <f>IF(J72=#REF!,2,0)</f>
        <v>#REF!</v>
      </c>
      <c r="BG72" s="81" t="e">
        <f t="shared" si="127"/>
        <v>#REF!</v>
      </c>
    </row>
    <row r="73" spans="2:65" ht="14.25" customHeight="1" x14ac:dyDescent="0.25">
      <c r="BG73" s="82"/>
    </row>
    <row r="74" spans="2:65" ht="14.25" customHeight="1" x14ac:dyDescent="0.25">
      <c r="B74" s="8" t="s">
        <v>1</v>
      </c>
      <c r="C74" s="22"/>
      <c r="D74" s="12"/>
      <c r="X74" s="16"/>
      <c r="AX74" s="86" t="s">
        <v>1</v>
      </c>
      <c r="AY74" s="108"/>
      <c r="AZ74" s="38"/>
      <c r="BG74" s="82"/>
      <c r="BI74" s="132" t="s">
        <v>1</v>
      </c>
      <c r="BJ74" s="133"/>
      <c r="BK74" s="134"/>
      <c r="BL74" s="135"/>
      <c r="BM74" s="135"/>
    </row>
    <row r="75" spans="2:65" ht="14.25" customHeight="1" x14ac:dyDescent="0.25">
      <c r="B75" s="64" t="s">
        <v>2</v>
      </c>
      <c r="C75" s="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151" t="s">
        <v>81</v>
      </c>
      <c r="L75" s="138" t="s">
        <v>126</v>
      </c>
      <c r="M75" s="35"/>
      <c r="N75" s="83"/>
      <c r="O75" s="10"/>
      <c r="P75" s="10"/>
      <c r="X75" s="30" t="s">
        <v>2</v>
      </c>
      <c r="Y75" s="30"/>
      <c r="Z75" s="30"/>
      <c r="AA75" s="30"/>
      <c r="AB75" s="30"/>
      <c r="AX75" s="115" t="s">
        <v>2</v>
      </c>
      <c r="AY75" s="113" t="s">
        <v>3</v>
      </c>
      <c r="AZ75" s="1998" t="s">
        <v>2</v>
      </c>
      <c r="BA75" s="1999"/>
      <c r="BB75" s="2000"/>
      <c r="BC75" s="1999" t="s">
        <v>4</v>
      </c>
      <c r="BD75" s="1999"/>
      <c r="BE75" s="1999"/>
      <c r="BF75" s="145" t="s">
        <v>81</v>
      </c>
      <c r="BG75" s="67" t="s">
        <v>89</v>
      </c>
      <c r="BI75" s="41" t="s">
        <v>104</v>
      </c>
      <c r="BJ75" s="85" t="s">
        <v>103</v>
      </c>
      <c r="BK75" s="85" t="s">
        <v>105</v>
      </c>
      <c r="BL75" s="85" t="s">
        <v>106</v>
      </c>
      <c r="BM75" s="85" t="s">
        <v>89</v>
      </c>
    </row>
    <row r="76" spans="2:65" ht="14.25" customHeight="1" x14ac:dyDescent="0.25">
      <c r="B76" s="4">
        <v>49</v>
      </c>
      <c r="C76" s="54">
        <v>41818</v>
      </c>
      <c r="D76" s="219" t="s">
        <v>5</v>
      </c>
      <c r="E76" s="221" t="s">
        <v>6</v>
      </c>
      <c r="F76" s="220" t="s">
        <v>30</v>
      </c>
      <c r="G76" s="143">
        <v>1</v>
      </c>
      <c r="H76" s="70" t="s">
        <v>6</v>
      </c>
      <c r="I76" s="143">
        <v>1</v>
      </c>
      <c r="J76" s="143" t="s">
        <v>214</v>
      </c>
      <c r="L76" s="222" t="s">
        <v>5</v>
      </c>
      <c r="M76" s="35"/>
      <c r="N76" s="162"/>
      <c r="O76" s="10"/>
      <c r="P76" s="10"/>
      <c r="X76" s="21" t="s">
        <v>8</v>
      </c>
      <c r="AB76" s="20" t="s">
        <v>9</v>
      </c>
      <c r="AX76" s="103">
        <v>49</v>
      </c>
      <c r="AY76" s="104">
        <v>41818</v>
      </c>
      <c r="AZ76" s="94" t="str">
        <f t="shared" ref="AZ76:AZ83" si="140">D76</f>
        <v>Brasilien</v>
      </c>
      <c r="BA76" s="119" t="s">
        <v>6</v>
      </c>
      <c r="BB76" s="94" t="str">
        <f t="shared" ref="BB76:BB83" si="141">F76</f>
        <v>Chile</v>
      </c>
      <c r="BC76" s="97" t="e">
        <f>IF(G76=#REF!,2,0)</f>
        <v>#REF!</v>
      </c>
      <c r="BD76" s="120" t="s">
        <v>6</v>
      </c>
      <c r="BE76" s="97" t="e">
        <f>IF(I76=#REF!,2,0)</f>
        <v>#REF!</v>
      </c>
      <c r="BF76" s="99" t="e">
        <f>IF(J76=#REF!,2,0)</f>
        <v>#REF!</v>
      </c>
      <c r="BG76" s="81" t="e">
        <f t="shared" ref="BG76:BG83" si="142">SUM(BC76+BE76+BF76)</f>
        <v>#REF!</v>
      </c>
      <c r="BI76" s="101" t="str">
        <f>AZ76</f>
        <v>Brasilien</v>
      </c>
      <c r="BJ76" s="101" t="e">
        <f>#REF!</f>
        <v>#REF!</v>
      </c>
      <c r="BK76" s="129" t="e">
        <f>VLOOKUP(BI76,$BJ$76:$BJ$91,1,FALSE)</f>
        <v>#N/A</v>
      </c>
      <c r="BL76" s="131" t="e">
        <f>BK76</f>
        <v>#N/A</v>
      </c>
      <c r="BM76" s="38">
        <f t="shared" ref="BM76:BM91" si="143">IFERROR(IF(BK76=BL76,5,0),0)</f>
        <v>0</v>
      </c>
    </row>
    <row r="77" spans="2:65" ht="14.25" customHeight="1" x14ac:dyDescent="0.25">
      <c r="B77" s="5">
        <v>50</v>
      </c>
      <c r="C77" s="53">
        <v>41818.708333333336</v>
      </c>
      <c r="D77" s="219" t="s">
        <v>42</v>
      </c>
      <c r="E77" s="221" t="s">
        <v>6</v>
      </c>
      <c r="F77" s="220" t="s">
        <v>55</v>
      </c>
      <c r="G77" s="142">
        <v>2</v>
      </c>
      <c r="H77" s="68" t="s">
        <v>6</v>
      </c>
      <c r="I77" s="142">
        <v>0</v>
      </c>
      <c r="J77" s="142">
        <v>1</v>
      </c>
      <c r="L77" s="222" t="s">
        <v>42</v>
      </c>
      <c r="M77" s="35"/>
      <c r="N77" s="129"/>
      <c r="O77" s="10"/>
      <c r="P77" s="10"/>
      <c r="X77" s="21" t="s">
        <v>12</v>
      </c>
      <c r="AB77" s="20" t="s">
        <v>13</v>
      </c>
      <c r="AX77" s="92">
        <v>50</v>
      </c>
      <c r="AY77" s="100">
        <v>41818.708333333336</v>
      </c>
      <c r="AZ77" s="94" t="str">
        <f t="shared" si="140"/>
        <v>Colombia</v>
      </c>
      <c r="BA77" s="119" t="s">
        <v>6</v>
      </c>
      <c r="BB77" s="94" t="str">
        <f t="shared" si="141"/>
        <v>Uruguay</v>
      </c>
      <c r="BC77" s="97" t="e">
        <f>IF(G77=#REF!,2,0)</f>
        <v>#REF!</v>
      </c>
      <c r="BD77" s="98" t="s">
        <v>6</v>
      </c>
      <c r="BE77" s="97" t="e">
        <f>IF(I77=#REF!,2,0)</f>
        <v>#REF!</v>
      </c>
      <c r="BF77" s="99" t="e">
        <f>IF(J77=#REF!,2,0)</f>
        <v>#REF!</v>
      </c>
      <c r="BG77" s="81" t="e">
        <f t="shared" si="142"/>
        <v>#REF!</v>
      </c>
      <c r="BI77" s="101" t="str">
        <f t="shared" ref="BI77:BI83" si="144">AZ77</f>
        <v>Colombia</v>
      </c>
      <c r="BJ77" s="101" t="e">
        <f>#REF!</f>
        <v>#REF!</v>
      </c>
      <c r="BK77" s="129" t="e">
        <f t="shared" ref="BK77:BK91" si="145">VLOOKUP(BI77,$BJ$76:$BJ$91,1,FALSE)</f>
        <v>#N/A</v>
      </c>
      <c r="BL77" s="131" t="e">
        <f t="shared" ref="BL77:BL91" si="146">BK77</f>
        <v>#N/A</v>
      </c>
      <c r="BM77" s="38">
        <f t="shared" si="143"/>
        <v>0</v>
      </c>
    </row>
    <row r="78" spans="2:65" ht="14.25" customHeight="1" x14ac:dyDescent="0.25">
      <c r="B78" s="5">
        <v>51</v>
      </c>
      <c r="C78" s="53">
        <v>41819.541666666664</v>
      </c>
      <c r="D78" s="219" t="s">
        <v>28</v>
      </c>
      <c r="E78" s="221" t="s">
        <v>6</v>
      </c>
      <c r="F78" s="220" t="s">
        <v>10</v>
      </c>
      <c r="G78" s="142">
        <v>2</v>
      </c>
      <c r="H78" s="68" t="s">
        <v>6</v>
      </c>
      <c r="I78" s="142">
        <v>1</v>
      </c>
      <c r="J78" s="142">
        <v>1</v>
      </c>
      <c r="L78" s="222" t="s">
        <v>28</v>
      </c>
      <c r="M78" s="35"/>
      <c r="N78" s="129"/>
      <c r="O78" s="10"/>
      <c r="P78" s="10"/>
      <c r="X78" s="21" t="s">
        <v>14</v>
      </c>
      <c r="AB78" s="20" t="s">
        <v>15</v>
      </c>
      <c r="AX78" s="92">
        <v>51</v>
      </c>
      <c r="AY78" s="100">
        <v>41819.541666666664</v>
      </c>
      <c r="AZ78" s="94" t="str">
        <f t="shared" si="140"/>
        <v>Holland</v>
      </c>
      <c r="BA78" s="119" t="s">
        <v>6</v>
      </c>
      <c r="BB78" s="94" t="str">
        <f t="shared" si="141"/>
        <v>Mexiko</v>
      </c>
      <c r="BC78" s="97" t="e">
        <f>IF(G78=#REF!,2,0)</f>
        <v>#REF!</v>
      </c>
      <c r="BD78" s="98" t="s">
        <v>6</v>
      </c>
      <c r="BE78" s="97" t="e">
        <f>IF(I78=#REF!,2,0)</f>
        <v>#REF!</v>
      </c>
      <c r="BF78" s="99" t="e">
        <f>IF(J78=#REF!,2,0)</f>
        <v>#REF!</v>
      </c>
      <c r="BG78" s="81" t="e">
        <f t="shared" si="142"/>
        <v>#REF!</v>
      </c>
      <c r="BI78" s="101" t="str">
        <f t="shared" si="144"/>
        <v>Holland</v>
      </c>
      <c r="BJ78" s="101" t="e">
        <f>#REF!</f>
        <v>#REF!</v>
      </c>
      <c r="BK78" s="129" t="e">
        <f t="shared" si="145"/>
        <v>#N/A</v>
      </c>
      <c r="BL78" s="131" t="e">
        <f t="shared" si="146"/>
        <v>#N/A</v>
      </c>
      <c r="BM78" s="38">
        <f t="shared" si="143"/>
        <v>0</v>
      </c>
    </row>
    <row r="79" spans="2:65" ht="14.25" customHeight="1" x14ac:dyDescent="0.25">
      <c r="B79" s="5">
        <v>52</v>
      </c>
      <c r="C79" s="53">
        <v>41819.708333333336</v>
      </c>
      <c r="D79" s="219" t="s">
        <v>56</v>
      </c>
      <c r="E79" s="221" t="s">
        <v>6</v>
      </c>
      <c r="F79" s="220" t="s">
        <v>43</v>
      </c>
      <c r="G79" s="142">
        <v>1</v>
      </c>
      <c r="H79" s="68" t="s">
        <v>6</v>
      </c>
      <c r="I79" s="142">
        <v>1</v>
      </c>
      <c r="J79" s="142" t="s">
        <v>214</v>
      </c>
      <c r="L79" s="222" t="s">
        <v>56</v>
      </c>
      <c r="M79" s="35"/>
      <c r="N79" s="129"/>
      <c r="O79" s="10"/>
      <c r="P79" s="10"/>
      <c r="X79" s="21" t="s">
        <v>16</v>
      </c>
      <c r="AB79" s="20" t="s">
        <v>17</v>
      </c>
      <c r="AX79" s="92">
        <v>52</v>
      </c>
      <c r="AY79" s="100">
        <v>41819.708333333336</v>
      </c>
      <c r="AZ79" s="94" t="str">
        <f t="shared" si="140"/>
        <v>Costa Rica</v>
      </c>
      <c r="BA79" s="119" t="s">
        <v>6</v>
      </c>
      <c r="BB79" s="94" t="str">
        <f t="shared" si="141"/>
        <v>Grekland</v>
      </c>
      <c r="BC79" s="97" t="e">
        <f>IF(G79=#REF!,2,0)</f>
        <v>#REF!</v>
      </c>
      <c r="BD79" s="98" t="s">
        <v>6</v>
      </c>
      <c r="BE79" s="97" t="e">
        <f>IF(I79=#REF!,2,0)</f>
        <v>#REF!</v>
      </c>
      <c r="BF79" s="99" t="e">
        <f>IF(J79=#REF!,2,0)</f>
        <v>#REF!</v>
      </c>
      <c r="BG79" s="81" t="e">
        <f t="shared" si="142"/>
        <v>#REF!</v>
      </c>
      <c r="BI79" s="101" t="str">
        <f t="shared" si="144"/>
        <v>Costa Rica</v>
      </c>
      <c r="BJ79" s="101" t="e">
        <f>#REF!</f>
        <v>#REF!</v>
      </c>
      <c r="BK79" s="129" t="e">
        <f t="shared" si="145"/>
        <v>#N/A</v>
      </c>
      <c r="BL79" s="131" t="e">
        <f t="shared" si="146"/>
        <v>#N/A</v>
      </c>
      <c r="BM79" s="38">
        <f t="shared" si="143"/>
        <v>0</v>
      </c>
    </row>
    <row r="80" spans="2:65" ht="14.25" customHeight="1" x14ac:dyDescent="0.25">
      <c r="B80" s="58">
        <v>53</v>
      </c>
      <c r="C80" s="72">
        <v>41820.541666666664</v>
      </c>
      <c r="D80" s="219" t="s">
        <v>64</v>
      </c>
      <c r="E80" s="221" t="s">
        <v>6</v>
      </c>
      <c r="F80" s="220" t="s">
        <v>70</v>
      </c>
      <c r="G80" s="142">
        <v>2</v>
      </c>
      <c r="H80" s="68" t="s">
        <v>6</v>
      </c>
      <c r="I80" s="142">
        <v>0</v>
      </c>
      <c r="J80" s="142">
        <v>1</v>
      </c>
      <c r="L80" s="222" t="s">
        <v>64</v>
      </c>
      <c r="M80" s="35"/>
      <c r="N80" s="129"/>
      <c r="O80" s="10"/>
      <c r="P80" s="10"/>
      <c r="X80" s="21" t="s">
        <v>18</v>
      </c>
      <c r="AB80" s="20" t="s">
        <v>19</v>
      </c>
      <c r="AX80" s="121">
        <v>53</v>
      </c>
      <c r="AY80" s="122">
        <v>41820.541666666664</v>
      </c>
      <c r="AZ80" s="94" t="str">
        <f t="shared" si="140"/>
        <v>Frankrike</v>
      </c>
      <c r="BA80" s="119" t="s">
        <v>6</v>
      </c>
      <c r="BB80" s="94" t="str">
        <f t="shared" si="141"/>
        <v>Nigeria</v>
      </c>
      <c r="BC80" s="97" t="e">
        <f>IF(G80=#REF!,2,0)</f>
        <v>#REF!</v>
      </c>
      <c r="BD80" s="98" t="s">
        <v>6</v>
      </c>
      <c r="BE80" s="97" t="e">
        <f>IF(I80=#REF!,2,0)</f>
        <v>#REF!</v>
      </c>
      <c r="BF80" s="99" t="e">
        <f>IF(J80=#REF!,2,0)</f>
        <v>#REF!</v>
      </c>
      <c r="BG80" s="81" t="e">
        <f t="shared" si="142"/>
        <v>#REF!</v>
      </c>
      <c r="BI80" s="101" t="str">
        <f t="shared" si="144"/>
        <v>Frankrike</v>
      </c>
      <c r="BJ80" s="101" t="e">
        <f>#REF!</f>
        <v>#REF!</v>
      </c>
      <c r="BK80" s="129" t="e">
        <f t="shared" si="145"/>
        <v>#N/A</v>
      </c>
      <c r="BL80" s="131" t="e">
        <f t="shared" si="146"/>
        <v>#N/A</v>
      </c>
      <c r="BM80" s="38">
        <f t="shared" si="143"/>
        <v>0</v>
      </c>
    </row>
    <row r="81" spans="2:65" ht="14.25" customHeight="1" x14ac:dyDescent="0.25">
      <c r="B81" s="5">
        <v>54</v>
      </c>
      <c r="C81" s="53">
        <v>41820.708333333336</v>
      </c>
      <c r="D81" s="219" t="s">
        <v>72</v>
      </c>
      <c r="E81" s="221" t="s">
        <v>6</v>
      </c>
      <c r="F81" s="220" t="s">
        <v>78</v>
      </c>
      <c r="G81" s="142">
        <v>0</v>
      </c>
      <c r="H81" s="68" t="s">
        <v>6</v>
      </c>
      <c r="I81" s="142">
        <v>0</v>
      </c>
      <c r="J81" s="142" t="s">
        <v>214</v>
      </c>
      <c r="L81" s="222" t="s">
        <v>72</v>
      </c>
      <c r="M81" s="35"/>
      <c r="N81" s="129"/>
      <c r="O81" s="10"/>
      <c r="P81" s="10"/>
      <c r="X81" s="21" t="s">
        <v>20</v>
      </c>
      <c r="AB81" s="20" t="s">
        <v>21</v>
      </c>
      <c r="AX81" s="92">
        <v>54</v>
      </c>
      <c r="AY81" s="100">
        <v>41820.708333333336</v>
      </c>
      <c r="AZ81" s="94" t="str">
        <f t="shared" si="140"/>
        <v>Tyskland</v>
      </c>
      <c r="BA81" s="119" t="s">
        <v>6</v>
      </c>
      <c r="BB81" s="94" t="str">
        <f t="shared" si="141"/>
        <v>Algeriet</v>
      </c>
      <c r="BC81" s="97" t="e">
        <f>IF(G81=#REF!,2,0)</f>
        <v>#REF!</v>
      </c>
      <c r="BD81" s="98" t="s">
        <v>6</v>
      </c>
      <c r="BE81" s="97" t="e">
        <f>IF(I81=#REF!,2,0)</f>
        <v>#REF!</v>
      </c>
      <c r="BF81" s="99" t="e">
        <f>IF(J81=#REF!,2,0)</f>
        <v>#REF!</v>
      </c>
      <c r="BG81" s="81" t="e">
        <f t="shared" si="142"/>
        <v>#REF!</v>
      </c>
      <c r="BI81" s="101" t="str">
        <f t="shared" si="144"/>
        <v>Tyskland</v>
      </c>
      <c r="BJ81" s="101" t="e">
        <f>#REF!</f>
        <v>#REF!</v>
      </c>
      <c r="BK81" s="129" t="e">
        <f t="shared" si="145"/>
        <v>#N/A</v>
      </c>
      <c r="BL81" s="131" t="e">
        <f t="shared" si="146"/>
        <v>#N/A</v>
      </c>
      <c r="BM81" s="38">
        <f t="shared" si="143"/>
        <v>0</v>
      </c>
    </row>
    <row r="82" spans="2:65" ht="14.25" customHeight="1" x14ac:dyDescent="0.25">
      <c r="B82" s="5">
        <v>55</v>
      </c>
      <c r="C82" s="53">
        <v>41821</v>
      </c>
      <c r="D82" s="219" t="s">
        <v>67</v>
      </c>
      <c r="E82" s="221" t="s">
        <v>6</v>
      </c>
      <c r="F82" s="220" t="s">
        <v>62</v>
      </c>
      <c r="G82" s="142">
        <v>0</v>
      </c>
      <c r="H82" s="6" t="s">
        <v>6</v>
      </c>
      <c r="I82" s="142">
        <v>0</v>
      </c>
      <c r="J82" s="142" t="s">
        <v>214</v>
      </c>
      <c r="L82" s="222" t="s">
        <v>67</v>
      </c>
      <c r="M82" s="35"/>
      <c r="N82" s="129"/>
      <c r="O82" s="10"/>
      <c r="P82" s="10"/>
      <c r="X82" s="21" t="s">
        <v>22</v>
      </c>
      <c r="AB82" s="20" t="s">
        <v>23</v>
      </c>
      <c r="AX82" s="92">
        <v>55</v>
      </c>
      <c r="AY82" s="100">
        <v>41821</v>
      </c>
      <c r="AZ82" s="94" t="str">
        <f t="shared" si="140"/>
        <v>Argentina</v>
      </c>
      <c r="BA82" s="119" t="s">
        <v>6</v>
      </c>
      <c r="BB82" s="94" t="str">
        <f t="shared" si="141"/>
        <v>Schweiz</v>
      </c>
      <c r="BC82" s="97" t="e">
        <f>IF(G82=#REF!,2,0)</f>
        <v>#REF!</v>
      </c>
      <c r="BD82" s="123" t="s">
        <v>6</v>
      </c>
      <c r="BE82" s="97" t="e">
        <f>IF(I82=#REF!,2,0)</f>
        <v>#REF!</v>
      </c>
      <c r="BF82" s="99" t="e">
        <f>IF(J82=#REF!,2,0)</f>
        <v>#REF!</v>
      </c>
      <c r="BG82" s="81" t="e">
        <f t="shared" si="142"/>
        <v>#REF!</v>
      </c>
      <c r="BI82" s="101" t="str">
        <f t="shared" si="144"/>
        <v>Argentina</v>
      </c>
      <c r="BJ82" s="101" t="e">
        <f>#REF!</f>
        <v>#REF!</v>
      </c>
      <c r="BK82" s="129" t="e">
        <f t="shared" si="145"/>
        <v>#N/A</v>
      </c>
      <c r="BL82" s="131" t="e">
        <f t="shared" si="146"/>
        <v>#N/A</v>
      </c>
      <c r="BM82" s="38">
        <f t="shared" si="143"/>
        <v>0</v>
      </c>
    </row>
    <row r="83" spans="2:65" ht="14.25" customHeight="1" x14ac:dyDescent="0.25">
      <c r="B83" s="5">
        <v>56</v>
      </c>
      <c r="C83" s="53">
        <v>41821</v>
      </c>
      <c r="D83" s="219" t="s">
        <v>77</v>
      </c>
      <c r="E83" s="221" t="s">
        <v>6</v>
      </c>
      <c r="F83" s="220" t="s">
        <v>75</v>
      </c>
      <c r="G83" s="142">
        <v>0</v>
      </c>
      <c r="H83" s="68" t="s">
        <v>6</v>
      </c>
      <c r="I83" s="142">
        <v>0</v>
      </c>
      <c r="J83" s="142" t="s">
        <v>214</v>
      </c>
      <c r="L83" s="222" t="s">
        <v>77</v>
      </c>
      <c r="M83" s="35"/>
      <c r="N83" s="129"/>
      <c r="O83" s="10"/>
      <c r="P83" s="10"/>
      <c r="X83" s="21" t="s">
        <v>25</v>
      </c>
      <c r="AB83" s="20" t="s">
        <v>26</v>
      </c>
      <c r="AX83" s="92">
        <v>56</v>
      </c>
      <c r="AY83" s="100">
        <v>41821</v>
      </c>
      <c r="AZ83" s="94" t="str">
        <f t="shared" si="140"/>
        <v>Belgien</v>
      </c>
      <c r="BA83" s="119" t="s">
        <v>6</v>
      </c>
      <c r="BB83" s="94" t="str">
        <f t="shared" si="141"/>
        <v>USA</v>
      </c>
      <c r="BC83" s="97" t="e">
        <f>IF(G83=#REF!,2,0)</f>
        <v>#REF!</v>
      </c>
      <c r="BD83" s="98" t="s">
        <v>6</v>
      </c>
      <c r="BE83" s="97" t="e">
        <f>IF(I83=#REF!,2,0)</f>
        <v>#REF!</v>
      </c>
      <c r="BF83" s="99" t="e">
        <f>IF(J83=#REF!,2,0)</f>
        <v>#REF!</v>
      </c>
      <c r="BG83" s="81" t="e">
        <f t="shared" si="142"/>
        <v>#REF!</v>
      </c>
      <c r="BI83" s="101" t="str">
        <f t="shared" si="144"/>
        <v>Belgien</v>
      </c>
      <c r="BJ83" s="101" t="e">
        <f>#REF!</f>
        <v>#REF!</v>
      </c>
      <c r="BK83" s="129" t="e">
        <f t="shared" si="145"/>
        <v>#N/A</v>
      </c>
      <c r="BL83" s="131" t="e">
        <f t="shared" si="146"/>
        <v>#N/A</v>
      </c>
      <c r="BM83" s="38">
        <f t="shared" si="143"/>
        <v>0</v>
      </c>
    </row>
    <row r="84" spans="2:65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L84" s="109"/>
      <c r="M84" s="35"/>
      <c r="N84" s="129"/>
      <c r="O84" s="10"/>
      <c r="P84" s="10"/>
      <c r="X84" s="21"/>
      <c r="AX84" s="102"/>
      <c r="AY84" s="124"/>
      <c r="AZ84" s="102"/>
      <c r="BA84" s="102"/>
      <c r="BB84" s="102"/>
      <c r="BC84" s="123"/>
      <c r="BD84" s="123"/>
      <c r="BE84" s="123"/>
      <c r="BF84" s="123"/>
      <c r="BG84" s="82"/>
      <c r="BI84" s="101" t="str">
        <f t="shared" ref="BI84:BI91" si="147">BB76</f>
        <v>Chile</v>
      </c>
      <c r="BJ84" s="101" t="e">
        <f>#REF!</f>
        <v>#REF!</v>
      </c>
      <c r="BK84" s="129" t="e">
        <f t="shared" si="145"/>
        <v>#N/A</v>
      </c>
      <c r="BL84" s="131" t="e">
        <f t="shared" si="146"/>
        <v>#N/A</v>
      </c>
      <c r="BM84" s="38">
        <f t="shared" si="143"/>
        <v>0</v>
      </c>
    </row>
    <row r="85" spans="2:65" ht="14.25" customHeight="1" x14ac:dyDescent="0.25">
      <c r="B85" s="8" t="s">
        <v>29</v>
      </c>
      <c r="C85" s="22"/>
      <c r="D85" s="12"/>
      <c r="L85" s="109"/>
      <c r="M85" s="35"/>
      <c r="N85" s="129"/>
      <c r="O85" s="10"/>
      <c r="P85" s="10"/>
      <c r="X85" s="16"/>
      <c r="AX85" s="86" t="s">
        <v>29</v>
      </c>
      <c r="AY85" s="108"/>
      <c r="AZ85" s="38"/>
      <c r="BG85" s="82"/>
      <c r="BI85" s="101" t="str">
        <f t="shared" si="147"/>
        <v>Uruguay</v>
      </c>
      <c r="BJ85" s="101" t="e">
        <f>#REF!</f>
        <v>#REF!</v>
      </c>
      <c r="BK85" s="129" t="e">
        <f t="shared" si="145"/>
        <v>#N/A</v>
      </c>
      <c r="BL85" s="131" t="e">
        <f t="shared" si="146"/>
        <v>#N/A</v>
      </c>
      <c r="BM85" s="38">
        <f t="shared" si="143"/>
        <v>0</v>
      </c>
    </row>
    <row r="86" spans="2:65" ht="14.25" customHeight="1" x14ac:dyDescent="0.25">
      <c r="B86" s="64" t="s">
        <v>2</v>
      </c>
      <c r="C86" s="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151" t="s">
        <v>81</v>
      </c>
      <c r="L86" s="137" t="s">
        <v>125</v>
      </c>
      <c r="M86" s="35"/>
      <c r="N86" s="83"/>
      <c r="O86" s="10"/>
      <c r="P86" s="10"/>
      <c r="X86" s="30" t="s">
        <v>2</v>
      </c>
      <c r="Y86" s="30"/>
      <c r="Z86" s="30"/>
      <c r="AA86" s="30"/>
      <c r="AB86" s="30"/>
      <c r="AX86" s="115" t="s">
        <v>2</v>
      </c>
      <c r="AY86" s="113" t="s">
        <v>3</v>
      </c>
      <c r="AZ86" s="1998" t="s">
        <v>2</v>
      </c>
      <c r="BA86" s="1999"/>
      <c r="BB86" s="2000"/>
      <c r="BC86" s="1999" t="s">
        <v>4</v>
      </c>
      <c r="BD86" s="1999"/>
      <c r="BE86" s="1999"/>
      <c r="BF86" s="145" t="s">
        <v>81</v>
      </c>
      <c r="BG86" s="67" t="s">
        <v>89</v>
      </c>
      <c r="BI86" s="101" t="str">
        <f t="shared" si="147"/>
        <v>Mexiko</v>
      </c>
      <c r="BJ86" s="101" t="e">
        <f>#REF!</f>
        <v>#REF!</v>
      </c>
      <c r="BK86" s="129" t="e">
        <f t="shared" si="145"/>
        <v>#N/A</v>
      </c>
      <c r="BL86" s="131" t="e">
        <f t="shared" si="146"/>
        <v>#N/A</v>
      </c>
      <c r="BM86" s="38">
        <f t="shared" si="143"/>
        <v>0</v>
      </c>
    </row>
    <row r="87" spans="2:65" ht="14.25" customHeight="1" x14ac:dyDescent="0.25">
      <c r="B87" s="5">
        <v>57</v>
      </c>
      <c r="C87" s="53">
        <v>41824</v>
      </c>
      <c r="D87" s="49" t="str">
        <f>IF(L76="","Segrare match 49",L76)</f>
        <v>Brasilien</v>
      </c>
      <c r="E87" s="62" t="s">
        <v>6</v>
      </c>
      <c r="F87" s="51" t="str">
        <f>IF(L77="","Segrare match 50",L77)</f>
        <v>Colombia</v>
      </c>
      <c r="G87" s="142" t="s">
        <v>206</v>
      </c>
      <c r="H87" s="68" t="s">
        <v>6</v>
      </c>
      <c r="I87" s="142" t="s">
        <v>206</v>
      </c>
      <c r="J87" s="142" t="s">
        <v>206</v>
      </c>
      <c r="L87" s="222"/>
      <c r="M87" s="35"/>
      <c r="N87" s="162"/>
      <c r="O87" s="10"/>
      <c r="P87" s="10"/>
      <c r="X87" s="21" t="s">
        <v>32</v>
      </c>
      <c r="AB87" s="20" t="s">
        <v>33</v>
      </c>
      <c r="AX87" s="92">
        <v>57</v>
      </c>
      <c r="AY87" s="100">
        <v>41824</v>
      </c>
      <c r="AZ87" s="94" t="str">
        <f>D87</f>
        <v>Brasilien</v>
      </c>
      <c r="BA87" s="119" t="s">
        <v>6</v>
      </c>
      <c r="BB87" s="94" t="str">
        <f>F87</f>
        <v>Colombia</v>
      </c>
      <c r="BC87" s="97" t="e">
        <f>IF(G87=#REF!,2,0)</f>
        <v>#REF!</v>
      </c>
      <c r="BD87" s="98" t="s">
        <v>6</v>
      </c>
      <c r="BE87" s="97" t="e">
        <f>IF(I87=#REF!,2,0)</f>
        <v>#REF!</v>
      </c>
      <c r="BF87" s="99" t="e">
        <f>IF(J87=#REF!,2,0)</f>
        <v>#REF!</v>
      </c>
      <c r="BG87" s="81" t="e">
        <f t="shared" ref="BG87:BG90" si="148">SUM(BC87+BE87+BF87)</f>
        <v>#REF!</v>
      </c>
      <c r="BI87" s="101" t="str">
        <f t="shared" si="147"/>
        <v>Grekland</v>
      </c>
      <c r="BJ87" s="101" t="e">
        <f>#REF!</f>
        <v>#REF!</v>
      </c>
      <c r="BK87" s="129" t="e">
        <f t="shared" si="145"/>
        <v>#N/A</v>
      </c>
      <c r="BL87" s="131" t="e">
        <f t="shared" si="146"/>
        <v>#N/A</v>
      </c>
      <c r="BM87" s="38">
        <f t="shared" si="143"/>
        <v>0</v>
      </c>
    </row>
    <row r="88" spans="2:65" ht="14.25" customHeight="1" x14ac:dyDescent="0.25">
      <c r="B88" s="5">
        <v>58</v>
      </c>
      <c r="C88" s="53">
        <v>41824</v>
      </c>
      <c r="D88" s="49" t="str">
        <f>IF(L80="","Segrare match 53",L80)</f>
        <v>Frankrike</v>
      </c>
      <c r="E88" s="62" t="s">
        <v>6</v>
      </c>
      <c r="F88" s="51" t="str">
        <f>IF(L81="","Segrare match 54",L81)</f>
        <v>Tyskland</v>
      </c>
      <c r="G88" s="142" t="s">
        <v>206</v>
      </c>
      <c r="H88" s="68" t="s">
        <v>6</v>
      </c>
      <c r="I88" s="142" t="s">
        <v>206</v>
      </c>
      <c r="J88" s="142" t="s">
        <v>206</v>
      </c>
      <c r="L88" s="222"/>
      <c r="M88" s="35"/>
      <c r="N88" s="127"/>
      <c r="O88" s="10"/>
      <c r="P88" s="10"/>
      <c r="X88" s="21" t="s">
        <v>34</v>
      </c>
      <c r="AB88" s="20" t="s">
        <v>35</v>
      </c>
      <c r="AX88" s="92">
        <v>58</v>
      </c>
      <c r="AY88" s="100">
        <v>41824</v>
      </c>
      <c r="AZ88" s="94" t="str">
        <f>D88</f>
        <v>Frankrike</v>
      </c>
      <c r="BA88" s="119" t="s">
        <v>6</v>
      </c>
      <c r="BB88" s="94" t="str">
        <f>F88</f>
        <v>Tyskland</v>
      </c>
      <c r="BC88" s="97" t="e">
        <f>IF(G88=#REF!,2,0)</f>
        <v>#REF!</v>
      </c>
      <c r="BD88" s="98" t="s">
        <v>6</v>
      </c>
      <c r="BE88" s="97" t="e">
        <f>IF(I88=#REF!,2,0)</f>
        <v>#REF!</v>
      </c>
      <c r="BF88" s="99" t="e">
        <f>IF(J88=#REF!,2,0)</f>
        <v>#REF!</v>
      </c>
      <c r="BG88" s="81" t="e">
        <f t="shared" si="148"/>
        <v>#REF!</v>
      </c>
      <c r="BI88" s="101" t="str">
        <f t="shared" si="147"/>
        <v>Nigeria</v>
      </c>
      <c r="BJ88" s="101" t="e">
        <f>#REF!</f>
        <v>#REF!</v>
      </c>
      <c r="BK88" s="129" t="e">
        <f t="shared" si="145"/>
        <v>#N/A</v>
      </c>
      <c r="BL88" s="131" t="e">
        <f t="shared" si="146"/>
        <v>#N/A</v>
      </c>
      <c r="BM88" s="38">
        <f t="shared" si="143"/>
        <v>0</v>
      </c>
    </row>
    <row r="89" spans="2:65" ht="14.25" customHeight="1" x14ac:dyDescent="0.25">
      <c r="B89" s="5">
        <v>59</v>
      </c>
      <c r="C89" s="53">
        <v>41825</v>
      </c>
      <c r="D89" s="49" t="str">
        <f>IF(L78="","Segrare match 51",L78)</f>
        <v>Holland</v>
      </c>
      <c r="E89" s="62" t="s">
        <v>6</v>
      </c>
      <c r="F89" s="51" t="str">
        <f>IF(L79="","Segrare match 52",L79)</f>
        <v>Costa Rica</v>
      </c>
      <c r="G89" s="142" t="s">
        <v>206</v>
      </c>
      <c r="H89" s="68" t="s">
        <v>6</v>
      </c>
      <c r="I89" s="142" t="s">
        <v>206</v>
      </c>
      <c r="J89" s="142" t="s">
        <v>206</v>
      </c>
      <c r="L89" s="222"/>
      <c r="M89" s="35"/>
      <c r="N89" s="127"/>
      <c r="O89" s="10"/>
      <c r="P89" s="10"/>
      <c r="X89" s="21" t="s">
        <v>36</v>
      </c>
      <c r="AB89" s="20" t="s">
        <v>37</v>
      </c>
      <c r="AX89" s="92">
        <v>59</v>
      </c>
      <c r="AY89" s="100">
        <v>41825</v>
      </c>
      <c r="AZ89" s="94" t="str">
        <f>D89</f>
        <v>Holland</v>
      </c>
      <c r="BA89" s="119" t="s">
        <v>6</v>
      </c>
      <c r="BB89" s="94" t="str">
        <f>F89</f>
        <v>Costa Rica</v>
      </c>
      <c r="BC89" s="97" t="e">
        <f>IF(G89=#REF!,2,0)</f>
        <v>#REF!</v>
      </c>
      <c r="BD89" s="98" t="s">
        <v>6</v>
      </c>
      <c r="BE89" s="97" t="e">
        <f>IF(I89=#REF!,2,0)</f>
        <v>#REF!</v>
      </c>
      <c r="BF89" s="99" t="e">
        <f>IF(J89=#REF!,2,0)</f>
        <v>#REF!</v>
      </c>
      <c r="BG89" s="81" t="e">
        <f t="shared" si="148"/>
        <v>#REF!</v>
      </c>
      <c r="BI89" s="101" t="str">
        <f t="shared" si="147"/>
        <v>Algeriet</v>
      </c>
      <c r="BJ89" s="101" t="e">
        <f>#REF!</f>
        <v>#REF!</v>
      </c>
      <c r="BK89" s="129" t="e">
        <f t="shared" si="145"/>
        <v>#N/A</v>
      </c>
      <c r="BL89" s="131" t="e">
        <f t="shared" si="146"/>
        <v>#N/A</v>
      </c>
      <c r="BM89" s="38">
        <f t="shared" si="143"/>
        <v>0</v>
      </c>
    </row>
    <row r="90" spans="2:65" ht="14.25" customHeight="1" x14ac:dyDescent="0.25">
      <c r="B90" s="5">
        <v>60</v>
      </c>
      <c r="C90" s="53">
        <v>41825</v>
      </c>
      <c r="D90" s="49" t="str">
        <f>IF(L82="","Segrare match 55",L82)</f>
        <v>Argentina</v>
      </c>
      <c r="E90" s="62" t="s">
        <v>6</v>
      </c>
      <c r="F90" s="51" t="str">
        <f>IF(L83="","Segrare match 56",L83)</f>
        <v>Belgien</v>
      </c>
      <c r="G90" s="142" t="s">
        <v>206</v>
      </c>
      <c r="H90" s="68" t="s">
        <v>6</v>
      </c>
      <c r="I90" s="142" t="s">
        <v>206</v>
      </c>
      <c r="J90" s="142" t="s">
        <v>206</v>
      </c>
      <c r="L90" s="222"/>
      <c r="M90" s="35"/>
      <c r="N90" s="127"/>
      <c r="O90" s="10"/>
      <c r="P90" s="10"/>
      <c r="X90" s="21" t="s">
        <v>38</v>
      </c>
      <c r="AB90" s="20" t="s">
        <v>39</v>
      </c>
      <c r="AX90" s="92">
        <v>60</v>
      </c>
      <c r="AY90" s="100">
        <v>41825</v>
      </c>
      <c r="AZ90" s="94" t="str">
        <f>D90</f>
        <v>Argentina</v>
      </c>
      <c r="BA90" s="119" t="s">
        <v>6</v>
      </c>
      <c r="BB90" s="94" t="str">
        <f>F90</f>
        <v>Belgien</v>
      </c>
      <c r="BC90" s="97" t="e">
        <f>IF(G90=#REF!,2,0)</f>
        <v>#REF!</v>
      </c>
      <c r="BD90" s="98" t="s">
        <v>6</v>
      </c>
      <c r="BE90" s="97" t="e">
        <f>IF(I90=#REF!,2,0)</f>
        <v>#REF!</v>
      </c>
      <c r="BF90" s="99" t="e">
        <f>IF(J90=#REF!,2,0)</f>
        <v>#REF!</v>
      </c>
      <c r="BG90" s="81" t="e">
        <f t="shared" si="148"/>
        <v>#REF!</v>
      </c>
      <c r="BI90" s="101" t="str">
        <f t="shared" si="147"/>
        <v>Schweiz</v>
      </c>
      <c r="BJ90" s="101" t="e">
        <f>#REF!</f>
        <v>#REF!</v>
      </c>
      <c r="BK90" s="129" t="e">
        <f t="shared" si="145"/>
        <v>#N/A</v>
      </c>
      <c r="BL90" s="131" t="e">
        <f t="shared" si="146"/>
        <v>#N/A</v>
      </c>
      <c r="BM90" s="38">
        <f t="shared" si="143"/>
        <v>0</v>
      </c>
    </row>
    <row r="91" spans="2:65" ht="14.25" customHeight="1" x14ac:dyDescent="0.25">
      <c r="B91" s="23"/>
      <c r="C91" s="22"/>
      <c r="D91" s="12"/>
      <c r="L91" s="109"/>
      <c r="M91" s="35"/>
      <c r="N91" s="127"/>
      <c r="O91" s="10"/>
      <c r="P91" s="10"/>
      <c r="X91" s="16"/>
      <c r="AX91" s="37"/>
      <c r="AY91" s="108"/>
      <c r="AZ91" s="38"/>
      <c r="BG91" s="82"/>
      <c r="BI91" s="101" t="str">
        <f t="shared" si="147"/>
        <v>USA</v>
      </c>
      <c r="BJ91" s="101" t="e">
        <f>#REF!</f>
        <v>#REF!</v>
      </c>
      <c r="BK91" s="129" t="e">
        <f t="shared" si="145"/>
        <v>#N/A</v>
      </c>
      <c r="BL91" s="131" t="e">
        <f t="shared" si="146"/>
        <v>#N/A</v>
      </c>
      <c r="BM91" s="38">
        <f t="shared" si="143"/>
        <v>0</v>
      </c>
    </row>
    <row r="92" spans="2:65" ht="14.25" customHeight="1" x14ac:dyDescent="0.25">
      <c r="B92" s="8" t="s">
        <v>41</v>
      </c>
      <c r="C92" s="22"/>
      <c r="D92" s="12"/>
      <c r="L92" s="109"/>
      <c r="M92" s="35"/>
      <c r="N92" s="127"/>
      <c r="O92" s="10"/>
      <c r="P92" s="10"/>
      <c r="X92" s="16"/>
      <c r="AX92" s="86" t="s">
        <v>41</v>
      </c>
      <c r="AY92" s="108"/>
      <c r="AZ92" s="38"/>
      <c r="BG92" s="82"/>
      <c r="BI92" s="101"/>
      <c r="BL92" s="2" t="s">
        <v>107</v>
      </c>
      <c r="BM92" s="39">
        <f>SUM(BM76:BM91)</f>
        <v>0</v>
      </c>
    </row>
    <row r="93" spans="2:65" ht="14.25" customHeight="1" x14ac:dyDescent="0.25">
      <c r="B93" s="64" t="s">
        <v>2</v>
      </c>
      <c r="C93" s="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151" t="s">
        <v>81</v>
      </c>
      <c r="L93" s="137" t="s">
        <v>124</v>
      </c>
      <c r="M93" s="35" t="s">
        <v>100</v>
      </c>
      <c r="N93" s="83"/>
      <c r="O93" s="10"/>
      <c r="P93" s="10"/>
      <c r="X93" s="30" t="s">
        <v>2</v>
      </c>
      <c r="Y93" s="30"/>
      <c r="Z93" s="30"/>
      <c r="AA93" s="30"/>
      <c r="AB93" s="30"/>
      <c r="AX93" s="115" t="s">
        <v>2</v>
      </c>
      <c r="AY93" s="113" t="s">
        <v>3</v>
      </c>
      <c r="AZ93" s="1998" t="s">
        <v>2</v>
      </c>
      <c r="BA93" s="1999"/>
      <c r="BB93" s="2000"/>
      <c r="BC93" s="1999" t="s">
        <v>4</v>
      </c>
      <c r="BD93" s="1999"/>
      <c r="BE93" s="1999"/>
      <c r="BF93" s="145" t="s">
        <v>81</v>
      </c>
      <c r="BG93" s="67" t="s">
        <v>89</v>
      </c>
      <c r="BI93" s="132" t="s">
        <v>29</v>
      </c>
      <c r="BJ93" s="133"/>
      <c r="BK93" s="134"/>
      <c r="BL93" s="135"/>
      <c r="BM93" s="135"/>
    </row>
    <row r="94" spans="2:65" ht="14.25" customHeight="1" x14ac:dyDescent="0.25">
      <c r="B94" s="5">
        <v>61</v>
      </c>
      <c r="C94" s="53">
        <v>41828.708333333336</v>
      </c>
      <c r="D94" s="49" t="str">
        <f>IF(L87="","Segrare match 57",L87)</f>
        <v>Segrare match 57</v>
      </c>
      <c r="E94" s="62" t="s">
        <v>6</v>
      </c>
      <c r="F94" s="51" t="str">
        <f>IF(L88="","Segrare match 58",L88)</f>
        <v>Segrare match 58</v>
      </c>
      <c r="G94" s="142" t="s">
        <v>206</v>
      </c>
      <c r="H94" s="68" t="s">
        <v>6</v>
      </c>
      <c r="I94" s="142" t="s">
        <v>206</v>
      </c>
      <c r="J94" s="142" t="s">
        <v>206</v>
      </c>
      <c r="L94" s="222"/>
      <c r="N94" s="162"/>
      <c r="O94" s="35" t="str">
        <f>IF(L94=D94,F94,D94)</f>
        <v>Segrare match 57</v>
      </c>
      <c r="P94" s="10"/>
      <c r="X94" s="21" t="s">
        <v>44</v>
      </c>
      <c r="AB94" s="20" t="s">
        <v>45</v>
      </c>
      <c r="AX94" s="92">
        <v>61</v>
      </c>
      <c r="AY94" s="100">
        <v>41828.708333333336</v>
      </c>
      <c r="AZ94" s="94" t="str">
        <f>D94</f>
        <v>Segrare match 57</v>
      </c>
      <c r="BA94" s="119" t="s">
        <v>6</v>
      </c>
      <c r="BB94" s="94" t="str">
        <f>F94</f>
        <v>Segrare match 58</v>
      </c>
      <c r="BC94" s="97" t="e">
        <f>IF(G94=#REF!,2,0)</f>
        <v>#REF!</v>
      </c>
      <c r="BD94" s="98" t="s">
        <v>6</v>
      </c>
      <c r="BE94" s="97" t="e">
        <f>IF(I94=#REF!,2,0)</f>
        <v>#REF!</v>
      </c>
      <c r="BF94" s="99" t="e">
        <f>IF(J94=#REF!,2,0)</f>
        <v>#REF!</v>
      </c>
      <c r="BG94" s="81" t="e">
        <f t="shared" ref="BG94:BG95" si="149">SUM(BC94+BE94+BF94)</f>
        <v>#REF!</v>
      </c>
      <c r="BI94" s="41" t="s">
        <v>104</v>
      </c>
      <c r="BJ94" s="85" t="s">
        <v>103</v>
      </c>
      <c r="BK94" s="85" t="s">
        <v>105</v>
      </c>
      <c r="BL94" s="85" t="s">
        <v>106</v>
      </c>
      <c r="BM94" s="85" t="s">
        <v>89</v>
      </c>
    </row>
    <row r="95" spans="2:65" ht="14.25" customHeight="1" x14ac:dyDescent="0.25">
      <c r="B95" s="5">
        <v>62</v>
      </c>
      <c r="C95" s="53">
        <v>41829.708333333336</v>
      </c>
      <c r="D95" s="49" t="str">
        <f>IF(L89="","Segrare match 59",L89)</f>
        <v>Segrare match 59</v>
      </c>
      <c r="E95" s="62" t="s">
        <v>6</v>
      </c>
      <c r="F95" s="51" t="str">
        <f>IF(L90="","Segrare match 60",L90)</f>
        <v>Segrare match 60</v>
      </c>
      <c r="G95" s="142" t="s">
        <v>206</v>
      </c>
      <c r="H95" s="68" t="s">
        <v>6</v>
      </c>
      <c r="I95" s="142" t="s">
        <v>206</v>
      </c>
      <c r="J95" s="142" t="s">
        <v>206</v>
      </c>
      <c r="L95" s="222"/>
      <c r="N95" s="127"/>
      <c r="O95" s="35" t="str">
        <f>IF(L95=D95,F95,D95)</f>
        <v>Segrare match 59</v>
      </c>
      <c r="P95" s="10"/>
      <c r="X95" s="21" t="s">
        <v>48</v>
      </c>
      <c r="AB95" s="20" t="s">
        <v>49</v>
      </c>
      <c r="AX95" s="92">
        <v>62</v>
      </c>
      <c r="AY95" s="100">
        <v>41829.708333333336</v>
      </c>
      <c r="AZ95" s="94" t="str">
        <f>D95</f>
        <v>Segrare match 59</v>
      </c>
      <c r="BA95" s="119" t="s">
        <v>6</v>
      </c>
      <c r="BB95" s="94" t="str">
        <f>F95</f>
        <v>Segrare match 60</v>
      </c>
      <c r="BC95" s="97" t="e">
        <f>IF(G95=#REF!,2,0)</f>
        <v>#REF!</v>
      </c>
      <c r="BD95" s="98" t="s">
        <v>6</v>
      </c>
      <c r="BE95" s="97" t="e">
        <f>IF(I95=#REF!,2,0)</f>
        <v>#REF!</v>
      </c>
      <c r="BF95" s="99" t="e">
        <f>IF(J95=#REF!,2,0)</f>
        <v>#REF!</v>
      </c>
      <c r="BG95" s="81" t="e">
        <f t="shared" si="149"/>
        <v>#REF!</v>
      </c>
      <c r="BI95" s="101" t="str">
        <f>D87</f>
        <v>Brasilien</v>
      </c>
      <c r="BJ95" s="101" t="e">
        <f>#REF!</f>
        <v>#REF!</v>
      </c>
      <c r="BK95" s="129" t="e">
        <f>VLOOKUP(BI95,$BJ$95:$BJ$102,1,FALSE)</f>
        <v>#N/A</v>
      </c>
      <c r="BL95" s="131" t="e">
        <f t="shared" ref="BL95:BL102" si="150">BK95</f>
        <v>#N/A</v>
      </c>
      <c r="BM95" s="38">
        <f t="shared" ref="BM95:BM102" si="151">IFERROR(IF(BK95=BL95,10,0),0)</f>
        <v>0</v>
      </c>
    </row>
    <row r="96" spans="2:65" ht="14.25" customHeight="1" x14ac:dyDescent="0.25">
      <c r="B96" s="23"/>
      <c r="C96" s="22"/>
      <c r="D96" s="12"/>
      <c r="L96" s="37"/>
      <c r="M96" s="35"/>
      <c r="N96" s="127"/>
      <c r="O96" s="10"/>
      <c r="P96" s="10"/>
      <c r="X96" s="16"/>
      <c r="AX96" s="37"/>
      <c r="AY96" s="108"/>
      <c r="AZ96" s="38"/>
      <c r="BG96" s="82"/>
      <c r="BI96" s="101" t="str">
        <f>D88</f>
        <v>Frankrike</v>
      </c>
      <c r="BJ96" s="101" t="e">
        <f>#REF!</f>
        <v>#REF!</v>
      </c>
      <c r="BK96" s="129" t="e">
        <f t="shared" ref="BK96:BK102" si="152">VLOOKUP(BI96,$BJ$95:$BJ$102,1,FALSE)</f>
        <v>#N/A</v>
      </c>
      <c r="BL96" s="131" t="e">
        <f t="shared" si="150"/>
        <v>#N/A</v>
      </c>
      <c r="BM96" s="38">
        <f t="shared" si="151"/>
        <v>0</v>
      </c>
    </row>
    <row r="97" spans="2:65" ht="14.25" customHeight="1" x14ac:dyDescent="0.25">
      <c r="B97" s="8" t="s">
        <v>50</v>
      </c>
      <c r="C97" s="22"/>
      <c r="D97" s="12"/>
      <c r="L97" s="37"/>
      <c r="M97" s="35"/>
      <c r="N97" s="127"/>
      <c r="O97" s="10"/>
      <c r="P97" s="10"/>
      <c r="X97" s="16"/>
      <c r="AX97" s="86" t="s">
        <v>50</v>
      </c>
      <c r="AY97" s="108"/>
      <c r="AZ97" s="38"/>
      <c r="BG97" s="82"/>
      <c r="BI97" s="101" t="str">
        <f>D89</f>
        <v>Holland</v>
      </c>
      <c r="BJ97" s="101" t="e">
        <f>#REF!</f>
        <v>#REF!</v>
      </c>
      <c r="BK97" s="129" t="e">
        <f t="shared" si="152"/>
        <v>#N/A</v>
      </c>
      <c r="BL97" s="131" t="e">
        <f t="shared" si="150"/>
        <v>#N/A</v>
      </c>
      <c r="BM97" s="38">
        <f t="shared" si="151"/>
        <v>0</v>
      </c>
    </row>
    <row r="98" spans="2:65" ht="14.25" customHeight="1" x14ac:dyDescent="0.25">
      <c r="B98" s="64" t="s">
        <v>2</v>
      </c>
      <c r="C98" s="65" t="s">
        <v>3</v>
      </c>
      <c r="D98" s="1995" t="s">
        <v>2</v>
      </c>
      <c r="E98" s="1996"/>
      <c r="F98" s="1997"/>
      <c r="G98" s="1996" t="s">
        <v>4</v>
      </c>
      <c r="H98" s="1996"/>
      <c r="I98" s="1996"/>
      <c r="J98" s="151" t="s">
        <v>81</v>
      </c>
      <c r="L98" s="83"/>
      <c r="M98" s="35"/>
      <c r="N98" s="83"/>
      <c r="O98" s="10"/>
      <c r="P98" s="10"/>
      <c r="X98" s="30" t="s">
        <v>2</v>
      </c>
      <c r="Y98" s="30"/>
      <c r="Z98" s="30"/>
      <c r="AA98" s="30"/>
      <c r="AB98" s="30"/>
      <c r="AX98" s="115" t="s">
        <v>2</v>
      </c>
      <c r="AY98" s="113" t="s">
        <v>3</v>
      </c>
      <c r="AZ98" s="1998" t="s">
        <v>2</v>
      </c>
      <c r="BA98" s="1999"/>
      <c r="BB98" s="1999"/>
      <c r="BC98" s="2010" t="s">
        <v>4</v>
      </c>
      <c r="BD98" s="1999"/>
      <c r="BE98" s="2011"/>
      <c r="BF98" s="145" t="s">
        <v>81</v>
      </c>
      <c r="BG98" s="67" t="s">
        <v>89</v>
      </c>
      <c r="BI98" s="101" t="str">
        <f>D90</f>
        <v>Argentina</v>
      </c>
      <c r="BJ98" s="101" t="e">
        <f>#REF!</f>
        <v>#REF!</v>
      </c>
      <c r="BK98" s="129" t="e">
        <f t="shared" si="152"/>
        <v>#N/A</v>
      </c>
      <c r="BL98" s="131" t="e">
        <f t="shared" si="150"/>
        <v>#N/A</v>
      </c>
      <c r="BM98" s="38">
        <f t="shared" si="151"/>
        <v>0</v>
      </c>
    </row>
    <row r="99" spans="2:65" ht="14.25" customHeight="1" x14ac:dyDescent="0.25">
      <c r="B99" s="5">
        <v>63</v>
      </c>
      <c r="C99" s="53">
        <v>41832</v>
      </c>
      <c r="D99" s="49" t="str">
        <f>IF(L94=""," Förlorare match 61",O94)</f>
        <v xml:space="preserve"> Förlorare match 61</v>
      </c>
      <c r="E99" s="62" t="s">
        <v>6</v>
      </c>
      <c r="F99" s="51" t="str">
        <f>IF(L95=""," Förlorare match 62",O95)</f>
        <v xml:space="preserve"> Förlorare match 62</v>
      </c>
      <c r="G99" s="142" t="s">
        <v>206</v>
      </c>
      <c r="H99" s="68" t="s">
        <v>6</v>
      </c>
      <c r="I99" s="142" t="s">
        <v>206</v>
      </c>
      <c r="J99" s="142" t="s">
        <v>206</v>
      </c>
      <c r="L99" s="163"/>
      <c r="M99" s="35"/>
      <c r="N99" s="162"/>
      <c r="O99" s="10"/>
      <c r="P99" s="10"/>
      <c r="X99" s="21" t="s">
        <v>51</v>
      </c>
      <c r="AB99" s="20" t="s">
        <v>52</v>
      </c>
      <c r="AX99" s="92">
        <v>63</v>
      </c>
      <c r="AY99" s="100">
        <v>41832</v>
      </c>
      <c r="AZ99" s="94" t="str">
        <f>D99</f>
        <v xml:space="preserve"> Förlorare match 61</v>
      </c>
      <c r="BA99" s="119" t="s">
        <v>6</v>
      </c>
      <c r="BB99" s="94" t="str">
        <f>F99</f>
        <v xml:space="preserve"> Förlorare match 62</v>
      </c>
      <c r="BC99" s="97" t="e">
        <f>IF(G99=#REF!,2,0)</f>
        <v>#REF!</v>
      </c>
      <c r="BD99" s="98" t="s">
        <v>6</v>
      </c>
      <c r="BE99" s="97" t="e">
        <f>IF(I99=#REF!,2,0)</f>
        <v>#REF!</v>
      </c>
      <c r="BF99" s="99" t="e">
        <f>IF(J99=#REF!,2,0)</f>
        <v>#REF!</v>
      </c>
      <c r="BG99" s="81" t="e">
        <f>SUM(BC99+BE99+BF99)</f>
        <v>#REF!</v>
      </c>
      <c r="BI99" s="101" t="str">
        <f>F87</f>
        <v>Colombia</v>
      </c>
      <c r="BJ99" s="101" t="e">
        <f>#REF!</f>
        <v>#REF!</v>
      </c>
      <c r="BK99" s="129" t="e">
        <f t="shared" si="152"/>
        <v>#N/A</v>
      </c>
      <c r="BL99" s="131" t="e">
        <f t="shared" si="150"/>
        <v>#N/A</v>
      </c>
      <c r="BM99" s="38">
        <f t="shared" si="151"/>
        <v>0</v>
      </c>
    </row>
    <row r="100" spans="2:65" ht="14.25" customHeight="1" x14ac:dyDescent="0.25">
      <c r="B100" s="23"/>
      <c r="C100" s="22"/>
      <c r="D100" s="12"/>
      <c r="L100" s="101"/>
      <c r="M100" s="35"/>
      <c r="N100" s="127"/>
      <c r="O100" s="10"/>
      <c r="P100" s="10"/>
      <c r="X100" s="16"/>
      <c r="AX100" s="37"/>
      <c r="AY100" s="108"/>
      <c r="AZ100" s="38"/>
      <c r="BG100" s="82"/>
      <c r="BI100" s="101" t="str">
        <f>F88</f>
        <v>Tyskland</v>
      </c>
      <c r="BJ100" s="101" t="e">
        <f>#REF!</f>
        <v>#REF!</v>
      </c>
      <c r="BK100" s="129" t="e">
        <f t="shared" si="152"/>
        <v>#N/A</v>
      </c>
      <c r="BL100" s="131" t="e">
        <f t="shared" si="150"/>
        <v>#N/A</v>
      </c>
      <c r="BM100" s="38">
        <f t="shared" si="151"/>
        <v>0</v>
      </c>
    </row>
    <row r="101" spans="2:65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L101" s="101"/>
      <c r="M101" s="35"/>
      <c r="N101" s="127"/>
      <c r="O101" s="10"/>
      <c r="P101" s="10"/>
      <c r="X101" s="30"/>
      <c r="Y101" s="14"/>
      <c r="Z101" s="14"/>
      <c r="AA101" s="14"/>
      <c r="AB101" s="13"/>
      <c r="AX101" s="86" t="s">
        <v>54</v>
      </c>
      <c r="AY101" s="110"/>
      <c r="AZ101" s="39"/>
      <c r="BA101" s="87"/>
      <c r="BB101" s="86"/>
      <c r="BC101" s="87"/>
      <c r="BD101" s="87"/>
      <c r="BE101" s="87"/>
      <c r="BF101" s="87"/>
      <c r="BG101" s="82"/>
      <c r="BI101" s="101" t="str">
        <f>F89</f>
        <v>Costa Rica</v>
      </c>
      <c r="BJ101" s="101" t="e">
        <f>#REF!</f>
        <v>#REF!</v>
      </c>
      <c r="BK101" s="129" t="e">
        <f t="shared" si="152"/>
        <v>#N/A</v>
      </c>
      <c r="BL101" s="131" t="e">
        <f t="shared" si="150"/>
        <v>#N/A</v>
      </c>
      <c r="BM101" s="38">
        <f t="shared" si="151"/>
        <v>0</v>
      </c>
    </row>
    <row r="102" spans="2:65" ht="14.25" customHeight="1" x14ac:dyDescent="0.25">
      <c r="B102" s="64" t="s">
        <v>2</v>
      </c>
      <c r="C102" s="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151" t="s">
        <v>81</v>
      </c>
      <c r="L102" s="83"/>
      <c r="M102" s="35"/>
      <c r="N102" s="83"/>
      <c r="O102" s="10"/>
      <c r="P102" s="10"/>
      <c r="X102" s="30" t="s">
        <v>2</v>
      </c>
      <c r="Y102" s="30"/>
      <c r="Z102" s="30"/>
      <c r="AA102" s="30"/>
      <c r="AB102" s="30"/>
      <c r="AX102" s="115" t="s">
        <v>2</v>
      </c>
      <c r="AY102" s="113" t="s">
        <v>3</v>
      </c>
      <c r="AZ102" s="1998" t="s">
        <v>2</v>
      </c>
      <c r="BA102" s="1999"/>
      <c r="BB102" s="2000"/>
      <c r="BC102" s="1999" t="s">
        <v>4</v>
      </c>
      <c r="BD102" s="1999"/>
      <c r="BE102" s="1999"/>
      <c r="BF102" s="145" t="s">
        <v>81</v>
      </c>
      <c r="BG102" s="67" t="s">
        <v>89</v>
      </c>
      <c r="BI102" s="101" t="str">
        <f>F90</f>
        <v>Belgien</v>
      </c>
      <c r="BJ102" s="101" t="e">
        <f>#REF!</f>
        <v>#REF!</v>
      </c>
      <c r="BK102" s="129" t="e">
        <f t="shared" si="152"/>
        <v>#N/A</v>
      </c>
      <c r="BL102" s="131" t="e">
        <f t="shared" si="150"/>
        <v>#N/A</v>
      </c>
      <c r="BM102" s="38">
        <f t="shared" si="151"/>
        <v>0</v>
      </c>
    </row>
    <row r="103" spans="2:65" ht="14.25" customHeight="1" x14ac:dyDescent="0.25">
      <c r="B103" s="63">
        <v>64</v>
      </c>
      <c r="C103" s="69">
        <v>41833.666666666664</v>
      </c>
      <c r="D103" s="49" t="str">
        <f>IF(L94="","Segrare match 61",L94)</f>
        <v>Segrare match 61</v>
      </c>
      <c r="E103" s="62" t="s">
        <v>6</v>
      </c>
      <c r="F103" s="51" t="str">
        <f>IF(L95="","Segrare match 62",L95)</f>
        <v>Segrare match 62</v>
      </c>
      <c r="G103" s="150" t="s">
        <v>206</v>
      </c>
      <c r="H103" s="68" t="s">
        <v>6</v>
      </c>
      <c r="I103" s="144" t="s">
        <v>206</v>
      </c>
      <c r="J103" s="142" t="s">
        <v>206</v>
      </c>
      <c r="L103" s="163"/>
      <c r="M103" s="35"/>
      <c r="N103" s="162"/>
      <c r="O103" s="10"/>
      <c r="P103" s="10"/>
      <c r="X103" s="21" t="s">
        <v>57</v>
      </c>
      <c r="AB103" s="20" t="s">
        <v>58</v>
      </c>
      <c r="AX103" s="125">
        <v>64</v>
      </c>
      <c r="AY103" s="126">
        <v>41833.666666666664</v>
      </c>
      <c r="AZ103" s="94" t="str">
        <f>D103</f>
        <v>Segrare match 61</v>
      </c>
      <c r="BA103" s="119" t="s">
        <v>6</v>
      </c>
      <c r="BB103" s="94" t="str">
        <f>F103</f>
        <v>Segrare match 62</v>
      </c>
      <c r="BC103" s="97" t="e">
        <f>IF(G103=#REF!,2,0)</f>
        <v>#REF!</v>
      </c>
      <c r="BD103" s="98" t="s">
        <v>6</v>
      </c>
      <c r="BE103" s="97" t="e">
        <f>IF(I103=#REF!,2,0)</f>
        <v>#REF!</v>
      </c>
      <c r="BF103" s="99" t="e">
        <f>IF(J103=#REF!,2,0)</f>
        <v>#REF!</v>
      </c>
      <c r="BG103" s="81" t="e">
        <f>SUM(BC103+BE103+BF103)</f>
        <v>#REF!</v>
      </c>
      <c r="BI103" s="101"/>
      <c r="BK103" s="130"/>
      <c r="BL103" s="2" t="s">
        <v>107</v>
      </c>
      <c r="BM103" s="39">
        <f>SUM(BM95:BM102)</f>
        <v>0</v>
      </c>
    </row>
    <row r="104" spans="2:65" ht="14.25" customHeight="1" x14ac:dyDescent="0.25">
      <c r="BI104" s="132" t="s">
        <v>41</v>
      </c>
      <c r="BJ104" s="133"/>
      <c r="BK104" s="134"/>
      <c r="BL104" s="135"/>
      <c r="BM104" s="135"/>
    </row>
    <row r="105" spans="2:65" ht="14.25" customHeight="1" x14ac:dyDescent="0.25">
      <c r="BI105" s="41" t="s">
        <v>104</v>
      </c>
      <c r="BJ105" s="85" t="s">
        <v>103</v>
      </c>
      <c r="BK105" s="85" t="s">
        <v>105</v>
      </c>
      <c r="BL105" s="85" t="s">
        <v>106</v>
      </c>
      <c r="BM105" s="85" t="s">
        <v>89</v>
      </c>
    </row>
    <row r="106" spans="2:65" ht="14.25" customHeight="1" x14ac:dyDescent="0.25">
      <c r="BI106" s="102" t="str">
        <f>D94</f>
        <v>Segrare match 57</v>
      </c>
      <c r="BJ106" s="101" t="e">
        <f>#REF!</f>
        <v>#REF!</v>
      </c>
      <c r="BK106" s="129" t="e">
        <f>VLOOKUP(BI106,$BJ$106:$BJ$109,1,FALSE)</f>
        <v>#N/A</v>
      </c>
      <c r="BL106" s="131" t="e">
        <f t="shared" ref="BL106:BL109" si="153">BK106</f>
        <v>#N/A</v>
      </c>
      <c r="BM106" s="38">
        <f>IFERROR(IF(BK106=BL106,15,0),0)</f>
        <v>0</v>
      </c>
    </row>
    <row r="107" spans="2:65" ht="14.25" customHeight="1" x14ac:dyDescent="0.25">
      <c r="BI107" s="102" t="str">
        <f>D95</f>
        <v>Segrare match 59</v>
      </c>
      <c r="BJ107" s="101" t="e">
        <f>#REF!</f>
        <v>#REF!</v>
      </c>
      <c r="BK107" s="129" t="e">
        <f t="shared" ref="BK107:BK109" si="154">VLOOKUP(BI107,$BJ$106:$BJ$109,1,FALSE)</f>
        <v>#N/A</v>
      </c>
      <c r="BL107" s="131" t="e">
        <f t="shared" si="153"/>
        <v>#N/A</v>
      </c>
      <c r="BM107" s="38">
        <f>IFERROR(IF(BK107=BL107,15,0),0)</f>
        <v>0</v>
      </c>
    </row>
    <row r="108" spans="2:65" ht="14.25" customHeight="1" x14ac:dyDescent="0.25">
      <c r="BI108" s="102" t="str">
        <f>F94</f>
        <v>Segrare match 58</v>
      </c>
      <c r="BJ108" s="101" t="e">
        <f>#REF!</f>
        <v>#REF!</v>
      </c>
      <c r="BK108" s="129" t="e">
        <f t="shared" si="154"/>
        <v>#N/A</v>
      </c>
      <c r="BL108" s="131" t="e">
        <f t="shared" si="153"/>
        <v>#N/A</v>
      </c>
      <c r="BM108" s="38">
        <f>IFERROR(IF(BK108=BL108,15,0),0)</f>
        <v>0</v>
      </c>
    </row>
    <row r="109" spans="2:65" ht="14.25" customHeight="1" x14ac:dyDescent="0.25">
      <c r="BI109" s="102" t="str">
        <f>F95</f>
        <v>Segrare match 60</v>
      </c>
      <c r="BJ109" s="101" t="e">
        <f>#REF!</f>
        <v>#REF!</v>
      </c>
      <c r="BK109" s="129" t="e">
        <f t="shared" si="154"/>
        <v>#N/A</v>
      </c>
      <c r="BL109" s="131" t="e">
        <f t="shared" si="153"/>
        <v>#N/A</v>
      </c>
      <c r="BM109" s="38">
        <f>IFERROR(IF(BK109=BL109,15,0),0)</f>
        <v>0</v>
      </c>
    </row>
    <row r="110" spans="2:65" ht="14.25" customHeight="1" x14ac:dyDescent="0.25">
      <c r="BL110" s="2" t="s">
        <v>107</v>
      </c>
      <c r="BM110" s="39">
        <f>SUM(BM106:BM109)</f>
        <v>0</v>
      </c>
    </row>
    <row r="111" spans="2:65" ht="14.25" customHeight="1" x14ac:dyDescent="0.25">
      <c r="BI111" s="132" t="s">
        <v>50</v>
      </c>
      <c r="BJ111" s="133"/>
      <c r="BK111" s="134"/>
      <c r="BL111" s="135"/>
      <c r="BM111" s="135"/>
    </row>
    <row r="112" spans="2:65" ht="14.25" customHeight="1" x14ac:dyDescent="0.25">
      <c r="BI112" s="41" t="s">
        <v>104</v>
      </c>
      <c r="BJ112" s="85" t="s">
        <v>103</v>
      </c>
      <c r="BK112" s="85" t="s">
        <v>105</v>
      </c>
      <c r="BL112" s="85" t="s">
        <v>106</v>
      </c>
      <c r="BM112" s="85" t="s">
        <v>89</v>
      </c>
    </row>
    <row r="113" spans="61:65" ht="14.25" customHeight="1" x14ac:dyDescent="0.25">
      <c r="BI113" s="102" t="str">
        <f>D99</f>
        <v xml:space="preserve"> Förlorare match 61</v>
      </c>
      <c r="BJ113" s="101" t="e">
        <f>#REF!</f>
        <v>#REF!</v>
      </c>
      <c r="BK113" s="129" t="e">
        <f>VLOOKUP(BI113,$BJ$113:$BJ$114,1,FALSE)</f>
        <v>#N/A</v>
      </c>
      <c r="BL113" s="131" t="e">
        <f t="shared" ref="BL113:BL114" si="155">BK113</f>
        <v>#N/A</v>
      </c>
      <c r="BM113" s="38">
        <f>IFERROR(IF(BK113=BL113,20,0),0)</f>
        <v>0</v>
      </c>
    </row>
    <row r="114" spans="61:65" ht="14.25" customHeight="1" x14ac:dyDescent="0.25">
      <c r="BI114" s="102" t="str">
        <f>F99</f>
        <v xml:space="preserve"> Förlorare match 62</v>
      </c>
      <c r="BJ114" s="101" t="e">
        <f>#REF!</f>
        <v>#REF!</v>
      </c>
      <c r="BK114" s="129" t="e">
        <f>VLOOKUP(BI114,$BJ$113:$BJ$114,1,FALSE)</f>
        <v>#N/A</v>
      </c>
      <c r="BL114" s="131" t="e">
        <f t="shared" si="155"/>
        <v>#N/A</v>
      </c>
      <c r="BM114" s="38">
        <f>IFERROR(IF(BK114=BL114,20,0),0)</f>
        <v>0</v>
      </c>
    </row>
    <row r="115" spans="61:65" ht="14.25" customHeight="1" x14ac:dyDescent="0.25">
      <c r="BL115" s="2" t="s">
        <v>107</v>
      </c>
      <c r="BM115" s="39">
        <f>SUM(BM113:BM114)</f>
        <v>0</v>
      </c>
    </row>
    <row r="116" spans="61:65" ht="14.25" customHeight="1" x14ac:dyDescent="0.25">
      <c r="BI116" s="132" t="s">
        <v>54</v>
      </c>
      <c r="BJ116" s="133"/>
      <c r="BK116" s="134"/>
      <c r="BL116" s="135"/>
      <c r="BM116" s="135"/>
    </row>
    <row r="117" spans="61:65" ht="14.25" customHeight="1" x14ac:dyDescent="0.25">
      <c r="BI117" s="41" t="s">
        <v>104</v>
      </c>
      <c r="BJ117" s="85" t="s">
        <v>103</v>
      </c>
      <c r="BK117" s="85" t="s">
        <v>105</v>
      </c>
      <c r="BL117" s="85" t="s">
        <v>106</v>
      </c>
      <c r="BM117" s="85" t="s">
        <v>89</v>
      </c>
    </row>
    <row r="118" spans="61:65" ht="14.25" customHeight="1" x14ac:dyDescent="0.25">
      <c r="BI118" s="102" t="str">
        <f>D103</f>
        <v>Segrare match 61</v>
      </c>
      <c r="BJ118" s="101" t="e">
        <f>#REF!</f>
        <v>#REF!</v>
      </c>
      <c r="BK118" s="129" t="e">
        <f>VLOOKUP(BI118,$BJ$118:$BJ$119,1,FALSE)</f>
        <v>#N/A</v>
      </c>
      <c r="BL118" s="131" t="e">
        <f t="shared" ref="BL118:BL119" si="156">BK118</f>
        <v>#N/A</v>
      </c>
      <c r="BM118" s="38">
        <f>IFERROR(IF(BK118=BL118,20,0),0)</f>
        <v>0</v>
      </c>
    </row>
    <row r="119" spans="61:65" ht="14.25" customHeight="1" x14ac:dyDescent="0.25">
      <c r="BI119" s="102" t="str">
        <f>F103</f>
        <v>Segrare match 62</v>
      </c>
      <c r="BJ119" s="101" t="e">
        <f>#REF!</f>
        <v>#REF!</v>
      </c>
      <c r="BK119" s="129" t="e">
        <f>VLOOKUP(BI119,$BJ$118:$BJ$119,1,FALSE)</f>
        <v>#N/A</v>
      </c>
      <c r="BL119" s="131" t="e">
        <f t="shared" si="156"/>
        <v>#N/A</v>
      </c>
      <c r="BM119" s="38">
        <f>IFERROR(IF(BK119=BL119,20,0),0)</f>
        <v>0</v>
      </c>
    </row>
    <row r="120" spans="61:65" ht="14.25" customHeight="1" x14ac:dyDescent="0.25">
      <c r="BL120" s="2" t="s">
        <v>107</v>
      </c>
      <c r="BM120" s="39">
        <f>SUM(BM118:BM119)</f>
        <v>0</v>
      </c>
    </row>
  </sheetData>
  <sheetProtection password="FBF9" sheet="1" objects="1" scenarios="1" selectLockedCells="1" sort="0" autoFilter="0"/>
  <autoFilter ref="BQ3:BR37">
    <sortState ref="BQ4:BR37">
      <sortCondition descending="1" ref="BR3:BR37"/>
    </sortState>
  </autoFilter>
  <sortState ref="BQ4:BR10">
    <sortCondition descending="1" ref="BR4"/>
  </sortState>
  <dataConsolidate/>
  <mergeCells count="51">
    <mergeCell ref="D102:F102"/>
    <mergeCell ref="G102:I102"/>
    <mergeCell ref="AZ102:BB102"/>
    <mergeCell ref="BC102:BE102"/>
    <mergeCell ref="D39:F39"/>
    <mergeCell ref="D66:F66"/>
    <mergeCell ref="D57:F57"/>
    <mergeCell ref="D48:F48"/>
    <mergeCell ref="D93:F93"/>
    <mergeCell ref="G93:I93"/>
    <mergeCell ref="AZ93:BB93"/>
    <mergeCell ref="BC93:BE93"/>
    <mergeCell ref="D98:F98"/>
    <mergeCell ref="G98:I98"/>
    <mergeCell ref="AZ98:BB98"/>
    <mergeCell ref="BC98:BE98"/>
    <mergeCell ref="D75:F75"/>
    <mergeCell ref="G75:I75"/>
    <mergeCell ref="AZ75:BB75"/>
    <mergeCell ref="BC75:BE75"/>
    <mergeCell ref="D86:F86"/>
    <mergeCell ref="G86:I86"/>
    <mergeCell ref="AZ86:BB86"/>
    <mergeCell ref="BC86:BE86"/>
    <mergeCell ref="G48:I48"/>
    <mergeCell ref="BC48:BE48"/>
    <mergeCell ref="G57:I57"/>
    <mergeCell ref="BC57:BE57"/>
    <mergeCell ref="G66:I66"/>
    <mergeCell ref="BC66:BE66"/>
    <mergeCell ref="D30:F30"/>
    <mergeCell ref="G30:I30"/>
    <mergeCell ref="AZ30:BB30"/>
    <mergeCell ref="BC30:BE30"/>
    <mergeCell ref="G39:I39"/>
    <mergeCell ref="BC39:BE39"/>
    <mergeCell ref="BC3:BE3"/>
    <mergeCell ref="D21:F21"/>
    <mergeCell ref="G21:I21"/>
    <mergeCell ref="AZ21:BB21"/>
    <mergeCell ref="BC21:BE21"/>
    <mergeCell ref="S5:V5"/>
    <mergeCell ref="D12:F12"/>
    <mergeCell ref="G12:I12"/>
    <mergeCell ref="AZ12:BB12"/>
    <mergeCell ref="BC12:BE12"/>
    <mergeCell ref="S4:V4"/>
    <mergeCell ref="D3:F3"/>
    <mergeCell ref="G3:I3"/>
    <mergeCell ref="S3:V3"/>
    <mergeCell ref="AZ3:BB3"/>
  </mergeCells>
  <conditionalFormatting sqref="G76:J103">
    <cfRule type="containsText" dxfId="12" priority="2" operator="containsText" text=".">
      <formula>NOT(ISERROR(SEARCH(".",G76)))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O120"/>
  <sheetViews>
    <sheetView topLeftCell="A64" zoomScaleNormal="100" zoomScaleSheetLayoutView="90" workbookViewId="0">
      <selection activeCell="V20" sqref="V20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43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6" t="s">
        <v>129</v>
      </c>
      <c r="U3" s="1996"/>
      <c r="V3" s="1996"/>
      <c r="W3" s="1996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91" t="s">
        <v>81</v>
      </c>
      <c r="BI3" s="47" t="s">
        <v>89</v>
      </c>
      <c r="BK3" s="44" t="s">
        <v>83</v>
      </c>
      <c r="BL3" s="43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1992">
        <v>2</v>
      </c>
      <c r="H4" s="68" t="s">
        <v>6</v>
      </c>
      <c r="I4" s="1984">
        <v>0</v>
      </c>
      <c r="J4" s="1984">
        <v>1</v>
      </c>
      <c r="K4" s="175">
        <f>IF('Resultat &amp; tabell'!J4="",0,BI4)</f>
        <v>1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7</v>
      </c>
      <c r="P4" s="178">
        <f>VLOOKUP(M4,$AU$4:$AY$7,4,FALSE)</f>
        <v>0</v>
      </c>
      <c r="Q4" s="179">
        <f>VLOOKUP(M4,$AU$4:$AY$7,5,FALSE)</f>
        <v>7</v>
      </c>
      <c r="S4" s="180" t="s">
        <v>84</v>
      </c>
      <c r="T4" s="2001" t="s">
        <v>216</v>
      </c>
      <c r="U4" s="2002"/>
      <c r="V4" s="2002"/>
      <c r="W4" s="2003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0</v>
      </c>
      <c r="AD4" s="20" t="s">
        <v>7</v>
      </c>
      <c r="AE4" s="21">
        <f>IF(I4="",0,IF(I4&lt;G4,0,IF(G4=I4,1,3)))</f>
        <v>0</v>
      </c>
      <c r="AF4" s="16">
        <f t="shared" ref="AF4:AF9" si="2">I4</f>
        <v>0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7</v>
      </c>
      <c r="AQ4" s="15">
        <f>SUMIF($AD$4:$AD$9,AN4,$AG$4:$AG$9)+SUMIF($Z$4:$Z$9,AN4,$AC$4:$AC$9)</f>
        <v>0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7</v>
      </c>
      <c r="AX4" s="15">
        <f>VLOOKUP($AU4,$AN$4:$AR$7,4,FALSE)</f>
        <v>0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0</v>
      </c>
      <c r="BH4" s="99">
        <f>IF(J4='Resultat &amp; tabell'!$J4,1,0)</f>
        <v>1</v>
      </c>
      <c r="BI4" s="81">
        <f>SUM(BE4+BG4+BH4)</f>
        <v>1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992">
        <v>1</v>
      </c>
      <c r="H5" s="68" t="s">
        <v>6</v>
      </c>
      <c r="I5" s="1984">
        <v>0</v>
      </c>
      <c r="J5" s="1984">
        <v>1</v>
      </c>
      <c r="K5" s="175">
        <f>IF('Resultat &amp; tabell'!J5="",0,BI5)</f>
        <v>5</v>
      </c>
      <c r="L5" s="165">
        <v>2</v>
      </c>
      <c r="M5" s="181" t="str">
        <f>VLOOKUP(L5,$AT$4:$AY$7,2,FALSE)</f>
        <v>Mexiko</v>
      </c>
      <c r="N5" s="182">
        <f>VLOOKUP(M5,$AU$4:$AY$7,2,FALSE)</f>
        <v>4</v>
      </c>
      <c r="O5" s="182">
        <f>VLOOKUP(M5,$AU$4:$AY$7,3,FALSE)</f>
        <v>2</v>
      </c>
      <c r="P5" s="182">
        <f>VLOOKUP(M5,$AU$4:$AY$7,4,FALSE)</f>
        <v>2</v>
      </c>
      <c r="Q5" s="183">
        <f>VLOOKUP(M5,$AU$4:$AY$7,5,FALSE)</f>
        <v>0</v>
      </c>
      <c r="S5" s="180" t="s">
        <v>123</v>
      </c>
      <c r="T5" s="2001" t="s">
        <v>67</v>
      </c>
      <c r="U5" s="2002"/>
      <c r="V5" s="2002"/>
      <c r="W5" s="2003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1</v>
      </c>
      <c r="AC5" s="21">
        <f t="shared" si="1"/>
        <v>0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0</v>
      </c>
      <c r="AG5" s="16">
        <f t="shared" si="3"/>
        <v>1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2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4</v>
      </c>
      <c r="AW5" s="15">
        <f t="shared" si="4"/>
        <v>2</v>
      </c>
      <c r="AX5" s="15">
        <f t="shared" ref="AX5:AX7" si="16">VLOOKUP($AU5,$AN$4:$AR$7,4,FALSE)</f>
        <v>2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2</v>
      </c>
      <c r="BH5" s="99">
        <f>IF(J5='Resultat &amp; tabell'!$J5,1,0)</f>
        <v>1</v>
      </c>
      <c r="BI5" s="81">
        <f t="shared" ref="BI5:BI9" si="18">SUM(BE5+BG5+BH5)</f>
        <v>5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992">
        <v>1</v>
      </c>
      <c r="H6" s="68" t="s">
        <v>6</v>
      </c>
      <c r="I6" s="1984">
        <v>0</v>
      </c>
      <c r="J6" s="1984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1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1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2</v>
      </c>
      <c r="AQ6" s="15">
        <f t="shared" si="12"/>
        <v>3</v>
      </c>
      <c r="AR6" s="15">
        <f t="shared" si="13"/>
        <v>-1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992">
        <v>0</v>
      </c>
      <c r="H7" s="68" t="s">
        <v>6</v>
      </c>
      <c r="I7" s="1984">
        <v>1</v>
      </c>
      <c r="J7" s="1984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0</v>
      </c>
      <c r="P7" s="182">
        <f>VLOOKUP(M7,$AU$4:$AY$7,4,FALSE)</f>
        <v>6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0</v>
      </c>
      <c r="AQ7" s="15">
        <f t="shared" si="12"/>
        <v>6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0</v>
      </c>
      <c r="AX7" s="15">
        <f t="shared" si="16"/>
        <v>6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992">
        <v>0</v>
      </c>
      <c r="H8" s="68" t="s">
        <v>6</v>
      </c>
      <c r="I8" s="1984">
        <v>4</v>
      </c>
      <c r="J8" s="1984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4</v>
      </c>
      <c r="AD8" s="20" t="s">
        <v>5</v>
      </c>
      <c r="AE8" s="21">
        <f t="shared" si="6"/>
        <v>3</v>
      </c>
      <c r="AF8" s="16">
        <f t="shared" si="2"/>
        <v>4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2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993">
        <v>1</v>
      </c>
      <c r="H9" s="68" t="s">
        <v>6</v>
      </c>
      <c r="I9" s="1984">
        <v>1</v>
      </c>
      <c r="J9" s="1985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66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46" t="s">
        <v>89</v>
      </c>
      <c r="U12" s="46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114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5</v>
      </c>
      <c r="P13" s="178">
        <f>VLOOKUP(M13,$AU$13:$AY$16,4,FALSE)</f>
        <v>2</v>
      </c>
      <c r="Q13" s="179">
        <f>VLOOKUP(M13,$AU$13:$AY$16,5,FALSE)</f>
        <v>3</v>
      </c>
      <c r="S13" s="194" t="s">
        <v>108</v>
      </c>
      <c r="T13" s="214">
        <f>SUM(K4:K72)</f>
        <v>91</v>
      </c>
      <c r="U13" s="214">
        <v>0</v>
      </c>
      <c r="V13" s="215">
        <f t="shared" ref="V13:V18" si="19">SUM(T13:U13)</f>
        <v>91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1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1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5</v>
      </c>
      <c r="AQ13" s="15">
        <f>SUMIF($Z$13:$Z$18,$AN13,$AC$13:$AC$18)+SUMIF($AD$13:$AD$18,$AN13,$AG$13:$AG$18)</f>
        <v>2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5</v>
      </c>
      <c r="AX13" s="15">
        <f>VLOOKUP($AU13,$AN$13:$AR$16,4,FALSE)</f>
        <v>2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1</v>
      </c>
      <c r="J14" s="142" t="s">
        <v>122</v>
      </c>
      <c r="K14" s="175">
        <f>IF('Resultat &amp; tabell'!J14="",0,BI14)</f>
        <v>2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4</v>
      </c>
      <c r="P14" s="182">
        <f>VLOOKUP(M14,$AU$13:$AY$16,4,FALSE)</f>
        <v>1</v>
      </c>
      <c r="Q14" s="183">
        <f>VLOOKUP(M14,$AU$13:$AY$16,5,FALSE)</f>
        <v>3</v>
      </c>
      <c r="S14" s="195" t="s">
        <v>1</v>
      </c>
      <c r="T14" s="216">
        <f>SUM(K76:K83)</f>
        <v>16</v>
      </c>
      <c r="U14" s="216">
        <f>O76</f>
        <v>20</v>
      </c>
      <c r="V14" s="217">
        <f t="shared" si="19"/>
        <v>36</v>
      </c>
      <c r="W14" s="12"/>
      <c r="Z14" s="20" t="s">
        <v>30</v>
      </c>
      <c r="AA14" s="21">
        <f t="shared" si="20"/>
        <v>1</v>
      </c>
      <c r="AB14" s="21">
        <f t="shared" si="21"/>
        <v>1</v>
      </c>
      <c r="AC14" s="21">
        <f t="shared" si="22"/>
        <v>1</v>
      </c>
      <c r="AD14" s="20" t="s">
        <v>31</v>
      </c>
      <c r="AE14" s="21">
        <f t="shared" si="23"/>
        <v>1</v>
      </c>
      <c r="AF14" s="16">
        <f t="shared" si="24"/>
        <v>1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1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1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5</v>
      </c>
      <c r="AR14" s="15">
        <f>AP14-AQ14</f>
        <v>-4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4</v>
      </c>
      <c r="AX14" s="15">
        <f>VLOOKUP($AU14,$AN$13:$AR$16,4,FALSE)</f>
        <v>1</v>
      </c>
      <c r="AY14" s="15">
        <f>VLOOKUP($AU14,$AN$13:$AR$16,5,FALSE)</f>
        <v>3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0</v>
      </c>
      <c r="BI14" s="81">
        <f t="shared" si="26"/>
        <v>2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1</v>
      </c>
      <c r="O15" s="197">
        <f>VLOOKUP(M15,$AU$13:$AY$16,3,FALSE)</f>
        <v>2</v>
      </c>
      <c r="P15" s="197">
        <f>VLOOKUP(M15,$AU$13:$AY$16,4,FALSE)</f>
        <v>4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16</v>
      </c>
      <c r="V15" s="217">
        <f t="shared" si="19"/>
        <v>16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4</v>
      </c>
      <c r="AQ15" s="15">
        <f>SUMIF($Z$13:$Z$18,$AN15,$AC$13:$AC$18)+SUMIF($AD$13:$AD$18,$AN15,$AG$13:$AG$18)</f>
        <v>1</v>
      </c>
      <c r="AR15" s="15">
        <f>AP15-AQ15</f>
        <v>3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1</v>
      </c>
      <c r="AW15" s="15">
        <f>VLOOKUP($AU15,$AN$13:$AR$16,3,FALSE)</f>
        <v>2</v>
      </c>
      <c r="AX15" s="15">
        <f>VLOOKUP($AU15,$AN$13:$AR$16,4,FALSE)</f>
        <v>4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1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Chile</v>
      </c>
      <c r="N16" s="182">
        <f>VLOOKUP(M16,$AU$13:$AY$16,2,FALSE)</f>
        <v>1</v>
      </c>
      <c r="O16" s="182">
        <f>VLOOKUP(M16,$AU$13:$AY$16,3,FALSE)</f>
        <v>1</v>
      </c>
      <c r="P16" s="182">
        <f>VLOOKUP(M16,$AU$13:$AY$16,4,FALSE)</f>
        <v>5</v>
      </c>
      <c r="Q16" s="183">
        <f>VLOOKUP(M16,$AU$13:$AY$16,5,FALSE)</f>
        <v>-4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1</v>
      </c>
      <c r="AD16" s="20" t="s">
        <v>28</v>
      </c>
      <c r="AE16" s="21">
        <f t="shared" si="23"/>
        <v>3</v>
      </c>
      <c r="AF16" s="16">
        <f t="shared" si="24"/>
        <v>1</v>
      </c>
      <c r="AG16" s="16">
        <f t="shared" si="25"/>
        <v>0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1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4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1</v>
      </c>
      <c r="AW16" s="15">
        <f>VLOOKUP($AU16,$AN$13:$AR$16,3,FALSE)</f>
        <v>1</v>
      </c>
      <c r="AX16" s="15">
        <f>VLOOKUP($AU16,$AN$13:$AR$16,4,FALSE)</f>
        <v>5</v>
      </c>
      <c r="AY16" s="15">
        <f>VLOOKUP($AU16,$AN$13:$AR$16,5,FALSE)</f>
        <v>-4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143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66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114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3</v>
      </c>
      <c r="Q22" s="179">
        <f>VLOOKUP(M22,$AU$22:$AY$25,5,FALSE)</f>
        <v>2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5</v>
      </c>
      <c r="AQ22" s="15">
        <f>SUMIF($Z$22:$Z$27,$AN22,$AC$22:$AC$27)+SUMIF($AD$22:$AD$27,$AN22,$AG$22:$AG$27)</f>
        <v>3</v>
      </c>
      <c r="AR22" s="15">
        <f>AP22-AQ22</f>
        <v>2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3</v>
      </c>
      <c r="AY22" s="15">
        <f>VLOOKUP($AU22,$AN$22:$AR$25,5,FALSE)</f>
        <v>2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4</v>
      </c>
      <c r="P23" s="182">
        <f>VLOOKUP(M23,$AU$22:$AY$25,4,FALSE)</f>
        <v>3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4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1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122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3</v>
      </c>
      <c r="P24" s="197">
        <f>VLOOKUP(M24,$AU$22:$AY$25,4,FALSE)</f>
        <v>3</v>
      </c>
      <c r="Q24" s="198">
        <f>VLOOKUP(M24,$AU$22:$AY$25,5,FALSE)</f>
        <v>0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0</v>
      </c>
      <c r="AQ24" s="15">
        <f t="shared" si="39"/>
        <v>3</v>
      </c>
      <c r="AR24" s="15">
        <f t="shared" si="40"/>
        <v>-3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3</v>
      </c>
      <c r="AX24" s="15">
        <f t="shared" si="44"/>
        <v>3</v>
      </c>
      <c r="AY24" s="15">
        <f t="shared" si="45"/>
        <v>0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0</v>
      </c>
      <c r="P25" s="182">
        <f>VLOOKUP(M25,$AU$22:$AY$25,4,FALSE)</f>
        <v>3</v>
      </c>
      <c r="Q25" s="183">
        <f>VLOOKUP(M25,$AU$22:$AY$25,5,FALSE)</f>
        <v>-3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3</v>
      </c>
      <c r="AQ25" s="15">
        <f t="shared" si="39"/>
        <v>3</v>
      </c>
      <c r="AR25" s="15">
        <f t="shared" si="40"/>
        <v>0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0</v>
      </c>
      <c r="AX25" s="15">
        <f t="shared" si="44"/>
        <v>3</v>
      </c>
      <c r="AY25" s="15">
        <f t="shared" si="45"/>
        <v>-3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1</v>
      </c>
      <c r="J27" s="142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66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114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1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1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2</v>
      </c>
      <c r="Q32" s="183">
        <f>VLOOKUP(M32,$AU$31:$AY$34,5,FALSE)</f>
        <v>3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3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9</v>
      </c>
      <c r="AR33" s="15">
        <f t="shared" si="59"/>
        <v>-9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9</v>
      </c>
      <c r="Q34" s="183">
        <f>VLOOKUP(M34,$AU$31:$AY$34,5,FALSE)</f>
        <v>-9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5</v>
      </c>
      <c r="AQ34" s="15">
        <f t="shared" si="58"/>
        <v>1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9</v>
      </c>
      <c r="AY34" s="15">
        <f t="shared" si="64"/>
        <v>-9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3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66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117" t="s">
        <v>2</v>
      </c>
      <c r="BC39" s="114"/>
      <c r="BD39" s="118"/>
      <c r="BE39" s="1999" t="s">
        <v>4</v>
      </c>
      <c r="BF39" s="1999"/>
      <c r="BG39" s="1999"/>
      <c r="BH39" s="114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0</v>
      </c>
      <c r="J40" s="142" t="s">
        <v>122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9</v>
      </c>
      <c r="P40" s="178">
        <f>VLOOKUP(M40,$AU$40:$AY$43,4,FALSE)</f>
        <v>0</v>
      </c>
      <c r="Q40" s="179">
        <f>VLOOKUP(M40,$AU$40:$AY$43,5,FALSE)</f>
        <v>9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0</v>
      </c>
      <c r="AC40" s="21">
        <f t="shared" ref="AC40:AC45" si="67">I40</f>
        <v>0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0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0</v>
      </c>
      <c r="AQ40" s="15">
        <f>SUMIF($Z$40:$Z$45,$AN40,$AC$40:$AC$45)+SUMIF($AD$40:$AD$45,$AN40,$AG$40:$AG$45)</f>
        <v>2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9</v>
      </c>
      <c r="AX40" s="15">
        <f>VLOOKUP($AU40,$AN$40:$AR$43,4,FALSE)</f>
        <v>0</v>
      </c>
      <c r="AY40" s="15">
        <f>VLOOKUP($AU40,$AN$40:$AR$43,5,FALSE)</f>
        <v>9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5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1</v>
      </c>
      <c r="P41" s="182">
        <f>VLOOKUP(M41,$AU$40:$AY$43,4,FALSE)</f>
        <v>2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5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5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0</v>
      </c>
      <c r="AR41" s="15">
        <f t="shared" ref="AR41:AR43" si="78">AP41-AQ41</f>
        <v>9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1</v>
      </c>
      <c r="AX41" s="15">
        <f t="shared" ref="AX41:AX43" si="82">VLOOKUP($AU41,$AN$40:$AR$43,4,FALSE)</f>
        <v>2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0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0</v>
      </c>
      <c r="P42" s="197">
        <f>VLOOKUP(M42,$AU$40:$AY$43,4,FALSE)</f>
        <v>2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1</v>
      </c>
      <c r="AQ42" s="15">
        <f t="shared" si="77"/>
        <v>2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0</v>
      </c>
      <c r="AX42" s="15">
        <f t="shared" si="82"/>
        <v>2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6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6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6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66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117" t="s">
        <v>2</v>
      </c>
      <c r="BC48" s="114"/>
      <c r="BD48" s="118"/>
      <c r="BE48" s="1999" t="s">
        <v>4</v>
      </c>
      <c r="BF48" s="1999"/>
      <c r="BG48" s="1999"/>
      <c r="BH48" s="114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75">
        <f>IF('Resultat &amp; tabell'!J49="",0,BI49)</f>
        <v>5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2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2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2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5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4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4</v>
      </c>
      <c r="AR51" s="15">
        <f t="shared" si="97"/>
        <v>-1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4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7</v>
      </c>
      <c r="Q52" s="183">
        <f>VLOOKUP(M52,$AU$49:$AY$52,5,FALSE)</f>
        <v>-7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7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1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66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117" t="s">
        <v>2</v>
      </c>
      <c r="BC57" s="114"/>
      <c r="BD57" s="118"/>
      <c r="BE57" s="1999" t="s">
        <v>4</v>
      </c>
      <c r="BF57" s="1999"/>
      <c r="BG57" s="1999"/>
      <c r="BH57" s="114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0</v>
      </c>
      <c r="J58" s="142">
        <v>1</v>
      </c>
      <c r="K58" s="175">
        <f>IF('Resultat &amp; tabell'!J58="",0,BI58)</f>
        <v>3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0</v>
      </c>
      <c r="Q58" s="179">
        <f>VLOOKUP(M58,$AU$58:$AY$61,5,FALSE)</f>
        <v>8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0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0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0</v>
      </c>
      <c r="AR58" s="15">
        <f>AP58-AQ58</f>
        <v>8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0</v>
      </c>
      <c r="AY58" s="15">
        <f>VLOOKUP($AU58,$AN$58:$AR$61,5,FALSE)</f>
        <v>8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2</v>
      </c>
      <c r="BH58" s="99">
        <f>IF(J58='Resultat &amp; tabell'!$J58,1,0)</f>
        <v>1</v>
      </c>
      <c r="BI58" s="81">
        <f t="shared" ref="BI58:BI63" si="109">SUM(BE58+BG58+BH58)</f>
        <v>3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>
        <v>2</v>
      </c>
      <c r="K59" s="175">
        <f>IF('Resultat &amp; tabell'!J59="",0,BI59)</f>
        <v>1</v>
      </c>
      <c r="L59" s="165">
        <v>2</v>
      </c>
      <c r="M59" s="181" t="str">
        <f>VLOOKUP(L59,$AT$58:$AY$61,2,FALSE)</f>
        <v>USA</v>
      </c>
      <c r="N59" s="182">
        <f>VLOOKUP(M59,$AU$58:$AY$61,2,FALSE)</f>
        <v>4</v>
      </c>
      <c r="O59" s="182">
        <f>VLOOKUP(M59,$AU$58:$AY$61,3,FALSE)</f>
        <v>2</v>
      </c>
      <c r="P59" s="182">
        <f>VLOOKUP(M59,$AU$58:$AY$61,4,FALSE)</f>
        <v>3</v>
      </c>
      <c r="Q59" s="183">
        <f>VLOOKUP(M59,$AU$58:$AY$61,5,FALSE)</f>
        <v>-1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-5</v>
      </c>
      <c r="AT59" s="15">
        <v>2</v>
      </c>
      <c r="AU59" s="15" t="str">
        <f t="shared" ref="AU59:AU61" si="117">VLOOKUP($AT59,$AI$58:$AR$61,6,FALSE)</f>
        <v>USA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2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-1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1</v>
      </c>
      <c r="BI59" s="81">
        <f t="shared" si="109"/>
        <v>1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Portugal</v>
      </c>
      <c r="N60" s="197">
        <f>VLOOKUP(M60,$AU$58:$AY$61,2,FALSE)</f>
        <v>4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3</v>
      </c>
      <c r="AJ60" s="15">
        <f>AK60+AL60+AM60</f>
        <v>3</v>
      </c>
      <c r="AK60" s="15">
        <f t="shared" si="110"/>
        <v>0</v>
      </c>
      <c r="AL60" s="15">
        <f t="shared" si="111"/>
        <v>1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3</v>
      </c>
      <c r="AQ60" s="15">
        <f t="shared" si="115"/>
        <v>5</v>
      </c>
      <c r="AR60" s="15">
        <f t="shared" si="116"/>
        <v>-2</v>
      </c>
      <c r="AT60" s="15">
        <v>3</v>
      </c>
      <c r="AU60" s="15" t="str">
        <f t="shared" si="117"/>
        <v>Portugal</v>
      </c>
      <c r="AV60" s="15">
        <f t="shared" si="118"/>
        <v>4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1</v>
      </c>
      <c r="J61" s="142" t="s">
        <v>122</v>
      </c>
      <c r="K61" s="175">
        <f>IF('Resultat &amp; tabell'!J61="",0,BI61)</f>
        <v>1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1</v>
      </c>
      <c r="P61" s="182">
        <f>VLOOKUP(M61,$AU$58:$AY$61,4,FALSE)</f>
        <v>6</v>
      </c>
      <c r="Q61" s="183">
        <f>VLOOKUP(M61,$AU$58:$AY$61,5,FALSE)</f>
        <v>-5</v>
      </c>
      <c r="Z61" s="20" t="s">
        <v>75</v>
      </c>
      <c r="AA61" s="21">
        <f t="shared" si="103"/>
        <v>1</v>
      </c>
      <c r="AB61" s="21">
        <f t="shared" si="104"/>
        <v>1</v>
      </c>
      <c r="AC61" s="21">
        <f t="shared" si="105"/>
        <v>1</v>
      </c>
      <c r="AD61" s="20" t="s">
        <v>73</v>
      </c>
      <c r="AE61" s="21">
        <f t="shared" si="106"/>
        <v>1</v>
      </c>
      <c r="AF61" s="16">
        <f t="shared" si="107"/>
        <v>1</v>
      </c>
      <c r="AG61" s="16">
        <f t="shared" si="108"/>
        <v>1</v>
      </c>
      <c r="AI61" s="15">
        <f>RANK($AJ61,$AJ$58:$AJ$61,1)+COUNTIF($AJ$58:$AJ61,$AJ61)-1</f>
        <v>2</v>
      </c>
      <c r="AJ61" s="15">
        <f>AK61+AL61+AM61</f>
        <v>2</v>
      </c>
      <c r="AK61" s="15">
        <f t="shared" si="110"/>
        <v>0</v>
      </c>
      <c r="AL61" s="15">
        <f t="shared" si="111"/>
        <v>0</v>
      </c>
      <c r="AM61" s="15">
        <f t="shared" si="112"/>
        <v>2</v>
      </c>
      <c r="AN61" s="20" t="s">
        <v>75</v>
      </c>
      <c r="AO61" s="15">
        <f t="shared" si="113"/>
        <v>4</v>
      </c>
      <c r="AP61" s="15">
        <f t="shared" si="114"/>
        <v>2</v>
      </c>
      <c r="AQ61" s="15">
        <f t="shared" si="115"/>
        <v>3</v>
      </c>
      <c r="AR61" s="15">
        <f t="shared" si="116"/>
        <v>-1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1</v>
      </c>
      <c r="AX61" s="15">
        <f t="shared" si="120"/>
        <v>6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1</v>
      </c>
      <c r="BI61" s="81">
        <f t="shared" si="109"/>
        <v>1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66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117" t="s">
        <v>2</v>
      </c>
      <c r="BC66" s="114"/>
      <c r="BD66" s="118"/>
      <c r="BE66" s="1999" t="s">
        <v>4</v>
      </c>
      <c r="BF66" s="1999"/>
      <c r="BG66" s="1999"/>
      <c r="BH66" s="114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2</v>
      </c>
      <c r="P67" s="178">
        <f>VLOOKUP(M67,$AU$67:$AY$70,4,FALSE)</f>
        <v>0</v>
      </c>
      <c r="Q67" s="179">
        <f>VLOOKUP(M67,$AU$67:$AY$70,5,FALSE)</f>
        <v>2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2</v>
      </c>
      <c r="AQ67" s="15">
        <f>SUMIF($Z$67:$Z$72,$AN67,$AC$67:$AC$72)+SUMIF($AD$67:$AD$72,$AN67,$AG$67:$AG$72)</f>
        <v>0</v>
      </c>
      <c r="AR67" s="15">
        <f>AP67-AQ67</f>
        <v>2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2</v>
      </c>
      <c r="AX67" s="15">
        <f>VLOOKUP($AU67,$AN$67:$AR$70,4,FALSE)</f>
        <v>0</v>
      </c>
      <c r="AY67" s="15">
        <f>VLOOKUP($AU67,$AN$67:$AR$70,5,FALSE)</f>
        <v>2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1</v>
      </c>
      <c r="Q68" s="183">
        <f>VLOOKUP(M68,$AU$67:$AY$70,5,FALSE)</f>
        <v>1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1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Algeriet</v>
      </c>
      <c r="N69" s="197">
        <f>VLOOKUP(M69,$AU$67:$AY$70,2,FALSE)</f>
        <v>2</v>
      </c>
      <c r="O69" s="197">
        <f>VLOOKUP(M69,$AU$67:$AY$70,3,FALSE)</f>
        <v>1</v>
      </c>
      <c r="P69" s="197">
        <f>VLOOKUP(M69,$AU$67:$AY$70,4,FALSE)</f>
        <v>2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2</v>
      </c>
      <c r="AP69" s="15">
        <f t="shared" si="133"/>
        <v>1</v>
      </c>
      <c r="AQ69" s="15">
        <f t="shared" si="134"/>
        <v>2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2</v>
      </c>
      <c r="AW69" s="15">
        <f t="shared" si="138"/>
        <v>1</v>
      </c>
      <c r="AX69" s="15">
        <f t="shared" si="139"/>
        <v>2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122</v>
      </c>
      <c r="K70" s="175">
        <f>IF('Resultat &amp; tabell'!J70="",0,BI70)</f>
        <v>0</v>
      </c>
      <c r="L70" s="165">
        <v>4</v>
      </c>
      <c r="M70" s="185" t="str">
        <f>VLOOKUP(L70,$AT$67:$AY$70,2,FALSE)</f>
        <v>Sydkorea</v>
      </c>
      <c r="N70" s="182">
        <f>VLOOKUP(M70,$AU$67:$AY$70,2,FALSE)</f>
        <v>2</v>
      </c>
      <c r="O70" s="182">
        <f>VLOOKUP(M70,$AU$67:$AY$70,3,FALSE)</f>
        <v>1</v>
      </c>
      <c r="P70" s="182">
        <f>VLOOKUP(M70,$AU$67:$AY$70,4,FALSE)</f>
        <v>3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1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1</v>
      </c>
      <c r="AQ70" s="15">
        <f t="shared" si="134"/>
        <v>3</v>
      </c>
      <c r="AR70" s="15">
        <f t="shared" si="135"/>
        <v>-2</v>
      </c>
      <c r="AT70" s="15">
        <v>4</v>
      </c>
      <c r="AU70" s="15" t="str">
        <f t="shared" si="136"/>
        <v>Sydkorea</v>
      </c>
      <c r="AV70" s="15">
        <f t="shared" si="137"/>
        <v>2</v>
      </c>
      <c r="AW70" s="15">
        <f t="shared" si="138"/>
        <v>1</v>
      </c>
      <c r="AX70" s="15">
        <f t="shared" si="139"/>
        <v>3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0</v>
      </c>
      <c r="J71" s="142" t="s">
        <v>122</v>
      </c>
      <c r="K71" s="175">
        <f>IF('Resultat &amp; tabell'!J71="",0,BI71)</f>
        <v>2</v>
      </c>
      <c r="M71"/>
      <c r="N71"/>
      <c r="P71"/>
      <c r="R71"/>
      <c r="Z71" s="20" t="s">
        <v>80</v>
      </c>
      <c r="AA71" s="21">
        <f t="shared" si="122"/>
        <v>1</v>
      </c>
      <c r="AB71" s="21">
        <f t="shared" si="123"/>
        <v>0</v>
      </c>
      <c r="AC71" s="21">
        <f t="shared" si="124"/>
        <v>0</v>
      </c>
      <c r="AD71" s="20" t="s">
        <v>77</v>
      </c>
      <c r="AE71" s="21">
        <f t="shared" si="125"/>
        <v>1</v>
      </c>
      <c r="AF71" s="16">
        <f t="shared" si="126"/>
        <v>0</v>
      </c>
      <c r="AG71" s="16">
        <f t="shared" si="127"/>
        <v>0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2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2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0</v>
      </c>
      <c r="J72" s="142" t="s">
        <v>122</v>
      </c>
      <c r="K72" s="175">
        <f>IF('Resultat &amp; tabell'!J72="",0,BI72)</f>
        <v>1</v>
      </c>
      <c r="Z72" s="20" t="s">
        <v>78</v>
      </c>
      <c r="AA72" s="21">
        <f t="shared" si="122"/>
        <v>1</v>
      </c>
      <c r="AB72" s="21">
        <f t="shared" si="123"/>
        <v>0</v>
      </c>
      <c r="AC72" s="21">
        <f t="shared" si="124"/>
        <v>0</v>
      </c>
      <c r="AD72" s="20" t="s">
        <v>79</v>
      </c>
      <c r="AE72" s="21">
        <f t="shared" si="125"/>
        <v>1</v>
      </c>
      <c r="AF72" s="16">
        <f t="shared" si="126"/>
        <v>0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1</v>
      </c>
      <c r="BI72" s="81">
        <f t="shared" si="128"/>
        <v>1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66" t="s">
        <v>81</v>
      </c>
      <c r="K75" s="192" t="s">
        <v>89</v>
      </c>
      <c r="M75" s="204" t="s">
        <v>126</v>
      </c>
      <c r="N75" s="205"/>
      <c r="O75" s="2014" t="s">
        <v>157</v>
      </c>
      <c r="P75" s="2015"/>
      <c r="Q75" s="2015"/>
      <c r="R75" s="2016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114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1991" t="s">
        <v>5</v>
      </c>
      <c r="N76" s="205"/>
      <c r="O76" s="2017">
        <f>BO92</f>
        <v>20</v>
      </c>
      <c r="P76" s="2018"/>
      <c r="Q76" s="2018"/>
      <c r="R76" s="2019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1991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1991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0</v>
      </c>
      <c r="H79" s="68" t="s">
        <v>6</v>
      </c>
      <c r="I79" s="142">
        <v>0</v>
      </c>
      <c r="J79" s="142" t="s">
        <v>122</v>
      </c>
      <c r="K79" s="175">
        <f t="shared" si="141"/>
        <v>1</v>
      </c>
      <c r="M79" s="1991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1</v>
      </c>
      <c r="BI79" s="81">
        <f t="shared" si="144"/>
        <v>1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0</v>
      </c>
      <c r="J80" s="142">
        <v>1</v>
      </c>
      <c r="K80" s="175">
        <f t="shared" si="141"/>
        <v>3</v>
      </c>
      <c r="M80" s="1991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2</v>
      </c>
      <c r="BH80" s="99">
        <f>IF(J80='Resultat &amp; tabell'!$J80,1,0)</f>
        <v>1</v>
      </c>
      <c r="BI80" s="81">
        <f t="shared" si="144"/>
        <v>3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2</v>
      </c>
      <c r="M81" s="1991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2</v>
      </c>
      <c r="BH81" s="99">
        <f>IF(J81='Resultat &amp; tabell'!$J81,1,0)</f>
        <v>0</v>
      </c>
      <c r="BI81" s="81">
        <f t="shared" si="144"/>
        <v>2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1991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USA</v>
      </c>
      <c r="G83" s="142">
        <v>0</v>
      </c>
      <c r="H83" s="68" t="s">
        <v>6</v>
      </c>
      <c r="I83" s="142">
        <v>0</v>
      </c>
      <c r="J83" s="142" t="s">
        <v>122</v>
      </c>
      <c r="K83" s="175">
        <f t="shared" si="141"/>
        <v>5</v>
      </c>
      <c r="M83" s="1991" t="s">
        <v>75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USA</v>
      </c>
      <c r="BE83" s="99">
        <f>IF(G83='Resultat &amp; tabell'!$G83,2,0)</f>
        <v>2</v>
      </c>
      <c r="BF83" s="98" t="s">
        <v>6</v>
      </c>
      <c r="BG83" s="99">
        <f>IF(I83='Resultat &amp; tabell'!$I83,2,0)</f>
        <v>2</v>
      </c>
      <c r="BH83" s="99">
        <f>IF(J83='Resultat &amp; tabell'!$J83,1,0)</f>
        <v>1</v>
      </c>
      <c r="BI83" s="81">
        <f t="shared" si="144"/>
        <v>5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66" t="s">
        <v>81</v>
      </c>
      <c r="K86" s="192" t="s">
        <v>89</v>
      </c>
      <c r="M86" s="209" t="s">
        <v>125</v>
      </c>
      <c r="N86" s="205"/>
      <c r="O86" s="2014" t="s">
        <v>158</v>
      </c>
      <c r="P86" s="2015"/>
      <c r="Q86" s="2015"/>
      <c r="R86" s="2016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114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984">
        <v>1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017">
        <f>BO103</f>
        <v>16</v>
      </c>
      <c r="P87" s="2018"/>
      <c r="Q87" s="2018"/>
      <c r="R87" s="2019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984">
        <v>1</v>
      </c>
      <c r="H88" s="68" t="s">
        <v>6</v>
      </c>
      <c r="I88" s="142">
        <v>1</v>
      </c>
      <c r="J88" s="142" t="s">
        <v>122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1984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USA</v>
      </c>
      <c r="G90" s="1984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USA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USA</v>
      </c>
      <c r="BL91" s="101" t="str">
        <f>'Resultat &amp; tabell'!F83</f>
        <v>USA</v>
      </c>
      <c r="BM91" s="129" t="str">
        <f t="shared" si="147"/>
        <v>USA</v>
      </c>
      <c r="BN91" s="131" t="str">
        <f t="shared" si="148"/>
        <v>USA</v>
      </c>
      <c r="BO91" s="38">
        <f t="shared" si="145"/>
        <v>2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66" t="s">
        <v>81</v>
      </c>
      <c r="K93" s="192" t="s">
        <v>89</v>
      </c>
      <c r="M93" s="209" t="s">
        <v>124</v>
      </c>
      <c r="N93" s="205" t="s">
        <v>100</v>
      </c>
      <c r="O93" s="2014" t="s">
        <v>159</v>
      </c>
      <c r="P93" s="2015"/>
      <c r="Q93" s="2015"/>
      <c r="R93" s="2016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114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2</v>
      </c>
      <c r="K94" s="175">
        <f>BI94</f>
        <v>0</v>
      </c>
      <c r="M94" s="206" t="s">
        <v>72</v>
      </c>
      <c r="O94" s="2017">
        <f>BO110</f>
        <v>0</v>
      </c>
      <c r="P94" s="2018"/>
      <c r="Q94" s="2018"/>
      <c r="R94" s="2019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Frankrike</v>
      </c>
      <c r="BM96" s="129" t="str">
        <f t="shared" ref="BM96:BM102" si="154">VLOOKUP(BK96,$BL$95:$BL$102,1,FALSE)</f>
        <v>Frankrike</v>
      </c>
      <c r="BN96" s="131" t="str">
        <f t="shared" si="152"/>
        <v>Frankrike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66" t="s">
        <v>81</v>
      </c>
      <c r="K98" s="192" t="s">
        <v>89</v>
      </c>
      <c r="M98" s="188"/>
      <c r="N98" s="205"/>
      <c r="O98" s="2014" t="s">
        <v>160</v>
      </c>
      <c r="P98" s="2015"/>
      <c r="Q98" s="2015"/>
      <c r="R98" s="2016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114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017">
        <f>BO115</f>
        <v>0</v>
      </c>
      <c r="P99" s="2018"/>
      <c r="Q99" s="2018"/>
      <c r="R99" s="2019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66" t="s">
        <v>81</v>
      </c>
      <c r="K102" s="192" t="s">
        <v>89</v>
      </c>
      <c r="M102" s="188"/>
      <c r="N102" s="205"/>
      <c r="O102" s="2014" t="s">
        <v>161</v>
      </c>
      <c r="P102" s="2015"/>
      <c r="Q102" s="2015"/>
      <c r="R102" s="2016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114" t="s">
        <v>81</v>
      </c>
      <c r="BI102" s="67" t="s">
        <v>89</v>
      </c>
      <c r="BK102" s="101" t="str">
        <f>F90</f>
        <v>USA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Argentina</v>
      </c>
      <c r="G103" s="141">
        <v>1</v>
      </c>
      <c r="H103" s="68" t="s">
        <v>6</v>
      </c>
      <c r="I103" s="144">
        <v>2</v>
      </c>
      <c r="J103" s="142">
        <v>2</v>
      </c>
      <c r="K103" s="175">
        <f>BI103</f>
        <v>0</v>
      </c>
      <c r="M103" s="211"/>
      <c r="N103" s="205"/>
      <c r="O103" s="2017">
        <f>BO120</f>
        <v>0</v>
      </c>
      <c r="P103" s="2018"/>
      <c r="Q103" s="2018"/>
      <c r="R103" s="2019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16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94:R94"/>
    <mergeCell ref="O99:R99"/>
    <mergeCell ref="O103:R103"/>
    <mergeCell ref="BE66:BG66"/>
    <mergeCell ref="BB75:BD75"/>
    <mergeCell ref="BE75:BG75"/>
    <mergeCell ref="BB102:BD102"/>
    <mergeCell ref="BE102:BG102"/>
    <mergeCell ref="BB86:BD86"/>
    <mergeCell ref="BE86:BG86"/>
    <mergeCell ref="BB93:BD93"/>
    <mergeCell ref="BE93:BG93"/>
    <mergeCell ref="BB98:BD98"/>
    <mergeCell ref="BE98:BG98"/>
    <mergeCell ref="BB30:BD30"/>
    <mergeCell ref="BE30:BG30"/>
    <mergeCell ref="BE39:BG39"/>
    <mergeCell ref="BE48:BG48"/>
    <mergeCell ref="BE57:BG57"/>
    <mergeCell ref="BB3:BD3"/>
    <mergeCell ref="BE3:BG3"/>
    <mergeCell ref="BB12:BD12"/>
    <mergeCell ref="BE12:BG12"/>
    <mergeCell ref="BB21:BD21"/>
    <mergeCell ref="BE21:BG21"/>
    <mergeCell ref="D75:F75"/>
    <mergeCell ref="D102:F102"/>
    <mergeCell ref="D98:F98"/>
    <mergeCell ref="D93:F93"/>
    <mergeCell ref="D86:F86"/>
    <mergeCell ref="D3:F3"/>
    <mergeCell ref="G39:I39"/>
    <mergeCell ref="G57:I57"/>
    <mergeCell ref="G66:I66"/>
    <mergeCell ref="G48:I48"/>
    <mergeCell ref="G12:I12"/>
    <mergeCell ref="D12:F12"/>
    <mergeCell ref="D21:F21"/>
    <mergeCell ref="D30:F30"/>
    <mergeCell ref="G30:I30"/>
    <mergeCell ref="G21:I21"/>
    <mergeCell ref="D39:F39"/>
    <mergeCell ref="D48:F48"/>
    <mergeCell ref="D57:F57"/>
    <mergeCell ref="D66:F66"/>
    <mergeCell ref="T4:W4"/>
    <mergeCell ref="T5:W5"/>
    <mergeCell ref="T3:W3"/>
    <mergeCell ref="G102:I102"/>
    <mergeCell ref="G93:I93"/>
    <mergeCell ref="G3:I3"/>
    <mergeCell ref="G75:I75"/>
    <mergeCell ref="G98:I98"/>
    <mergeCell ref="G86:I86"/>
    <mergeCell ref="O75:R75"/>
    <mergeCell ref="O76:R76"/>
    <mergeCell ref="O86:R86"/>
    <mergeCell ref="O93:R93"/>
    <mergeCell ref="O98:R98"/>
    <mergeCell ref="O102:R102"/>
    <mergeCell ref="O87:R87"/>
  </mergeCells>
  <pageMargins left="0.7" right="0.7" top="0.75" bottom="0.75" header="0.3" footer="0.3"/>
  <pageSetup paperSize="9" orientation="portrait" horizontalDpi="1200" verticalDpi="1200" r:id="rId1"/>
  <ignoredErrors>
    <ignoredError sqref="V2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BO120"/>
  <sheetViews>
    <sheetView zoomScaleNormal="100" zoomScaleSheetLayoutView="90" workbookViewId="0">
      <selection activeCell="G99" sqref="G99"/>
    </sheetView>
  </sheetViews>
  <sheetFormatPr defaultRowHeight="14.25" customHeight="1" x14ac:dyDescent="0.25"/>
  <cols>
    <col min="1" max="1" width="2.85546875" style="1780" customWidth="1"/>
    <col min="2" max="2" width="5.85546875" style="1772" customWidth="1"/>
    <col min="3" max="3" width="6.28515625" style="1790" bestFit="1" customWidth="1"/>
    <col min="4" max="4" width="17.7109375" style="1790" customWidth="1"/>
    <col min="5" max="5" width="1.5703125" style="1791" bestFit="1" customWidth="1"/>
    <col min="6" max="6" width="17.7109375" style="1790" customWidth="1"/>
    <col min="7" max="7" width="4.85546875" style="1791" customWidth="1"/>
    <col min="8" max="8" width="1.5703125" style="1791" bestFit="1" customWidth="1"/>
    <col min="9" max="9" width="4.85546875" style="1791" customWidth="1"/>
    <col min="10" max="10" width="6.42578125" style="1791" bestFit="1" customWidth="1"/>
    <col min="11" max="11" width="6.42578125" style="1893" customWidth="1"/>
    <col min="12" max="12" width="5.85546875" style="1894" customWidth="1"/>
    <col min="13" max="13" width="20.5703125" style="1897" bestFit="1" customWidth="1"/>
    <col min="14" max="14" width="5.7109375" style="1931" customWidth="1"/>
    <col min="15" max="15" width="6.7109375" style="1932" bestFit="1" customWidth="1"/>
    <col min="16" max="17" width="5.7109375" style="1897" customWidth="1"/>
    <col min="18" max="18" width="5.85546875" style="1897" customWidth="1"/>
    <col min="19" max="19" width="15" style="1916" bestFit="1" customWidth="1"/>
    <col min="20" max="21" width="6.7109375" style="1791" customWidth="1"/>
    <col min="22" max="22" width="19.42578125" style="1791" customWidth="1"/>
    <col min="23" max="23" width="13.42578125" style="1800" customWidth="1"/>
    <col min="24" max="24" width="6.42578125" style="1780" customWidth="1"/>
    <col min="25" max="25" width="5.7109375" style="1780" customWidth="1"/>
    <col min="26" max="26" width="16.28515625" style="1787" hidden="1" customWidth="1"/>
    <col min="27" max="27" width="7.140625" style="1788" hidden="1" customWidth="1"/>
    <col min="28" max="29" width="5.7109375" style="1788" hidden="1" customWidth="1"/>
    <col min="30" max="30" width="16.28515625" style="1787" hidden="1" customWidth="1"/>
    <col min="31" max="31" width="7.140625" style="1783" hidden="1" customWidth="1"/>
    <col min="32" max="32" width="5.42578125" style="1784" hidden="1" customWidth="1"/>
    <col min="33" max="33" width="4.7109375" style="1784" hidden="1" customWidth="1"/>
    <col min="34" max="38" width="9.140625" style="1783" hidden="1" customWidth="1"/>
    <col min="39" max="39" width="9.85546875" style="1783" hidden="1" customWidth="1"/>
    <col min="40" max="40" width="13.85546875" style="1783" hidden="1" customWidth="1"/>
    <col min="41" max="41" width="5.7109375" style="1783" hidden="1" customWidth="1"/>
    <col min="42" max="42" width="3.85546875" style="1783" hidden="1" customWidth="1"/>
    <col min="43" max="43" width="3.28515625" style="1783" hidden="1" customWidth="1"/>
    <col min="44" max="44" width="3.7109375" style="1783" hidden="1" customWidth="1"/>
    <col min="45" max="45" width="9.140625" style="1783" hidden="1" customWidth="1"/>
    <col min="46" max="46" width="4.85546875" style="1783" hidden="1" customWidth="1"/>
    <col min="47" max="47" width="13.85546875" style="1783" hidden="1" customWidth="1"/>
    <col min="48" max="48" width="5.7109375" style="1783" hidden="1" customWidth="1"/>
    <col min="49" max="51" width="4.7109375" style="1783" hidden="1" customWidth="1"/>
    <col min="52" max="52" width="5.85546875" style="1853" hidden="1" customWidth="1"/>
    <col min="53" max="53" width="6.28515625" style="1802" hidden="1" customWidth="1"/>
    <col min="54" max="54" width="16.28515625" style="1802" hidden="1" customWidth="1"/>
    <col min="55" max="55" width="1.5703125" style="1861" hidden="1" customWidth="1"/>
    <col min="56" max="56" width="16.28515625" style="1802" hidden="1" customWidth="1"/>
    <col min="57" max="57" width="4.85546875" style="1861" hidden="1" customWidth="1"/>
    <col min="58" max="58" width="1.5703125" style="1861" hidden="1" customWidth="1"/>
    <col min="59" max="59" width="4.85546875" style="1861" hidden="1" customWidth="1"/>
    <col min="60" max="60" width="6.42578125" style="1861" hidden="1" customWidth="1"/>
    <col min="61" max="61" width="6.42578125" style="1807" hidden="1" customWidth="1"/>
    <col min="62" max="62" width="5.85546875" style="1803" hidden="1" customWidth="1"/>
    <col min="63" max="63" width="28.85546875" style="1854" hidden="1" customWidth="1"/>
    <col min="64" max="64" width="34" style="1853" hidden="1" customWidth="1"/>
    <col min="65" max="65" width="18.7109375" style="1881" hidden="1" customWidth="1"/>
    <col min="66" max="66" width="16.28515625" style="1803" hidden="1" customWidth="1"/>
    <col min="67" max="67" width="5.7109375" style="1803" hidden="1" customWidth="1"/>
    <col min="68" max="68" width="13.85546875" style="1780" customWidth="1"/>
    <col min="69" max="70" width="5.7109375" style="1780" bestFit="1" customWidth="1"/>
    <col min="71" max="16384" width="9.140625" style="1780"/>
  </cols>
  <sheetData>
    <row r="2" spans="2:67" ht="14.25" customHeight="1" x14ac:dyDescent="0.25">
      <c r="B2" s="1776" t="s">
        <v>0</v>
      </c>
      <c r="C2" s="1777"/>
      <c r="D2" s="1777"/>
      <c r="E2" s="1778"/>
      <c r="F2" s="1777"/>
      <c r="G2" s="1778"/>
      <c r="H2" s="1778"/>
      <c r="I2" s="1778"/>
      <c r="J2" s="1778"/>
      <c r="M2" s="1895"/>
      <c r="N2" s="1896"/>
      <c r="O2" s="1896"/>
      <c r="P2" s="1896"/>
      <c r="Q2" s="1896"/>
      <c r="S2" s="1898" t="s">
        <v>82</v>
      </c>
      <c r="T2" s="1771"/>
      <c r="U2" s="1771"/>
      <c r="V2" s="1771"/>
      <c r="W2" s="1772"/>
      <c r="X2" s="1772"/>
      <c r="Z2" s="1781"/>
      <c r="AA2" s="1782"/>
      <c r="AB2" s="1782"/>
      <c r="AC2" s="1782"/>
      <c r="AD2" s="1781"/>
      <c r="AZ2" s="1838" t="s">
        <v>0</v>
      </c>
      <c r="BA2" s="1839"/>
      <c r="BB2" s="1839"/>
      <c r="BC2" s="1840"/>
      <c r="BD2" s="1839"/>
      <c r="BE2" s="1840"/>
      <c r="BF2" s="1840"/>
      <c r="BG2" s="1840"/>
      <c r="BH2" s="1840"/>
      <c r="BK2" s="1771" t="s">
        <v>82</v>
      </c>
      <c r="BL2" s="1772"/>
      <c r="BM2" s="1772"/>
      <c r="BN2" s="1854"/>
      <c r="BO2" s="1854"/>
    </row>
    <row r="3" spans="2:67" ht="14.25" customHeight="1" x14ac:dyDescent="0.25">
      <c r="B3" s="1809" t="s">
        <v>2</v>
      </c>
      <c r="C3" s="1810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1808" t="s">
        <v>81</v>
      </c>
      <c r="K3" s="1899" t="s">
        <v>89</v>
      </c>
      <c r="M3" s="1900" t="s">
        <v>0</v>
      </c>
      <c r="N3" s="1901" t="s">
        <v>89</v>
      </c>
      <c r="O3" s="1901" t="s">
        <v>90</v>
      </c>
      <c r="P3" s="1901" t="s">
        <v>91</v>
      </c>
      <c r="Q3" s="1902" t="s">
        <v>101</v>
      </c>
      <c r="S3" s="1903" t="s">
        <v>83</v>
      </c>
      <c r="T3" s="1996" t="s">
        <v>129</v>
      </c>
      <c r="U3" s="1996"/>
      <c r="V3" s="1996"/>
      <c r="W3" s="1996"/>
      <c r="X3" s="1834" t="s">
        <v>89</v>
      </c>
      <c r="Z3" s="1785" t="s">
        <v>87</v>
      </c>
      <c r="AA3" s="1785" t="s">
        <v>89</v>
      </c>
      <c r="AB3" s="1785" t="s">
        <v>90</v>
      </c>
      <c r="AC3" s="1785" t="s">
        <v>91</v>
      </c>
      <c r="AD3" s="1785" t="s">
        <v>88</v>
      </c>
      <c r="AE3" s="1785" t="s">
        <v>89</v>
      </c>
      <c r="AF3" s="1785" t="s">
        <v>90</v>
      </c>
      <c r="AG3" s="1785" t="s">
        <v>91</v>
      </c>
      <c r="AI3" s="1786" t="s">
        <v>99</v>
      </c>
      <c r="AJ3" s="1786" t="s">
        <v>98</v>
      </c>
      <c r="AK3" s="1786" t="s">
        <v>97</v>
      </c>
      <c r="AL3" s="1785" t="s">
        <v>96</v>
      </c>
      <c r="AM3" s="1785" t="s">
        <v>95</v>
      </c>
      <c r="AN3" s="1785" t="s">
        <v>92</v>
      </c>
      <c r="AO3" s="1785" t="s">
        <v>89</v>
      </c>
      <c r="AP3" s="1785" t="s">
        <v>90</v>
      </c>
      <c r="AQ3" s="1785" t="s">
        <v>91</v>
      </c>
      <c r="AR3" s="1786" t="s">
        <v>93</v>
      </c>
      <c r="AT3" s="1785" t="s">
        <v>94</v>
      </c>
      <c r="AU3" s="1785" t="s">
        <v>92</v>
      </c>
      <c r="AV3" s="1785" t="s">
        <v>89</v>
      </c>
      <c r="AW3" s="1785" t="s">
        <v>90</v>
      </c>
      <c r="AX3" s="1785" t="s">
        <v>91</v>
      </c>
      <c r="AY3" s="1786" t="s">
        <v>93</v>
      </c>
      <c r="AZ3" s="1842" t="s">
        <v>2</v>
      </c>
      <c r="BA3" s="1843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1844" t="s">
        <v>81</v>
      </c>
      <c r="BI3" s="1811" t="s">
        <v>89</v>
      </c>
      <c r="BK3" s="1809" t="s">
        <v>83</v>
      </c>
      <c r="BL3" s="1808" t="s">
        <v>86</v>
      </c>
      <c r="BM3" s="1834" t="s">
        <v>89</v>
      </c>
      <c r="BN3" s="1837"/>
      <c r="BO3" s="1837"/>
    </row>
    <row r="4" spans="2:67" ht="14.25" customHeight="1" x14ac:dyDescent="0.25">
      <c r="B4" s="1774">
        <v>1</v>
      </c>
      <c r="C4" s="1812">
        <v>41802</v>
      </c>
      <c r="D4" s="1813" t="s">
        <v>166</v>
      </c>
      <c r="E4" s="1814" t="s">
        <v>6</v>
      </c>
      <c r="F4" s="1815" t="s">
        <v>170</v>
      </c>
      <c r="G4" s="1959">
        <v>2</v>
      </c>
      <c r="H4" s="1828" t="s">
        <v>6</v>
      </c>
      <c r="I4" s="1954">
        <v>0</v>
      </c>
      <c r="J4" s="1955">
        <v>1</v>
      </c>
      <c r="K4" s="1904">
        <f>IF('Resultat &amp; tabell'!J4="",0,BI4)</f>
        <v>1</v>
      </c>
      <c r="L4" s="1905">
        <v>1</v>
      </c>
      <c r="M4" s="1906" t="str">
        <f>VLOOKUP(L4,$AT$4:$AY$7,2,FALSE)</f>
        <v>Brasilien</v>
      </c>
      <c r="N4" s="1953">
        <f>VLOOKUP(M4,$AU$4:$AY$7,2,FALSE)</f>
        <v>9</v>
      </c>
      <c r="O4" s="1907">
        <f>VLOOKUP(M4,$AU$4:$AY$7,3,FALSE)</f>
        <v>6</v>
      </c>
      <c r="P4" s="1907">
        <f>VLOOKUP(M4,$AU$4:$AY$7,4,FALSE)</f>
        <v>1</v>
      </c>
      <c r="Q4" s="1908">
        <f>VLOOKUP(M4,$AU$4:$AY$7,5,FALSE)</f>
        <v>5</v>
      </c>
      <c r="S4" s="1909" t="s">
        <v>84</v>
      </c>
      <c r="T4" s="2004" t="s">
        <v>266</v>
      </c>
      <c r="U4" s="2005"/>
      <c r="V4" s="2005"/>
      <c r="W4" s="2006"/>
      <c r="X4" s="1946">
        <f>IF(T4='Resultat &amp; tabell'!S4,20,0)</f>
        <v>0</v>
      </c>
      <c r="Z4" s="1787" t="s">
        <v>5</v>
      </c>
      <c r="AA4" s="1788">
        <f>IF(G4="",0,IF($G4&lt;$I4,0,IF($G4=$I4,1,3)))</f>
        <v>3</v>
      </c>
      <c r="AB4" s="1788">
        <f t="shared" ref="AB4:AB9" si="0">G4</f>
        <v>2</v>
      </c>
      <c r="AC4" s="1788">
        <f t="shared" ref="AC4:AC9" si="1">I4</f>
        <v>0</v>
      </c>
      <c r="AD4" s="1787" t="s">
        <v>7</v>
      </c>
      <c r="AE4" s="1788">
        <f>IF(I4="",0,IF(I4&lt;G4,0,IF(G4=I4,1,3)))</f>
        <v>0</v>
      </c>
      <c r="AF4" s="1784">
        <f t="shared" ref="AF4:AF9" si="2">I4</f>
        <v>0</v>
      </c>
      <c r="AG4" s="1784">
        <f t="shared" ref="AG4:AG9" si="3">G4</f>
        <v>2</v>
      </c>
      <c r="AI4" s="1783">
        <f>RANK($AJ4,$AJ$4:$AJ$7,1)+COUNTIF($AJ$4:$AJ4,$AJ4)-1</f>
        <v>1</v>
      </c>
      <c r="AJ4" s="1783">
        <f>AK4+AL4+AM4</f>
        <v>1</v>
      </c>
      <c r="AK4" s="1783">
        <f>SUMPRODUCT(($AO$4:$AO$7=AO4)*($AR$4:$AR$7=AR4)*($AP$4:$AP$7&gt;AP4))</f>
        <v>0</v>
      </c>
      <c r="AL4" s="1783">
        <f>SUMPRODUCT(($AO$4:$AO$7=AO4)*($AR$4:$AR$7&gt;AR4))</f>
        <v>0</v>
      </c>
      <c r="AM4" s="1783">
        <f>RANK(AO4,$AO$4:$AO$7)</f>
        <v>1</v>
      </c>
      <c r="AN4" s="1787" t="s">
        <v>5</v>
      </c>
      <c r="AO4" s="1783">
        <f>SUMIF($Z$4:$Z$9,$AN4,$AA$4:$AA$9)+SUMIF($AD$4:$AD$9,$AN4,$AE$4:$AE$9)</f>
        <v>9</v>
      </c>
      <c r="AP4" s="1783">
        <f>SUMIF($Z$4:$Z$9,AN4,$AB$4:$AB$9)+SUMIF($AD$4:$AD$9,AN4,$AF$4:$AF$9)</f>
        <v>6</v>
      </c>
      <c r="AQ4" s="1783">
        <f>SUMIF($AD$4:$AD$9,AN4,$AG$4:$AG$9)+SUMIF($Z$4:$Z$9,AN4,$AC$4:$AC$9)</f>
        <v>1</v>
      </c>
      <c r="AR4" s="1783">
        <f>AP4-AQ4</f>
        <v>5</v>
      </c>
      <c r="AT4" s="1783">
        <v>1</v>
      </c>
      <c r="AU4" s="1783" t="str">
        <f>VLOOKUP($AT4,$AI$4:$AR$7,6,FALSE)</f>
        <v>Brasilien</v>
      </c>
      <c r="AV4" s="1783">
        <f>VLOOKUP($AU4,$AN$4:$AR$7,2,FALSE)</f>
        <v>9</v>
      </c>
      <c r="AW4" s="1783">
        <f t="shared" ref="AW4:AW7" si="4">VLOOKUP($AU4,$AN$4:$AR$7,3,FALSE)</f>
        <v>6</v>
      </c>
      <c r="AX4" s="1783">
        <f>VLOOKUP($AU4,$AN$4:$AR$7,4,FALSE)</f>
        <v>1</v>
      </c>
      <c r="AY4" s="1783">
        <f>VLOOKUP($AU4,$AN$4:$AR$7,5,FALSE)</f>
        <v>5</v>
      </c>
      <c r="AZ4" s="1845">
        <v>1</v>
      </c>
      <c r="BA4" s="1846">
        <v>41803</v>
      </c>
      <c r="BB4" s="1847" t="s">
        <v>5</v>
      </c>
      <c r="BC4" s="1848" t="s">
        <v>6</v>
      </c>
      <c r="BD4" s="1849" t="s">
        <v>7</v>
      </c>
      <c r="BE4" s="1851">
        <f>IF(G4='Resultat &amp; tabell'!$G4,2,0)</f>
        <v>0</v>
      </c>
      <c r="BF4" s="1850" t="s">
        <v>6</v>
      </c>
      <c r="BG4" s="1851">
        <f>IF(I4='Resultat &amp; tabell'!$I4,2,0)</f>
        <v>0</v>
      </c>
      <c r="BH4" s="1851">
        <f>IF(J4='Resultat &amp; tabell'!$J4,1,0)</f>
        <v>1</v>
      </c>
      <c r="BI4" s="1835">
        <f>SUM(BE4+BG4+BH4)</f>
        <v>1</v>
      </c>
      <c r="BJ4" s="1805"/>
      <c r="BK4" s="1909" t="s">
        <v>199</v>
      </c>
      <c r="BL4" s="1816"/>
      <c r="BM4" s="1888" t="e">
        <f>IF(#REF!='Resultat &amp; tabell'!$M4,20,0)</f>
        <v>#REF!</v>
      </c>
      <c r="BN4" s="1875"/>
      <c r="BO4" s="1875"/>
    </row>
    <row r="5" spans="2:67" ht="14.25" customHeight="1" x14ac:dyDescent="0.25">
      <c r="B5" s="1774">
        <v>2</v>
      </c>
      <c r="C5" s="1817">
        <v>41803.541666666664</v>
      </c>
      <c r="D5" s="1813" t="s">
        <v>168</v>
      </c>
      <c r="E5" s="1814" t="s">
        <v>6</v>
      </c>
      <c r="F5" s="1815" t="s">
        <v>169</v>
      </c>
      <c r="G5" s="1959">
        <v>0</v>
      </c>
      <c r="H5" s="1828" t="s">
        <v>6</v>
      </c>
      <c r="I5" s="1954">
        <v>1</v>
      </c>
      <c r="J5" s="1955">
        <v>2</v>
      </c>
      <c r="K5" s="1904">
        <f>IF('Resultat &amp; tabell'!J5="",0,BI5)</f>
        <v>0</v>
      </c>
      <c r="L5" s="1894">
        <v>2</v>
      </c>
      <c r="M5" s="1910" t="str">
        <f>VLOOKUP(L5,$AT$4:$AY$7,2,FALSE)</f>
        <v>Kamerun</v>
      </c>
      <c r="N5" s="1911">
        <f>VLOOKUP(M5,$AU$4:$AY$7,2,FALSE)</f>
        <v>4</v>
      </c>
      <c r="O5" s="1911">
        <f>VLOOKUP(M5,$AU$4:$AY$7,3,FALSE)</f>
        <v>3</v>
      </c>
      <c r="P5" s="1911">
        <f>VLOOKUP(M5,$AU$4:$AY$7,4,FALSE)</f>
        <v>3</v>
      </c>
      <c r="Q5" s="1912">
        <f>VLOOKUP(M5,$AU$4:$AY$7,5,FALSE)</f>
        <v>0</v>
      </c>
      <c r="S5" s="1909" t="s">
        <v>123</v>
      </c>
      <c r="T5" s="2001" t="s">
        <v>259</v>
      </c>
      <c r="U5" s="2002"/>
      <c r="V5" s="2002"/>
      <c r="W5" s="2003"/>
      <c r="X5" s="1946">
        <f>IF(T5='Resultat &amp; tabell'!S5,20,0)</f>
        <v>0</v>
      </c>
      <c r="Z5" s="1787" t="s">
        <v>10</v>
      </c>
      <c r="AA5" s="1788">
        <f t="shared" ref="AA5:AA9" si="5">IF(G5="",0,IF($G5&lt;$I5,0,IF($G5=$I5,1,3)))</f>
        <v>0</v>
      </c>
      <c r="AB5" s="1788">
        <f t="shared" si="0"/>
        <v>0</v>
      </c>
      <c r="AC5" s="1788">
        <f t="shared" si="1"/>
        <v>1</v>
      </c>
      <c r="AD5" s="1787" t="s">
        <v>11</v>
      </c>
      <c r="AE5" s="1788">
        <f t="shared" ref="AE5:AE9" si="6">IF(I5="",0,IF(I5&lt;G5,0,IF(G5=I5,1,3)))</f>
        <v>3</v>
      </c>
      <c r="AF5" s="1784">
        <f t="shared" si="2"/>
        <v>1</v>
      </c>
      <c r="AG5" s="1784">
        <f t="shared" si="3"/>
        <v>0</v>
      </c>
      <c r="AI5" s="1783">
        <f>RANK($AJ5,$AJ$4:$AJ$7,1)+COUNTIF($AJ$4:$AJ5,$AJ5)-1</f>
        <v>4</v>
      </c>
      <c r="AJ5" s="1783">
        <f t="shared" ref="AJ5:AJ7" si="7">AK5+AL5+AM5</f>
        <v>4</v>
      </c>
      <c r="AK5" s="1783">
        <f t="shared" ref="AK5:AK7" si="8">SUMPRODUCT(($AO$4:$AO$7=AO5)*($AR$4:$AR$7=AR5)*($AP$4:$AP$7&gt;AP5))</f>
        <v>0</v>
      </c>
      <c r="AL5" s="1783">
        <f t="shared" ref="AL5:AL7" si="9">SUMPRODUCT(($AO$4:$AO$7=AO5)*($AR$4:$AR$7&gt;AR5))</f>
        <v>0</v>
      </c>
      <c r="AM5" s="1783">
        <f t="shared" ref="AM5:AM7" si="10">RANK(AO5,$AO$4:$AO$7)</f>
        <v>4</v>
      </c>
      <c r="AN5" s="1787" t="s">
        <v>10</v>
      </c>
      <c r="AO5" s="1783">
        <f t="shared" ref="AO5:AO7" si="11">SUMIF($Z$4:$Z$9,$AN5,$AA$4:$AA$9)+SUMIF($AD$4:$AD$9,$AN5,$AE$4:$AE$9)</f>
        <v>0</v>
      </c>
      <c r="AP5" s="1783">
        <f>SUMIF($Z$4:$Z$9,AN5,$AB$4:$AB$9)+SUMIF($AD$4:$AD$9,AN5,$AF$4:$AF$9)</f>
        <v>0</v>
      </c>
      <c r="AQ5" s="1783">
        <f t="shared" ref="AQ5:AQ7" si="12">SUMIF($AD$4:$AD$9,AN5,$AG$4:$AG$9)+SUMIF($Z$4:$Z$9,AN5,$AC$4:$AC$9)</f>
        <v>4</v>
      </c>
      <c r="AR5" s="1783">
        <f t="shared" ref="AR5:AR7" si="13">AP5-AQ5</f>
        <v>-4</v>
      </c>
      <c r="AT5" s="1783">
        <v>2</v>
      </c>
      <c r="AU5" s="1783" t="str">
        <f t="shared" ref="AU5:AU7" si="14">VLOOKUP($AT5,$AI$4:$AR$7,6,FALSE)</f>
        <v>Kamerun</v>
      </c>
      <c r="AV5" s="1783">
        <f t="shared" ref="AV5:AV7" si="15">VLOOKUP($AU5,$AN$4:$AR$7,2,FALSE)</f>
        <v>4</v>
      </c>
      <c r="AW5" s="1783">
        <f t="shared" si="4"/>
        <v>3</v>
      </c>
      <c r="AX5" s="1783">
        <f t="shared" ref="AX5:AX7" si="16">VLOOKUP($AU5,$AN$4:$AR$7,4,FALSE)</f>
        <v>3</v>
      </c>
      <c r="AY5" s="1783">
        <f t="shared" ref="AY5:AY7" si="17">VLOOKUP($AU5,$AN$4:$AR$7,5,FALSE)</f>
        <v>0</v>
      </c>
      <c r="AZ5" s="1845">
        <v>2</v>
      </c>
      <c r="BA5" s="1852">
        <v>41803.541666666664</v>
      </c>
      <c r="BB5" s="1847" t="s">
        <v>10</v>
      </c>
      <c r="BC5" s="1848" t="s">
        <v>6</v>
      </c>
      <c r="BD5" s="1849" t="s">
        <v>11</v>
      </c>
      <c r="BE5" s="1851">
        <f>IF(G5='Resultat &amp; tabell'!$G5,2,0)</f>
        <v>0</v>
      </c>
      <c r="BF5" s="1850" t="s">
        <v>6</v>
      </c>
      <c r="BG5" s="1851">
        <f>IF(I5='Resultat &amp; tabell'!$I5,2,0)</f>
        <v>0</v>
      </c>
      <c r="BH5" s="1851">
        <f>IF(J5='Resultat &amp; tabell'!$J5,1,0)</f>
        <v>0</v>
      </c>
      <c r="BI5" s="1835">
        <f t="shared" ref="BI5:BI9" si="18">SUM(BE5+BG5+BH5)</f>
        <v>0</v>
      </c>
      <c r="BK5" s="1909" t="s">
        <v>84</v>
      </c>
      <c r="BL5" s="1833"/>
      <c r="BM5" s="1888">
        <f>IF(T4='Resultat &amp; tabell'!$M5,20,0)</f>
        <v>0</v>
      </c>
      <c r="BN5" s="1875"/>
      <c r="BO5" s="1875"/>
    </row>
    <row r="6" spans="2:67" ht="14.25" customHeight="1" x14ac:dyDescent="0.25">
      <c r="B6" s="1774">
        <v>17</v>
      </c>
      <c r="C6" s="1817">
        <v>41807.666666666664</v>
      </c>
      <c r="D6" s="1819" t="s">
        <v>166</v>
      </c>
      <c r="E6" s="1814" t="s">
        <v>6</v>
      </c>
      <c r="F6" s="1815" t="s">
        <v>168</v>
      </c>
      <c r="G6" s="1959">
        <v>2</v>
      </c>
      <c r="H6" s="1828" t="s">
        <v>6</v>
      </c>
      <c r="I6" s="1954">
        <v>0</v>
      </c>
      <c r="J6" s="1955">
        <v>1</v>
      </c>
      <c r="K6" s="1904">
        <f>IF('Resultat &amp; tabell'!J6="",0,BI6)</f>
        <v>2</v>
      </c>
      <c r="L6" s="1894">
        <v>3</v>
      </c>
      <c r="M6" s="1913" t="str">
        <f>VLOOKUP(L6,$AT$4:$AY$7,2,FALSE)</f>
        <v>Kroatien</v>
      </c>
      <c r="N6" s="1907">
        <f>VLOOKUP(M6,$AU$4:$AY$7,2,FALSE)</f>
        <v>4</v>
      </c>
      <c r="O6" s="1907">
        <f>VLOOKUP(M6,$AU$4:$AY$7,3,FALSE)</f>
        <v>2</v>
      </c>
      <c r="P6" s="1907">
        <f>VLOOKUP(M6,$AU$4:$AY$7,4,FALSE)</f>
        <v>3</v>
      </c>
      <c r="Q6" s="1908">
        <f>VLOOKUP(M6,$AU$4:$AY$7,5,FALSE)</f>
        <v>-1</v>
      </c>
      <c r="Z6" s="1787" t="s">
        <v>5</v>
      </c>
      <c r="AA6" s="1788">
        <f t="shared" si="5"/>
        <v>3</v>
      </c>
      <c r="AB6" s="1788">
        <f t="shared" si="0"/>
        <v>2</v>
      </c>
      <c r="AC6" s="1788">
        <f t="shared" si="1"/>
        <v>0</v>
      </c>
      <c r="AD6" s="1787" t="s">
        <v>10</v>
      </c>
      <c r="AE6" s="1788">
        <f t="shared" si="6"/>
        <v>0</v>
      </c>
      <c r="AF6" s="1784">
        <f t="shared" si="2"/>
        <v>0</v>
      </c>
      <c r="AG6" s="1784">
        <f t="shared" si="3"/>
        <v>2</v>
      </c>
      <c r="AI6" s="1783">
        <f>RANK($AJ6,$AJ$4:$AJ$7,1)+COUNTIF($AJ$4:$AJ6,$AJ6)-1</f>
        <v>3</v>
      </c>
      <c r="AJ6" s="1783">
        <f t="shared" si="7"/>
        <v>3</v>
      </c>
      <c r="AK6" s="1783">
        <f t="shared" si="8"/>
        <v>0</v>
      </c>
      <c r="AL6" s="1783">
        <f t="shared" si="9"/>
        <v>1</v>
      </c>
      <c r="AM6" s="1783">
        <f t="shared" si="10"/>
        <v>2</v>
      </c>
      <c r="AN6" s="1787" t="s">
        <v>7</v>
      </c>
      <c r="AO6" s="1783">
        <f t="shared" si="11"/>
        <v>4</v>
      </c>
      <c r="AP6" s="1783">
        <f>SUMIF($Z$4:$Z$9,AN6,$AB$4:$AB$9)+SUMIF($AD$4:$AD$9,AN6,$AF$4:$AF$9)</f>
        <v>2</v>
      </c>
      <c r="AQ6" s="1783">
        <f t="shared" si="12"/>
        <v>3</v>
      </c>
      <c r="AR6" s="1783">
        <f t="shared" si="13"/>
        <v>-1</v>
      </c>
      <c r="AT6" s="1783">
        <v>3</v>
      </c>
      <c r="AU6" s="1783" t="str">
        <f t="shared" si="14"/>
        <v>Kroatien</v>
      </c>
      <c r="AV6" s="1783">
        <f t="shared" si="15"/>
        <v>4</v>
      </c>
      <c r="AW6" s="1783">
        <f t="shared" si="4"/>
        <v>2</v>
      </c>
      <c r="AX6" s="1783">
        <f t="shared" si="16"/>
        <v>3</v>
      </c>
      <c r="AY6" s="1783">
        <f t="shared" si="17"/>
        <v>-1</v>
      </c>
      <c r="AZ6" s="1845">
        <v>17</v>
      </c>
      <c r="BA6" s="1852">
        <v>41807.666666666664</v>
      </c>
      <c r="BB6" s="1847" t="s">
        <v>5</v>
      </c>
      <c r="BC6" s="1848" t="s">
        <v>6</v>
      </c>
      <c r="BD6" s="1849" t="s">
        <v>10</v>
      </c>
      <c r="BE6" s="1851">
        <f>IF(G6='Resultat &amp; tabell'!$G6,2,0)</f>
        <v>0</v>
      </c>
      <c r="BF6" s="1850" t="s">
        <v>6</v>
      </c>
      <c r="BG6" s="1851">
        <f>IF(I6='Resultat &amp; tabell'!$I6,2,0)</f>
        <v>2</v>
      </c>
      <c r="BH6" s="1851">
        <f>IF(J6='Resultat &amp; tabell'!$J6,1,0)</f>
        <v>0</v>
      </c>
      <c r="BI6" s="1835">
        <f t="shared" si="18"/>
        <v>2</v>
      </c>
      <c r="BK6" s="1909" t="s">
        <v>123</v>
      </c>
      <c r="BL6" s="1833"/>
      <c r="BM6" s="1888">
        <f>IF(T5='Resultat &amp; tabell'!$M6,20,0)</f>
        <v>0</v>
      </c>
      <c r="BN6" s="1875"/>
      <c r="BO6" s="1875"/>
    </row>
    <row r="7" spans="2:67" ht="14.25" customHeight="1" x14ac:dyDescent="0.25">
      <c r="B7" s="1774">
        <v>18</v>
      </c>
      <c r="C7" s="1817">
        <v>41808.75</v>
      </c>
      <c r="D7" s="1813" t="s">
        <v>169</v>
      </c>
      <c r="E7" s="1814" t="s">
        <v>6</v>
      </c>
      <c r="F7" s="1815" t="s">
        <v>170</v>
      </c>
      <c r="G7" s="1959">
        <v>1</v>
      </c>
      <c r="H7" s="1828" t="s">
        <v>6</v>
      </c>
      <c r="I7" s="1954">
        <v>1</v>
      </c>
      <c r="J7" s="1955" t="s">
        <v>214</v>
      </c>
      <c r="K7" s="1904">
        <f>IF('Resultat &amp; tabell'!J7="",0,BI7)</f>
        <v>0</v>
      </c>
      <c r="L7" s="1894">
        <v>4</v>
      </c>
      <c r="M7" s="1914" t="str">
        <f>VLOOKUP(L7,$AT$4:$AY$7,2,FALSE)</f>
        <v>Mexiko</v>
      </c>
      <c r="N7" s="1911">
        <f>VLOOKUP(M7,$AU$4:$AY$7,2,FALSE)</f>
        <v>0</v>
      </c>
      <c r="O7" s="1911">
        <f>VLOOKUP(M7,$AU$4:$AY$7,3,FALSE)</f>
        <v>0</v>
      </c>
      <c r="P7" s="1911">
        <f>VLOOKUP(M7,$AU$4:$AY$7,4,FALSE)</f>
        <v>4</v>
      </c>
      <c r="Q7" s="1912">
        <f>VLOOKUP(M7,$AU$4:$AY$7,5,FALSE)</f>
        <v>-4</v>
      </c>
      <c r="S7" s="1915"/>
      <c r="T7" s="1889"/>
      <c r="U7" s="1889"/>
      <c r="V7" s="1889"/>
      <c r="W7" s="1780"/>
      <c r="Z7" s="1787" t="s">
        <v>11</v>
      </c>
      <c r="AA7" s="1788">
        <f t="shared" si="5"/>
        <v>1</v>
      </c>
      <c r="AB7" s="1788">
        <f t="shared" si="0"/>
        <v>1</v>
      </c>
      <c r="AC7" s="1788">
        <f t="shared" si="1"/>
        <v>1</v>
      </c>
      <c r="AD7" s="1787" t="s">
        <v>7</v>
      </c>
      <c r="AE7" s="1788">
        <f t="shared" si="6"/>
        <v>1</v>
      </c>
      <c r="AF7" s="1784">
        <f t="shared" si="2"/>
        <v>1</v>
      </c>
      <c r="AG7" s="1784">
        <f t="shared" si="3"/>
        <v>1</v>
      </c>
      <c r="AI7" s="1783">
        <f>RANK($AJ7,$AJ$4:$AJ$7,1)+COUNTIF($AJ$4:$AJ7,$AJ7)-1</f>
        <v>2</v>
      </c>
      <c r="AJ7" s="1783">
        <f t="shared" si="7"/>
        <v>2</v>
      </c>
      <c r="AK7" s="1783">
        <f t="shared" si="8"/>
        <v>0</v>
      </c>
      <c r="AL7" s="1783">
        <f t="shared" si="9"/>
        <v>0</v>
      </c>
      <c r="AM7" s="1783">
        <f t="shared" si="10"/>
        <v>2</v>
      </c>
      <c r="AN7" s="1787" t="s">
        <v>11</v>
      </c>
      <c r="AO7" s="1783">
        <f t="shared" si="11"/>
        <v>4</v>
      </c>
      <c r="AP7" s="1783">
        <f>SUMIF($Z$4:$Z$9,AN7,$AB$4:$AB$9)+SUMIF($AD$4:$AD$9,AN7,$AF$4:$AF$9)</f>
        <v>3</v>
      </c>
      <c r="AQ7" s="1783">
        <f t="shared" si="12"/>
        <v>3</v>
      </c>
      <c r="AR7" s="1783">
        <f t="shared" si="13"/>
        <v>0</v>
      </c>
      <c r="AT7" s="1783">
        <v>4</v>
      </c>
      <c r="AU7" s="1783" t="str">
        <f t="shared" si="14"/>
        <v>Mexiko</v>
      </c>
      <c r="AV7" s="1783">
        <f t="shared" si="15"/>
        <v>0</v>
      </c>
      <c r="AW7" s="1783">
        <f t="shared" si="4"/>
        <v>0</v>
      </c>
      <c r="AX7" s="1783">
        <f t="shared" si="16"/>
        <v>4</v>
      </c>
      <c r="AY7" s="1783">
        <f t="shared" si="17"/>
        <v>-4</v>
      </c>
      <c r="AZ7" s="1845">
        <v>18</v>
      </c>
      <c r="BA7" s="1852">
        <v>41808.75</v>
      </c>
      <c r="BB7" s="1847" t="s">
        <v>11</v>
      </c>
      <c r="BC7" s="1848" t="s">
        <v>6</v>
      </c>
      <c r="BD7" s="1849" t="s">
        <v>7</v>
      </c>
      <c r="BE7" s="1851">
        <f>IF(G7='Resultat &amp; tabell'!$G7,2,0)</f>
        <v>0</v>
      </c>
      <c r="BF7" s="1850" t="s">
        <v>6</v>
      </c>
      <c r="BG7" s="1851">
        <f>IF(I7='Resultat &amp; tabell'!$I7,2,0)</f>
        <v>0</v>
      </c>
      <c r="BH7" s="1851">
        <f>IF(J7='Resultat &amp; tabell'!$J7,1,0)</f>
        <v>0</v>
      </c>
      <c r="BI7" s="1835">
        <f t="shared" si="18"/>
        <v>0</v>
      </c>
      <c r="BK7" s="1853"/>
      <c r="BL7" s="1875"/>
      <c r="BM7" s="1875"/>
      <c r="BN7" s="1875"/>
      <c r="BO7" s="1875"/>
    </row>
    <row r="8" spans="2:67" ht="14.25" customHeight="1" x14ac:dyDescent="0.25">
      <c r="B8" s="1774">
        <v>33</v>
      </c>
      <c r="C8" s="1817">
        <v>41813.708333333336</v>
      </c>
      <c r="D8" s="1813" t="s">
        <v>169</v>
      </c>
      <c r="E8" s="1814" t="s">
        <v>6</v>
      </c>
      <c r="F8" s="1815" t="s">
        <v>166</v>
      </c>
      <c r="G8" s="1959">
        <v>1</v>
      </c>
      <c r="H8" s="1828" t="s">
        <v>6</v>
      </c>
      <c r="I8" s="1954">
        <v>2</v>
      </c>
      <c r="J8" s="1955">
        <v>2</v>
      </c>
      <c r="K8" s="1904">
        <f>IF('Resultat &amp; tabell'!J8="",0,BI8)</f>
        <v>3</v>
      </c>
      <c r="N8" s="1916"/>
      <c r="O8" s="1916"/>
      <c r="P8" s="1916"/>
      <c r="Q8" s="1916"/>
      <c r="S8" s="1915"/>
      <c r="T8" s="1889"/>
      <c r="U8" s="1889"/>
      <c r="V8" s="1889"/>
      <c r="W8" s="1780"/>
      <c r="Z8" s="1787" t="s">
        <v>11</v>
      </c>
      <c r="AA8" s="1788">
        <f t="shared" si="5"/>
        <v>0</v>
      </c>
      <c r="AB8" s="1788">
        <f t="shared" si="0"/>
        <v>1</v>
      </c>
      <c r="AC8" s="1788">
        <f t="shared" si="1"/>
        <v>2</v>
      </c>
      <c r="AD8" s="1787" t="s">
        <v>5</v>
      </c>
      <c r="AE8" s="1788">
        <f t="shared" si="6"/>
        <v>3</v>
      </c>
      <c r="AF8" s="1784">
        <f t="shared" si="2"/>
        <v>2</v>
      </c>
      <c r="AG8" s="1784">
        <f t="shared" si="3"/>
        <v>1</v>
      </c>
      <c r="AZ8" s="1845">
        <v>33</v>
      </c>
      <c r="BA8" s="1852">
        <v>41813.708333333336</v>
      </c>
      <c r="BB8" s="1847" t="s">
        <v>11</v>
      </c>
      <c r="BC8" s="1848" t="s">
        <v>6</v>
      </c>
      <c r="BD8" s="1849" t="s">
        <v>5</v>
      </c>
      <c r="BE8" s="1851">
        <f>IF(G8='Resultat &amp; tabell'!$G8,2,0)</f>
        <v>2</v>
      </c>
      <c r="BF8" s="1850" t="s">
        <v>6</v>
      </c>
      <c r="BG8" s="1851">
        <f>IF(I8='Resultat &amp; tabell'!$I8,2,0)</f>
        <v>0</v>
      </c>
      <c r="BH8" s="1851">
        <f>IF(J8='Resultat &amp; tabell'!$J8,1,0)</f>
        <v>1</v>
      </c>
      <c r="BI8" s="1835">
        <f t="shared" si="18"/>
        <v>3</v>
      </c>
      <c r="BL8" s="1875"/>
      <c r="BM8" s="1875"/>
      <c r="BN8" s="1875"/>
      <c r="BO8" s="1875"/>
    </row>
    <row r="9" spans="2:67" ht="14.25" customHeight="1" x14ac:dyDescent="0.25">
      <c r="B9" s="1773">
        <v>34</v>
      </c>
      <c r="C9" s="1818">
        <v>41813.708333333336</v>
      </c>
      <c r="D9" s="1813" t="s">
        <v>170</v>
      </c>
      <c r="E9" s="1814" t="s">
        <v>6</v>
      </c>
      <c r="F9" s="1815" t="s">
        <v>168</v>
      </c>
      <c r="G9" s="1959">
        <v>1</v>
      </c>
      <c r="H9" s="1828" t="s">
        <v>6</v>
      </c>
      <c r="I9" s="1954">
        <v>0</v>
      </c>
      <c r="J9" s="1956">
        <v>1</v>
      </c>
      <c r="K9" s="1904">
        <f>IF('Resultat &amp; tabell'!J9="",0,BI9)</f>
        <v>2</v>
      </c>
      <c r="N9" s="1916"/>
      <c r="O9" s="1916"/>
      <c r="P9" s="1916"/>
      <c r="Q9" s="1916"/>
      <c r="S9" s="1915"/>
      <c r="T9" s="1889"/>
      <c r="U9" s="1889"/>
      <c r="V9" s="1889"/>
      <c r="W9" s="1780"/>
      <c r="Z9" s="1787" t="s">
        <v>7</v>
      </c>
      <c r="AA9" s="1788">
        <f t="shared" si="5"/>
        <v>3</v>
      </c>
      <c r="AB9" s="1788">
        <f t="shared" si="0"/>
        <v>1</v>
      </c>
      <c r="AC9" s="1788">
        <f t="shared" si="1"/>
        <v>0</v>
      </c>
      <c r="AD9" s="1787" t="s">
        <v>10</v>
      </c>
      <c r="AE9" s="1788">
        <f t="shared" si="6"/>
        <v>0</v>
      </c>
      <c r="AF9" s="1784">
        <f t="shared" si="2"/>
        <v>0</v>
      </c>
      <c r="AG9" s="1784">
        <f t="shared" si="3"/>
        <v>1</v>
      </c>
      <c r="AZ9" s="1855">
        <v>34</v>
      </c>
      <c r="BA9" s="1856">
        <v>41813.708333333336</v>
      </c>
      <c r="BB9" s="1857" t="s">
        <v>7</v>
      </c>
      <c r="BC9" s="1858" t="s">
        <v>6</v>
      </c>
      <c r="BD9" s="1859" t="s">
        <v>10</v>
      </c>
      <c r="BE9" s="1851">
        <f>IF(G9='Resultat &amp; tabell'!$G9,2,0)</f>
        <v>2</v>
      </c>
      <c r="BF9" s="1850" t="s">
        <v>6</v>
      </c>
      <c r="BG9" s="1851">
        <f>IF(I9='Resultat &amp; tabell'!$I9,2,0)</f>
        <v>0</v>
      </c>
      <c r="BH9" s="1851">
        <f>IF(J9='Resultat &amp; tabell'!$J9,1,0)</f>
        <v>0</v>
      </c>
      <c r="BI9" s="1835">
        <f t="shared" si="18"/>
        <v>2</v>
      </c>
      <c r="BL9" s="1875"/>
      <c r="BM9" s="1875"/>
      <c r="BN9" s="1875"/>
      <c r="BO9" s="1875"/>
    </row>
    <row r="10" spans="2:67" ht="14.25" customHeight="1" x14ac:dyDescent="0.3">
      <c r="C10" s="1789"/>
      <c r="F10" s="1948"/>
      <c r="K10" s="1917"/>
      <c r="N10" s="1916"/>
      <c r="O10" s="1916"/>
      <c r="P10" s="1916"/>
      <c r="Q10" s="1916"/>
      <c r="S10" s="1915"/>
      <c r="T10" s="1889"/>
      <c r="U10" s="1889"/>
      <c r="V10" s="1889"/>
      <c r="W10" s="1780"/>
      <c r="BA10" s="1860"/>
      <c r="BI10" s="1836"/>
      <c r="BL10" s="1875"/>
      <c r="BM10" s="1875"/>
      <c r="BN10" s="1875"/>
      <c r="BO10" s="1875"/>
    </row>
    <row r="11" spans="2:67" s="1794" customFormat="1" ht="14.25" customHeight="1" x14ac:dyDescent="0.3">
      <c r="B11" s="1771" t="s">
        <v>24</v>
      </c>
      <c r="C11" s="1792"/>
      <c r="D11" s="1777"/>
      <c r="E11" s="1778"/>
      <c r="F11" s="1949"/>
      <c r="G11" s="1778"/>
      <c r="H11" s="1778"/>
      <c r="I11" s="1793"/>
      <c r="J11" s="1778"/>
      <c r="K11" s="1948"/>
      <c r="L11" s="1918"/>
      <c r="M11" s="1919"/>
      <c r="N11" s="1920"/>
      <c r="O11" s="1920"/>
      <c r="P11" s="1920"/>
      <c r="Q11" s="1920"/>
      <c r="R11" s="1919"/>
      <c r="S11" s="1919" t="s">
        <v>109</v>
      </c>
      <c r="Z11" s="1781"/>
      <c r="AA11" s="1788"/>
      <c r="AB11" s="1788"/>
      <c r="AC11" s="1788"/>
      <c r="AD11" s="1781"/>
      <c r="AE11" s="1795"/>
      <c r="AF11" s="1796"/>
      <c r="AG11" s="1796"/>
      <c r="AH11" s="1795"/>
      <c r="AI11" s="1783"/>
      <c r="AJ11" s="1795"/>
      <c r="AK11" s="1795"/>
      <c r="AL11" s="1795"/>
      <c r="AM11" s="1795"/>
      <c r="AN11" s="1795"/>
      <c r="AO11" s="1795"/>
      <c r="AP11" s="1795"/>
      <c r="AQ11" s="1795"/>
      <c r="AR11" s="1795"/>
      <c r="AS11" s="1795"/>
      <c r="AT11" s="1795"/>
      <c r="AU11" s="1795"/>
      <c r="AV11" s="1795"/>
      <c r="AW11" s="1795"/>
      <c r="AX11" s="1795"/>
      <c r="AY11" s="1795"/>
      <c r="AZ11" s="1838" t="s">
        <v>24</v>
      </c>
      <c r="BA11" s="1862"/>
      <c r="BB11" s="1839"/>
      <c r="BC11" s="1840"/>
      <c r="BD11" s="1839"/>
      <c r="BE11" s="1840"/>
      <c r="BF11" s="1840"/>
      <c r="BG11" s="1863"/>
      <c r="BH11" s="1840"/>
      <c r="BI11" s="1837"/>
      <c r="BJ11" s="1804"/>
      <c r="BK11" s="1806"/>
      <c r="BL11" s="1837"/>
      <c r="BM11" s="1837"/>
      <c r="BN11" s="1837"/>
      <c r="BO11" s="1837"/>
    </row>
    <row r="12" spans="2:67" s="1794" customFormat="1" ht="14.25" customHeight="1" x14ac:dyDescent="0.25">
      <c r="B12" s="1831" t="s">
        <v>2</v>
      </c>
      <c r="C12" s="182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1826" t="s">
        <v>81</v>
      </c>
      <c r="K12" s="1921" t="s">
        <v>89</v>
      </c>
      <c r="L12" s="1918"/>
      <c r="M12" s="1900" t="s">
        <v>24</v>
      </c>
      <c r="N12" s="1901" t="s">
        <v>89</v>
      </c>
      <c r="O12" s="1901" t="s">
        <v>90</v>
      </c>
      <c r="P12" s="1901" t="s">
        <v>91</v>
      </c>
      <c r="Q12" s="1902" t="s">
        <v>101</v>
      </c>
      <c r="R12" s="1919"/>
      <c r="S12" s="1922" t="s">
        <v>83</v>
      </c>
      <c r="T12" s="1808" t="s">
        <v>89</v>
      </c>
      <c r="U12" s="1808" t="s">
        <v>102</v>
      </c>
      <c r="V12" s="1834" t="s">
        <v>111</v>
      </c>
      <c r="Z12" s="1785" t="s">
        <v>87</v>
      </c>
      <c r="AA12" s="1785" t="s">
        <v>89</v>
      </c>
      <c r="AB12" s="1785" t="s">
        <v>90</v>
      </c>
      <c r="AC12" s="1785" t="s">
        <v>91</v>
      </c>
      <c r="AD12" s="1785" t="s">
        <v>88</v>
      </c>
      <c r="AE12" s="1785" t="s">
        <v>89</v>
      </c>
      <c r="AF12" s="1785" t="s">
        <v>90</v>
      </c>
      <c r="AG12" s="1785" t="s">
        <v>91</v>
      </c>
      <c r="AH12" s="1795"/>
      <c r="AI12" s="1786" t="s">
        <v>99</v>
      </c>
      <c r="AJ12" s="1786" t="s">
        <v>98</v>
      </c>
      <c r="AK12" s="1786" t="s">
        <v>97</v>
      </c>
      <c r="AL12" s="1785" t="s">
        <v>96</v>
      </c>
      <c r="AM12" s="1785" t="s">
        <v>95</v>
      </c>
      <c r="AN12" s="1785" t="s">
        <v>92</v>
      </c>
      <c r="AO12" s="1785" t="s">
        <v>89</v>
      </c>
      <c r="AP12" s="1785" t="s">
        <v>90</v>
      </c>
      <c r="AQ12" s="1785" t="s">
        <v>91</v>
      </c>
      <c r="AR12" s="1786" t="s">
        <v>93</v>
      </c>
      <c r="AS12" s="1795"/>
      <c r="AT12" s="1785" t="s">
        <v>94</v>
      </c>
      <c r="AU12" s="1785" t="s">
        <v>92</v>
      </c>
      <c r="AV12" s="1785" t="s">
        <v>89</v>
      </c>
      <c r="AW12" s="1785" t="s">
        <v>90</v>
      </c>
      <c r="AX12" s="1785" t="s">
        <v>91</v>
      </c>
      <c r="AY12" s="1786" t="s">
        <v>93</v>
      </c>
      <c r="AZ12" s="1864" t="s">
        <v>2</v>
      </c>
      <c r="BA12" s="1865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1866" t="s">
        <v>81</v>
      </c>
      <c r="BI12" s="1827" t="s">
        <v>89</v>
      </c>
      <c r="BJ12" s="1804"/>
      <c r="BK12" s="1841"/>
      <c r="BL12" s="1837"/>
      <c r="BM12" s="1837"/>
      <c r="BN12" s="1837"/>
      <c r="BO12" s="1837"/>
    </row>
    <row r="13" spans="2:67" ht="14.25" customHeight="1" x14ac:dyDescent="0.25">
      <c r="B13" s="1774">
        <v>3</v>
      </c>
      <c r="C13" s="1817">
        <v>41803.666666666664</v>
      </c>
      <c r="D13" s="1813" t="s">
        <v>174</v>
      </c>
      <c r="E13" s="1814" t="s">
        <v>6</v>
      </c>
      <c r="F13" s="1815" t="s">
        <v>177</v>
      </c>
      <c r="G13" s="1960">
        <v>3</v>
      </c>
      <c r="H13" s="1828" t="s">
        <v>6</v>
      </c>
      <c r="I13" s="1957">
        <v>2</v>
      </c>
      <c r="J13" s="1957">
        <v>1</v>
      </c>
      <c r="K13" s="1904">
        <f>IF('Resultat &amp; tabell'!J13="",0,BI13)</f>
        <v>0</v>
      </c>
      <c r="L13" s="1905">
        <v>1</v>
      </c>
      <c r="M13" s="1906" t="str">
        <f>VLOOKUP(L13,$AT$13:$AY$16,2,FALSE)</f>
        <v>Spanien</v>
      </c>
      <c r="N13" s="1907">
        <f>VLOOKUP(M13,$AU$13:$AY$16,2,FALSE)</f>
        <v>9</v>
      </c>
      <c r="O13" s="1907">
        <f>VLOOKUP(M13,$AU$13:$AY$16,3,FALSE)</f>
        <v>7</v>
      </c>
      <c r="P13" s="1907">
        <f>VLOOKUP(M13,$AU$13:$AY$16,4,FALSE)</f>
        <v>2</v>
      </c>
      <c r="Q13" s="1908">
        <f>VLOOKUP(M13,$AU$13:$AY$16,5,FALSE)</f>
        <v>5</v>
      </c>
      <c r="S13" s="1923" t="s">
        <v>108</v>
      </c>
      <c r="T13" s="1942">
        <f>SUM(K4:K72)</f>
        <v>79</v>
      </c>
      <c r="U13" s="1942">
        <v>0</v>
      </c>
      <c r="V13" s="1943">
        <f t="shared" ref="V13:V18" si="19">SUM(T13:U13)</f>
        <v>79</v>
      </c>
      <c r="W13" s="1780"/>
      <c r="Z13" s="1787" t="s">
        <v>27</v>
      </c>
      <c r="AA13" s="1788">
        <f t="shared" ref="AA13:AA18" si="20">IF(G13="",0,IF($G13&lt;$I13,0,IF($G13=$I13,1,3)))</f>
        <v>3</v>
      </c>
      <c r="AB13" s="1788">
        <f t="shared" ref="AB13:AB18" si="21">G13</f>
        <v>3</v>
      </c>
      <c r="AC13" s="1788">
        <f t="shared" ref="AC13:AC18" si="22">I13</f>
        <v>2</v>
      </c>
      <c r="AD13" s="1787" t="s">
        <v>28</v>
      </c>
      <c r="AE13" s="1788">
        <f t="shared" ref="AE13:AE18" si="23">IF(I13="",0,IF(I13&lt;G13,0,IF(G13=I13,1,3)))</f>
        <v>0</v>
      </c>
      <c r="AF13" s="1784">
        <f t="shared" ref="AF13:AF18" si="24">I13</f>
        <v>2</v>
      </c>
      <c r="AG13" s="1784">
        <f t="shared" ref="AG13:AG18" si="25">G13</f>
        <v>3</v>
      </c>
      <c r="AI13" s="1783">
        <f>RANK($AJ13,$AJ$13:$AJ$16,1)+COUNTIF($AJ$13:$AJ13,$AJ13)-1</f>
        <v>1</v>
      </c>
      <c r="AJ13" s="1783">
        <f>AK13+AL13+AM13</f>
        <v>1</v>
      </c>
      <c r="AK13" s="1783">
        <f>SUMPRODUCT(($AO$13:$AO$16=AO13)*($AR$13:$AR$16=AR13)*($AP$13:$AP$16&gt;AP13))</f>
        <v>0</v>
      </c>
      <c r="AL13" s="1783">
        <f>SUMPRODUCT(($AO$13:$AO$16=AO13)*($AR$13:$AR$16&gt;AR13))</f>
        <v>0</v>
      </c>
      <c r="AM13" s="1783">
        <f>RANK(AO13,$AO$13:$AO$16)</f>
        <v>1</v>
      </c>
      <c r="AN13" s="1787" t="s">
        <v>27</v>
      </c>
      <c r="AO13" s="1783">
        <f>SUMIF($Z$13:$Z$18,$AN13,$AA$13:$AA$18)+SUMIF($AD$13:$AD$18,$AN13,$AE$13:$AE$18)</f>
        <v>9</v>
      </c>
      <c r="AP13" s="1783">
        <f>SUMIF($Z$13:$Z$18,$AN13,$AB$13:$AB$18)+SUMIF($AD$13:$AD$18,$AN13,$AF$13:$AF$18)</f>
        <v>7</v>
      </c>
      <c r="AQ13" s="1783">
        <f>SUMIF($Z$13:$Z$18,$AN13,$AC$13:$AC$18)+SUMIF($AD$13:$AD$18,$AN13,$AG$13:$AG$18)</f>
        <v>2</v>
      </c>
      <c r="AR13" s="1783">
        <f>AP13-AQ13</f>
        <v>5</v>
      </c>
      <c r="AT13" s="1783">
        <v>1</v>
      </c>
      <c r="AU13" s="1783" t="str">
        <f>VLOOKUP($AT13,$AI$13:$AR$16,6,FALSE)</f>
        <v>Spanien</v>
      </c>
      <c r="AV13" s="1783">
        <f>VLOOKUP($AU13,$AN$13:$AR$16,2,FALSE)</f>
        <v>9</v>
      </c>
      <c r="AW13" s="1783">
        <f>VLOOKUP($AU13,$AN$13:$AR$16,3,FALSE)</f>
        <v>7</v>
      </c>
      <c r="AX13" s="1783">
        <f>VLOOKUP($AU13,$AN$13:$AR$16,4,FALSE)</f>
        <v>2</v>
      </c>
      <c r="AY13" s="1783">
        <f>VLOOKUP($AU13,$AN$13:$AR$16,5,FALSE)</f>
        <v>5</v>
      </c>
      <c r="AZ13" s="1845">
        <v>3</v>
      </c>
      <c r="BA13" s="1852">
        <v>41803.666666666664</v>
      </c>
      <c r="BB13" s="1847" t="s">
        <v>27</v>
      </c>
      <c r="BC13" s="1848" t="s">
        <v>6</v>
      </c>
      <c r="BD13" s="1849" t="s">
        <v>28</v>
      </c>
      <c r="BE13" s="1851">
        <f>IF(G13='Resultat &amp; tabell'!$G13,2,0)</f>
        <v>0</v>
      </c>
      <c r="BF13" s="1850" t="s">
        <v>6</v>
      </c>
      <c r="BG13" s="1851">
        <f>IF(I13='Resultat &amp; tabell'!$I13,2,0)</f>
        <v>0</v>
      </c>
      <c r="BH13" s="1851">
        <f>IF(J13='Resultat &amp; tabell'!$J13,1,0)</f>
        <v>0</v>
      </c>
      <c r="BI13" s="1835">
        <f t="shared" ref="BI13:BI18" si="26">SUM(BE13+BG13+BH13)</f>
        <v>0</v>
      </c>
      <c r="BJ13" s="1805"/>
      <c r="BK13" s="1838"/>
      <c r="BL13" s="1875"/>
      <c r="BM13" s="1875"/>
      <c r="BN13" s="1875"/>
      <c r="BO13" s="1875"/>
    </row>
    <row r="14" spans="2:67" ht="14.25" customHeight="1" x14ac:dyDescent="0.25">
      <c r="B14" s="1774">
        <v>4</v>
      </c>
      <c r="C14" s="1817">
        <v>41803.75</v>
      </c>
      <c r="D14" s="1813" t="s">
        <v>175</v>
      </c>
      <c r="E14" s="1814" t="s">
        <v>6</v>
      </c>
      <c r="F14" s="1815" t="s">
        <v>176</v>
      </c>
      <c r="G14" s="1960">
        <v>2</v>
      </c>
      <c r="H14" s="1828" t="s">
        <v>6</v>
      </c>
      <c r="I14" s="1957">
        <v>1</v>
      </c>
      <c r="J14" s="1957">
        <v>1</v>
      </c>
      <c r="K14" s="1904">
        <f>IF('Resultat &amp; tabell'!J14="",0,BI14)</f>
        <v>3</v>
      </c>
      <c r="L14" s="1894">
        <v>2</v>
      </c>
      <c r="M14" s="1910" t="str">
        <f>VLOOKUP(L14,$AT$13:$AY$16,2,FALSE)</f>
        <v>Holland</v>
      </c>
      <c r="N14" s="1911">
        <f>VLOOKUP(M14,$AU$13:$AY$16,2,FALSE)</f>
        <v>6</v>
      </c>
      <c r="O14" s="1911">
        <f>VLOOKUP(M14,$AU$13:$AY$16,3,FALSE)</f>
        <v>5</v>
      </c>
      <c r="P14" s="1911">
        <f>VLOOKUP(M14,$AU$13:$AY$16,4,FALSE)</f>
        <v>4</v>
      </c>
      <c r="Q14" s="1912">
        <f>VLOOKUP(M14,$AU$13:$AY$16,5,FALSE)</f>
        <v>1</v>
      </c>
      <c r="S14" s="1924" t="s">
        <v>1</v>
      </c>
      <c r="T14" s="1944">
        <f>SUM(K76:K83)</f>
        <v>15</v>
      </c>
      <c r="U14" s="1944">
        <f>O76</f>
        <v>18</v>
      </c>
      <c r="V14" s="1945">
        <f t="shared" si="19"/>
        <v>33</v>
      </c>
      <c r="W14" s="1780"/>
      <c r="Z14" s="1787" t="s">
        <v>30</v>
      </c>
      <c r="AA14" s="1788">
        <f t="shared" si="20"/>
        <v>3</v>
      </c>
      <c r="AB14" s="1788">
        <f t="shared" si="21"/>
        <v>2</v>
      </c>
      <c r="AC14" s="1788">
        <f t="shared" si="22"/>
        <v>1</v>
      </c>
      <c r="AD14" s="1787" t="s">
        <v>31</v>
      </c>
      <c r="AE14" s="1788">
        <f t="shared" si="23"/>
        <v>0</v>
      </c>
      <c r="AF14" s="1784">
        <f t="shared" si="24"/>
        <v>1</v>
      </c>
      <c r="AG14" s="1784">
        <f t="shared" si="25"/>
        <v>2</v>
      </c>
      <c r="AI14" s="1783">
        <f>RANK($AJ14,$AJ$13:$AJ$16,1)+COUNTIF($AJ$13:$AJ14,$AJ14)-1</f>
        <v>3</v>
      </c>
      <c r="AJ14" s="1783">
        <f>AK14+AL14+AM14</f>
        <v>3</v>
      </c>
      <c r="AK14" s="1783">
        <f>SUMPRODUCT(($AO$13:$AO$16=AO14)*($AR$13:$AR$16=AR14)*($AP$13:$AP$16&gt;AP14))</f>
        <v>0</v>
      </c>
      <c r="AL14" s="1783">
        <f>SUMPRODUCT(($AO$13:$AO$16=AO14)*($AR$13:$AR$16&gt;AR14))</f>
        <v>0</v>
      </c>
      <c r="AM14" s="1783">
        <f>RANK(AO14,$AO$13:$AO$16)</f>
        <v>3</v>
      </c>
      <c r="AN14" s="1787" t="s">
        <v>30</v>
      </c>
      <c r="AO14" s="1783">
        <f>SUMIF($Z$13:$Z$18,$AN14,$AA$13:$AA$18)+SUMIF($AD$13:$AD$18,$AN14,$AE$13:$AE$18)</f>
        <v>3</v>
      </c>
      <c r="AP14" s="1783">
        <f>SUMIF($Z$13:$Z$18,$AN14,$AB$13:$AB$18)+SUMIF($AD$13:$AD$18,AN14,$AF$13:$AF$18)</f>
        <v>3</v>
      </c>
      <c r="AQ14" s="1783">
        <f>SUMIF($Z$13:$Z$18,$AN14,$AC$13:$AC$18)+SUMIF($AD$13:$AD$18,$AN14,$AG$13:$AG$18)</f>
        <v>5</v>
      </c>
      <c r="AR14" s="1783">
        <f>AP14-AQ14</f>
        <v>-2</v>
      </c>
      <c r="AT14" s="1783">
        <v>2</v>
      </c>
      <c r="AU14" s="1783" t="str">
        <f>VLOOKUP($AT14,$AI$13:$AR$16,6,FALSE)</f>
        <v>Holland</v>
      </c>
      <c r="AV14" s="1783">
        <f>VLOOKUP($AU14,$AN$13:$AR$16,2,FALSE)</f>
        <v>6</v>
      </c>
      <c r="AW14" s="1783">
        <f>VLOOKUP($AU14,$AN$13:$AR$16,3,FALSE)</f>
        <v>5</v>
      </c>
      <c r="AX14" s="1783">
        <f>VLOOKUP($AU14,$AN$13:$AR$16,4,FALSE)</f>
        <v>4</v>
      </c>
      <c r="AY14" s="1783">
        <f>VLOOKUP($AU14,$AN$13:$AR$16,5,FALSE)</f>
        <v>1</v>
      </c>
      <c r="AZ14" s="1845">
        <v>4</v>
      </c>
      <c r="BA14" s="1852">
        <v>41803.75</v>
      </c>
      <c r="BB14" s="1847" t="s">
        <v>30</v>
      </c>
      <c r="BC14" s="1848" t="s">
        <v>6</v>
      </c>
      <c r="BD14" s="1849" t="s">
        <v>31</v>
      </c>
      <c r="BE14" s="1851">
        <f>IF(G14='Resultat &amp; tabell'!$G14,2,0)</f>
        <v>0</v>
      </c>
      <c r="BF14" s="1850" t="s">
        <v>6</v>
      </c>
      <c r="BG14" s="1851">
        <f>IF(I14='Resultat &amp; tabell'!$I14,2,0)</f>
        <v>2</v>
      </c>
      <c r="BH14" s="1851">
        <f>IF(J14='Resultat &amp; tabell'!$J14,1,0)</f>
        <v>1</v>
      </c>
      <c r="BI14" s="1835">
        <f t="shared" si="26"/>
        <v>3</v>
      </c>
      <c r="BK14" s="1838"/>
      <c r="BL14" s="1875"/>
      <c r="BM14" s="1875"/>
      <c r="BN14" s="1875"/>
      <c r="BO14" s="1875"/>
    </row>
    <row r="15" spans="2:67" ht="14.25" customHeight="1" x14ac:dyDescent="0.25">
      <c r="B15" s="1774">
        <v>19</v>
      </c>
      <c r="C15" s="1817">
        <v>41808.666666666664</v>
      </c>
      <c r="D15" s="1813" t="s">
        <v>174</v>
      </c>
      <c r="E15" s="1814" t="s">
        <v>6</v>
      </c>
      <c r="F15" s="1815" t="s">
        <v>175</v>
      </c>
      <c r="G15" s="1960">
        <v>2</v>
      </c>
      <c r="H15" s="1828" t="s">
        <v>6</v>
      </c>
      <c r="I15" s="1957">
        <v>0</v>
      </c>
      <c r="J15" s="1957">
        <v>1</v>
      </c>
      <c r="K15" s="1904">
        <f>IF('Resultat &amp; tabell'!J15="",0,BI15)</f>
        <v>0</v>
      </c>
      <c r="L15" s="1894">
        <v>3</v>
      </c>
      <c r="M15" s="1925" t="str">
        <f>VLOOKUP(L15,$AT$13:$AY$16,2,FALSE)</f>
        <v>Chile</v>
      </c>
      <c r="N15" s="1926">
        <f>VLOOKUP(M15,$AU$13:$AY$16,2,FALSE)</f>
        <v>3</v>
      </c>
      <c r="O15" s="1926">
        <f>VLOOKUP(M15,$AU$13:$AY$16,3,FALSE)</f>
        <v>3</v>
      </c>
      <c r="P15" s="1926">
        <f>VLOOKUP(M15,$AU$13:$AY$16,4,FALSE)</f>
        <v>5</v>
      </c>
      <c r="Q15" s="1927">
        <f>VLOOKUP(M15,$AU$13:$AY$16,5,FALSE)</f>
        <v>-2</v>
      </c>
      <c r="S15" s="1924" t="s">
        <v>29</v>
      </c>
      <c r="T15" s="1944">
        <f>SUM(K87:K90)</f>
        <v>0</v>
      </c>
      <c r="U15" s="1944">
        <f>O87</f>
        <v>16</v>
      </c>
      <c r="V15" s="1945">
        <f t="shared" si="19"/>
        <v>16</v>
      </c>
      <c r="W15" s="1780"/>
      <c r="Z15" s="1787" t="s">
        <v>27</v>
      </c>
      <c r="AA15" s="1788">
        <f t="shared" si="20"/>
        <v>3</v>
      </c>
      <c r="AB15" s="1788">
        <f t="shared" si="21"/>
        <v>2</v>
      </c>
      <c r="AC15" s="1788">
        <f t="shared" si="22"/>
        <v>0</v>
      </c>
      <c r="AD15" s="1787" t="s">
        <v>30</v>
      </c>
      <c r="AE15" s="1788">
        <f t="shared" si="23"/>
        <v>0</v>
      </c>
      <c r="AF15" s="1784">
        <f t="shared" si="24"/>
        <v>0</v>
      </c>
      <c r="AG15" s="1784">
        <f t="shared" si="25"/>
        <v>2</v>
      </c>
      <c r="AI15" s="1783">
        <f>RANK($AJ15,$AJ$13:$AJ$16,1)+COUNTIF($AJ$13:$AJ15,$AJ15)-1</f>
        <v>2</v>
      </c>
      <c r="AJ15" s="1783">
        <f>AK15+AL15+AM15</f>
        <v>2</v>
      </c>
      <c r="AK15" s="1783">
        <f>SUMPRODUCT(($AO$13:$AO$16=AO15)*($AR$13:$AR$16=AR15)*($AP$13:$AP$16&gt;AP15))</f>
        <v>0</v>
      </c>
      <c r="AL15" s="1783">
        <f>SUMPRODUCT(($AO$13:$AO$16=AO15)*($AR$13:$AR$16&gt;AR15))</f>
        <v>0</v>
      </c>
      <c r="AM15" s="1783">
        <f>RANK(AO15,$AO$13:$AO$16)</f>
        <v>2</v>
      </c>
      <c r="AN15" s="1787" t="s">
        <v>28</v>
      </c>
      <c r="AO15" s="1783">
        <f>SUMIF($Z$13:$Z$18,$AN15,$AA$13:$AA$18)+SUMIF($AD$13:$AD$18,$AN15,$AE$13:$AE$18)</f>
        <v>6</v>
      </c>
      <c r="AP15" s="1783">
        <f>SUMIF($Z$13:$Z$18,$AN15,$AB$13:$AB$18)+SUMIF($AD$13:$AD$18,AN15,$AF$13:$AF$18)</f>
        <v>5</v>
      </c>
      <c r="AQ15" s="1783">
        <f>SUMIF($Z$13:$Z$18,$AN15,$AC$13:$AC$18)+SUMIF($AD$13:$AD$18,$AN15,$AG$13:$AG$18)</f>
        <v>4</v>
      </c>
      <c r="AR15" s="1783">
        <f>AP15-AQ15</f>
        <v>1</v>
      </c>
      <c r="AT15" s="1783">
        <v>3</v>
      </c>
      <c r="AU15" s="1783" t="str">
        <f>VLOOKUP($AT15,$AI$13:$AR$16,6,FALSE)</f>
        <v>Chile</v>
      </c>
      <c r="AV15" s="1783">
        <f>VLOOKUP($AU15,$AN$13:$AR$16,2,FALSE)</f>
        <v>3</v>
      </c>
      <c r="AW15" s="1783">
        <f>VLOOKUP($AU15,$AN$13:$AR$16,3,FALSE)</f>
        <v>3</v>
      </c>
      <c r="AX15" s="1783">
        <f>VLOOKUP($AU15,$AN$13:$AR$16,4,FALSE)</f>
        <v>5</v>
      </c>
      <c r="AY15" s="1783">
        <f>VLOOKUP($AU15,$AN$13:$AR$16,5,FALSE)</f>
        <v>-2</v>
      </c>
      <c r="AZ15" s="1845">
        <v>19</v>
      </c>
      <c r="BA15" s="1852">
        <v>41808.666666666664</v>
      </c>
      <c r="BB15" s="1847" t="s">
        <v>27</v>
      </c>
      <c r="BC15" s="1848" t="s">
        <v>6</v>
      </c>
      <c r="BD15" s="1849" t="s">
        <v>30</v>
      </c>
      <c r="BE15" s="1851">
        <f>IF(G15='Resultat &amp; tabell'!$G15,2,0)</f>
        <v>0</v>
      </c>
      <c r="BF15" s="1850" t="s">
        <v>6</v>
      </c>
      <c r="BG15" s="1851">
        <f>IF(I15='Resultat &amp; tabell'!$I15,2,0)</f>
        <v>0</v>
      </c>
      <c r="BH15" s="1851">
        <f>IF(J15='Resultat &amp; tabell'!$J15,1,0)</f>
        <v>0</v>
      </c>
      <c r="BI15" s="1835">
        <f t="shared" si="26"/>
        <v>0</v>
      </c>
      <c r="BK15" s="1853"/>
      <c r="BL15" s="1875"/>
      <c r="BM15" s="1875"/>
      <c r="BN15" s="1875"/>
      <c r="BO15" s="1875"/>
    </row>
    <row r="16" spans="2:67" ht="14.25" customHeight="1" x14ac:dyDescent="0.25">
      <c r="B16" s="1774">
        <v>20</v>
      </c>
      <c r="C16" s="1817">
        <v>41808.541666666664</v>
      </c>
      <c r="D16" s="1813" t="s">
        <v>176</v>
      </c>
      <c r="E16" s="1814" t="s">
        <v>6</v>
      </c>
      <c r="F16" s="1815" t="s">
        <v>177</v>
      </c>
      <c r="G16" s="1960">
        <v>0</v>
      </c>
      <c r="H16" s="1828" t="s">
        <v>6</v>
      </c>
      <c r="I16" s="1957">
        <v>1</v>
      </c>
      <c r="J16" s="1957">
        <v>2</v>
      </c>
      <c r="K16" s="1904">
        <f>IF('Resultat &amp; tabell'!J16="",0,BI16)</f>
        <v>1</v>
      </c>
      <c r="L16" s="1894">
        <v>4</v>
      </c>
      <c r="M16" s="1914" t="str">
        <f>VLOOKUP(L16,$AT$13:$AY$16,2,FALSE)</f>
        <v>Australien</v>
      </c>
      <c r="N16" s="1911">
        <f>VLOOKUP(M16,$AU$13:$AY$16,2,FALSE)</f>
        <v>0</v>
      </c>
      <c r="O16" s="1911">
        <f>VLOOKUP(M16,$AU$13:$AY$16,3,FALSE)</f>
        <v>1</v>
      </c>
      <c r="P16" s="1911">
        <f>VLOOKUP(M16,$AU$13:$AY$16,4,FALSE)</f>
        <v>5</v>
      </c>
      <c r="Q16" s="1912">
        <f>VLOOKUP(M16,$AU$13:$AY$16,5,FALSE)</f>
        <v>-4</v>
      </c>
      <c r="S16" s="1924" t="s">
        <v>41</v>
      </c>
      <c r="T16" s="1944">
        <f>SUM(K94:K95)</f>
        <v>0</v>
      </c>
      <c r="U16" s="1944">
        <f>O94</f>
        <v>0</v>
      </c>
      <c r="V16" s="1945">
        <f t="shared" si="19"/>
        <v>0</v>
      </c>
      <c r="W16" s="1780"/>
      <c r="Z16" s="1787" t="s">
        <v>31</v>
      </c>
      <c r="AA16" s="1788">
        <f t="shared" si="20"/>
        <v>0</v>
      </c>
      <c r="AB16" s="1788">
        <f t="shared" si="21"/>
        <v>0</v>
      </c>
      <c r="AC16" s="1788">
        <f t="shared" si="22"/>
        <v>1</v>
      </c>
      <c r="AD16" s="1787" t="s">
        <v>28</v>
      </c>
      <c r="AE16" s="1788">
        <f t="shared" si="23"/>
        <v>3</v>
      </c>
      <c r="AF16" s="1784">
        <f t="shared" si="24"/>
        <v>1</v>
      </c>
      <c r="AG16" s="1784">
        <f t="shared" si="25"/>
        <v>0</v>
      </c>
      <c r="AI16" s="1783">
        <f>RANK($AJ16,$AJ$13:$AJ$16,1)+COUNTIF($AJ$13:$AJ16,$AJ16)-1</f>
        <v>4</v>
      </c>
      <c r="AJ16" s="1783">
        <f>AK16+AL16+AM16</f>
        <v>4</v>
      </c>
      <c r="AK16" s="1783">
        <f>SUMPRODUCT(($AO$13:$AO$16=AO16)*($AR$13:$AR$16=AR16)*($AP$13:$AP$16&gt;AP16))</f>
        <v>0</v>
      </c>
      <c r="AL16" s="1783">
        <f>SUMPRODUCT(($AO$13:$AO$16=AO16)*($AR$13:$AR$16&gt;AR16))</f>
        <v>0</v>
      </c>
      <c r="AM16" s="1783">
        <f>RANK(AO16,$AO$13:$AO$16)</f>
        <v>4</v>
      </c>
      <c r="AN16" s="1787" t="s">
        <v>31</v>
      </c>
      <c r="AO16" s="1783">
        <f>SUMIF($Z$13:$Z$18,$AN16,$AA$13:$AA$18)+SUMIF($AD$13:$AD$18,$AN16,$AE$13:$AE$18)</f>
        <v>0</v>
      </c>
      <c r="AP16" s="1783">
        <f>SUMIF($Z$13:$Z$18,$AN16,$AB$13:$AB$18)+SUMIF($AD$13:$AD$18,AN16,$AF$13:$AF$18)</f>
        <v>1</v>
      </c>
      <c r="AQ16" s="1783">
        <f>SUMIF($Z$13:$Z$18,$AN16,$AC$13:$AC$18)+SUMIF($AD$13:$AD$18,$AN16,$AG$13:$AG$18)</f>
        <v>5</v>
      </c>
      <c r="AR16" s="1783">
        <f>AP16-AQ16</f>
        <v>-4</v>
      </c>
      <c r="AT16" s="1783">
        <v>4</v>
      </c>
      <c r="AU16" s="1783" t="str">
        <f>VLOOKUP($AT16,$AI$13:$AR$16,6,FALSE)</f>
        <v>Australien</v>
      </c>
      <c r="AV16" s="1783">
        <f>VLOOKUP($AU16,$AN$13:$AR$16,2,FALSE)</f>
        <v>0</v>
      </c>
      <c r="AW16" s="1783">
        <f>VLOOKUP($AU16,$AN$13:$AR$16,3,FALSE)</f>
        <v>1</v>
      </c>
      <c r="AX16" s="1783">
        <f>VLOOKUP($AU16,$AN$13:$AR$16,4,FALSE)</f>
        <v>5</v>
      </c>
      <c r="AY16" s="1783">
        <f>VLOOKUP($AU16,$AN$13:$AR$16,5,FALSE)</f>
        <v>-4</v>
      </c>
      <c r="AZ16" s="1845">
        <v>20</v>
      </c>
      <c r="BA16" s="1852">
        <v>41808.541666666664</v>
      </c>
      <c r="BB16" s="1847" t="s">
        <v>31</v>
      </c>
      <c r="BC16" s="1848" t="s">
        <v>6</v>
      </c>
      <c r="BD16" s="1849" t="s">
        <v>28</v>
      </c>
      <c r="BE16" s="1851">
        <f>IF(G16='Resultat &amp; tabell'!$G16,2,0)</f>
        <v>0</v>
      </c>
      <c r="BF16" s="1850" t="s">
        <v>6</v>
      </c>
      <c r="BG16" s="1851">
        <f>IF(I16='Resultat &amp; tabell'!$I16,2,0)</f>
        <v>0</v>
      </c>
      <c r="BH16" s="1851">
        <f>IF(J16='Resultat &amp; tabell'!$J16,1,0)</f>
        <v>1</v>
      </c>
      <c r="BI16" s="1835">
        <f t="shared" si="26"/>
        <v>1</v>
      </c>
      <c r="BK16" s="1853"/>
      <c r="BL16" s="1875"/>
      <c r="BM16" s="1875"/>
      <c r="BN16" s="1875"/>
      <c r="BO16" s="1875"/>
    </row>
    <row r="17" spans="2:67" ht="14.25" customHeight="1" x14ac:dyDescent="0.25">
      <c r="B17" s="1774">
        <v>35</v>
      </c>
      <c r="C17" s="1817">
        <v>41813.541666666664</v>
      </c>
      <c r="D17" s="1813" t="s">
        <v>176</v>
      </c>
      <c r="E17" s="1814" t="s">
        <v>6</v>
      </c>
      <c r="F17" s="1815" t="s">
        <v>174</v>
      </c>
      <c r="G17" s="1960">
        <v>0</v>
      </c>
      <c r="H17" s="1828" t="s">
        <v>6</v>
      </c>
      <c r="I17" s="1957">
        <v>2</v>
      </c>
      <c r="J17" s="1957">
        <v>2</v>
      </c>
      <c r="K17" s="1904">
        <f>IF('Resultat &amp; tabell'!J17="",0,BI17)</f>
        <v>3</v>
      </c>
      <c r="N17" s="1916"/>
      <c r="O17" s="1916"/>
      <c r="P17" s="1916"/>
      <c r="Q17" s="1916"/>
      <c r="S17" s="1924" t="s">
        <v>50</v>
      </c>
      <c r="T17" s="1944">
        <f>SUM(K99)</f>
        <v>0</v>
      </c>
      <c r="U17" s="1944">
        <f>O99</f>
        <v>0</v>
      </c>
      <c r="V17" s="1945">
        <f t="shared" si="19"/>
        <v>0</v>
      </c>
      <c r="W17" s="1780"/>
      <c r="Z17" s="1787" t="s">
        <v>31</v>
      </c>
      <c r="AA17" s="1788">
        <f t="shared" si="20"/>
        <v>0</v>
      </c>
      <c r="AB17" s="1788">
        <f t="shared" si="21"/>
        <v>0</v>
      </c>
      <c r="AC17" s="1788">
        <f t="shared" si="22"/>
        <v>2</v>
      </c>
      <c r="AD17" s="1787" t="s">
        <v>27</v>
      </c>
      <c r="AE17" s="1788">
        <f t="shared" si="23"/>
        <v>3</v>
      </c>
      <c r="AF17" s="1784">
        <f t="shared" si="24"/>
        <v>2</v>
      </c>
      <c r="AG17" s="1784">
        <f t="shared" si="25"/>
        <v>0</v>
      </c>
      <c r="AZ17" s="1845">
        <v>35</v>
      </c>
      <c r="BA17" s="1852">
        <v>41813.541666666664</v>
      </c>
      <c r="BB17" s="1847" t="s">
        <v>31</v>
      </c>
      <c r="BC17" s="1848" t="s">
        <v>6</v>
      </c>
      <c r="BD17" s="1849" t="s">
        <v>27</v>
      </c>
      <c r="BE17" s="1851">
        <f>IF(G17='Resultat &amp; tabell'!$G17,2,0)</f>
        <v>2</v>
      </c>
      <c r="BF17" s="1850" t="s">
        <v>6</v>
      </c>
      <c r="BG17" s="1851">
        <f>IF(I17='Resultat &amp; tabell'!$I17,2,0)</f>
        <v>0</v>
      </c>
      <c r="BH17" s="1851">
        <f>IF(J17='Resultat &amp; tabell'!$J17,1,0)</f>
        <v>1</v>
      </c>
      <c r="BI17" s="1835">
        <f t="shared" si="26"/>
        <v>3</v>
      </c>
      <c r="BL17" s="1875"/>
      <c r="BM17" s="1875"/>
      <c r="BN17" s="1875"/>
      <c r="BO17" s="1875"/>
    </row>
    <row r="18" spans="2:67" ht="14.25" customHeight="1" x14ac:dyDescent="0.25">
      <c r="B18" s="1774">
        <v>36</v>
      </c>
      <c r="C18" s="1817">
        <v>41813.541666666664</v>
      </c>
      <c r="D18" s="1813" t="s">
        <v>177</v>
      </c>
      <c r="E18" s="1814" t="s">
        <v>6</v>
      </c>
      <c r="F18" s="1815" t="s">
        <v>175</v>
      </c>
      <c r="G18" s="1960">
        <v>2</v>
      </c>
      <c r="H18" s="1828" t="s">
        <v>6</v>
      </c>
      <c r="I18" s="1957">
        <v>1</v>
      </c>
      <c r="J18" s="1957">
        <v>1</v>
      </c>
      <c r="K18" s="1904">
        <f>IF('Resultat &amp; tabell'!J18="",0,BI18)</f>
        <v>3</v>
      </c>
      <c r="M18" s="1947"/>
      <c r="N18" s="1916"/>
      <c r="O18" s="1916"/>
      <c r="P18" s="1916"/>
      <c r="Q18" s="1916"/>
      <c r="S18" s="1924" t="s">
        <v>54</v>
      </c>
      <c r="T18" s="1944">
        <f>SUM(K103)</f>
        <v>0</v>
      </c>
      <c r="U18" s="1944">
        <f>O103</f>
        <v>0</v>
      </c>
      <c r="V18" s="1945">
        <f t="shared" si="19"/>
        <v>0</v>
      </c>
      <c r="W18" s="1780"/>
      <c r="Z18" s="1787" t="s">
        <v>28</v>
      </c>
      <c r="AA18" s="1788">
        <f t="shared" si="20"/>
        <v>3</v>
      </c>
      <c r="AB18" s="1788">
        <f t="shared" si="21"/>
        <v>2</v>
      </c>
      <c r="AC18" s="1788">
        <f t="shared" si="22"/>
        <v>1</v>
      </c>
      <c r="AD18" s="1787" t="s">
        <v>30</v>
      </c>
      <c r="AE18" s="1788">
        <f t="shared" si="23"/>
        <v>0</v>
      </c>
      <c r="AF18" s="1784">
        <f t="shared" si="24"/>
        <v>1</v>
      </c>
      <c r="AG18" s="1784">
        <f t="shared" si="25"/>
        <v>2</v>
      </c>
      <c r="AJ18" s="1797"/>
      <c r="AZ18" s="1845">
        <v>36</v>
      </c>
      <c r="BA18" s="1852">
        <v>41813.541666666664</v>
      </c>
      <c r="BB18" s="1847" t="s">
        <v>28</v>
      </c>
      <c r="BC18" s="1848" t="s">
        <v>6</v>
      </c>
      <c r="BD18" s="1849" t="s">
        <v>30</v>
      </c>
      <c r="BE18" s="1851">
        <f>IF(G18='Resultat &amp; tabell'!$G18,2,0)</f>
        <v>2</v>
      </c>
      <c r="BF18" s="1850" t="s">
        <v>6</v>
      </c>
      <c r="BG18" s="1851">
        <f>IF(I18='Resultat &amp; tabell'!$I18,2,0)</f>
        <v>0</v>
      </c>
      <c r="BH18" s="1851">
        <f>IF(J18='Resultat &amp; tabell'!$J18,1,0)</f>
        <v>1</v>
      </c>
      <c r="BI18" s="1835">
        <f t="shared" si="26"/>
        <v>3</v>
      </c>
      <c r="BL18" s="1875"/>
      <c r="BM18" s="1875"/>
      <c r="BN18" s="1875"/>
      <c r="BO18" s="1875"/>
    </row>
    <row r="19" spans="2:67" ht="14.25" customHeight="1" x14ac:dyDescent="0.25">
      <c r="C19" s="1789"/>
      <c r="I19" s="1947"/>
      <c r="K19" s="1917"/>
      <c r="M19" s="1770"/>
      <c r="N19" s="1916"/>
      <c r="O19" s="1916"/>
      <c r="P19" s="1916"/>
      <c r="Q19" s="1916"/>
      <c r="S19" s="1928" t="s">
        <v>82</v>
      </c>
      <c r="T19" s="1944">
        <v>0</v>
      </c>
      <c r="U19" s="1916">
        <f>SUM(X4:X5)</f>
        <v>0</v>
      </c>
      <c r="V19" s="1945">
        <f>SUM(T19:U19)</f>
        <v>0</v>
      </c>
      <c r="W19" s="1794"/>
      <c r="X19" s="1794"/>
      <c r="BA19" s="1860"/>
      <c r="BI19" s="1836"/>
      <c r="BL19" s="1875"/>
      <c r="BM19" s="1875"/>
      <c r="BN19" s="1875"/>
      <c r="BO19" s="1875"/>
    </row>
    <row r="20" spans="2:67" s="1794" customFormat="1" ht="12.75" customHeight="1" x14ac:dyDescent="0.25">
      <c r="B20" s="1771" t="s">
        <v>40</v>
      </c>
      <c r="C20" s="1792"/>
      <c r="D20" s="1777"/>
      <c r="E20" s="1778"/>
      <c r="F20" s="1770"/>
      <c r="G20" s="1778"/>
      <c r="H20" s="1778"/>
      <c r="I20" s="1770"/>
      <c r="J20" s="1778"/>
      <c r="K20" s="1770"/>
      <c r="L20" s="1918"/>
      <c r="M20" s="1919"/>
      <c r="N20" s="1920"/>
      <c r="O20" s="1920"/>
      <c r="P20" s="1920"/>
      <c r="Q20" s="1920"/>
      <c r="R20" s="1919"/>
      <c r="S20" s="1950" t="s">
        <v>110</v>
      </c>
      <c r="T20" s="1951"/>
      <c r="U20" s="1951"/>
      <c r="V20" s="1952">
        <f>SUM(V13:V19)</f>
        <v>128</v>
      </c>
      <c r="Z20" s="1781"/>
      <c r="AA20" s="1788"/>
      <c r="AB20" s="1788"/>
      <c r="AC20" s="1788"/>
      <c r="AD20" s="1781"/>
      <c r="AE20" s="1795"/>
      <c r="AF20" s="1796"/>
      <c r="AG20" s="1796"/>
      <c r="AH20" s="1795"/>
      <c r="AI20" s="1795"/>
      <c r="AJ20" s="1795"/>
      <c r="AK20" s="1795"/>
      <c r="AL20" s="1795"/>
      <c r="AM20" s="1795"/>
      <c r="AN20" s="1795"/>
      <c r="AO20" s="1795"/>
      <c r="AP20" s="1795"/>
      <c r="AQ20" s="1795"/>
      <c r="AR20" s="1795"/>
      <c r="AS20" s="1795"/>
      <c r="AT20" s="1795"/>
      <c r="AU20" s="1795"/>
      <c r="AV20" s="1795"/>
      <c r="AW20" s="1795"/>
      <c r="AX20" s="1795"/>
      <c r="AY20" s="1795"/>
      <c r="AZ20" s="1838" t="s">
        <v>40</v>
      </c>
      <c r="BA20" s="1862"/>
      <c r="BB20" s="1839"/>
      <c r="BC20" s="1840"/>
      <c r="BD20" s="1839"/>
      <c r="BE20" s="1840"/>
      <c r="BF20" s="1840"/>
      <c r="BG20" s="1840"/>
      <c r="BH20" s="1840"/>
      <c r="BI20" s="1837"/>
      <c r="BJ20" s="1804"/>
      <c r="BK20" s="1806"/>
      <c r="BL20" s="1837"/>
      <c r="BM20" s="1837"/>
      <c r="BN20" s="1837"/>
      <c r="BO20" s="1837"/>
    </row>
    <row r="21" spans="2:67" s="1794" customFormat="1" ht="14.25" customHeight="1" x14ac:dyDescent="0.25">
      <c r="B21" s="1824" t="s">
        <v>2</v>
      </c>
      <c r="C21" s="182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1826" t="s">
        <v>81</v>
      </c>
      <c r="K21" s="1921" t="s">
        <v>89</v>
      </c>
      <c r="L21" s="1918"/>
      <c r="M21" s="1900" t="s">
        <v>40</v>
      </c>
      <c r="N21" s="1901" t="s">
        <v>89</v>
      </c>
      <c r="O21" s="1901" t="s">
        <v>90</v>
      </c>
      <c r="P21" s="1901" t="s">
        <v>91</v>
      </c>
      <c r="Q21" s="1902" t="s">
        <v>101</v>
      </c>
      <c r="R21" s="1919"/>
      <c r="S21" s="1919"/>
      <c r="W21" s="1798"/>
      <c r="Z21" s="1785" t="s">
        <v>87</v>
      </c>
      <c r="AA21" s="1785" t="s">
        <v>89</v>
      </c>
      <c r="AB21" s="1785" t="s">
        <v>90</v>
      </c>
      <c r="AC21" s="1785" t="s">
        <v>91</v>
      </c>
      <c r="AD21" s="1785" t="s">
        <v>88</v>
      </c>
      <c r="AE21" s="1785" t="s">
        <v>89</v>
      </c>
      <c r="AF21" s="1785" t="s">
        <v>90</v>
      </c>
      <c r="AG21" s="1785" t="s">
        <v>91</v>
      </c>
      <c r="AH21" s="1795"/>
      <c r="AI21" s="1786" t="s">
        <v>99</v>
      </c>
      <c r="AJ21" s="1786" t="s">
        <v>98</v>
      </c>
      <c r="AK21" s="1786" t="s">
        <v>97</v>
      </c>
      <c r="AL21" s="1785" t="s">
        <v>96</v>
      </c>
      <c r="AM21" s="1785" t="s">
        <v>95</v>
      </c>
      <c r="AN21" s="1785" t="s">
        <v>92</v>
      </c>
      <c r="AO21" s="1785" t="s">
        <v>89</v>
      </c>
      <c r="AP21" s="1785" t="s">
        <v>90</v>
      </c>
      <c r="AQ21" s="1785" t="s">
        <v>91</v>
      </c>
      <c r="AR21" s="1786" t="s">
        <v>93</v>
      </c>
      <c r="AS21" s="1795"/>
      <c r="AT21" s="1785" t="s">
        <v>94</v>
      </c>
      <c r="AU21" s="1785" t="s">
        <v>92</v>
      </c>
      <c r="AV21" s="1785" t="s">
        <v>89</v>
      </c>
      <c r="AW21" s="1785" t="s">
        <v>90</v>
      </c>
      <c r="AX21" s="1785" t="s">
        <v>91</v>
      </c>
      <c r="AY21" s="1786" t="s">
        <v>93</v>
      </c>
      <c r="AZ21" s="1867" t="s">
        <v>2</v>
      </c>
      <c r="BA21" s="1865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1866" t="s">
        <v>81</v>
      </c>
      <c r="BI21" s="1827" t="s">
        <v>89</v>
      </c>
      <c r="BJ21" s="1804"/>
      <c r="BK21" s="1841"/>
      <c r="BL21" s="1837"/>
      <c r="BM21" s="1837"/>
      <c r="BN21" s="1837"/>
      <c r="BO21" s="1837"/>
    </row>
    <row r="22" spans="2:67" ht="14.25" customHeight="1" x14ac:dyDescent="0.25">
      <c r="B22" s="1774">
        <v>5</v>
      </c>
      <c r="C22" s="1817">
        <v>41804.541666666664</v>
      </c>
      <c r="D22" s="1813" t="s">
        <v>173</v>
      </c>
      <c r="E22" s="1814" t="s">
        <v>6</v>
      </c>
      <c r="F22" s="1815" t="s">
        <v>172</v>
      </c>
      <c r="G22" s="1961">
        <v>2</v>
      </c>
      <c r="H22" s="1828" t="s">
        <v>6</v>
      </c>
      <c r="I22" s="1958">
        <v>0</v>
      </c>
      <c r="J22" s="1958">
        <v>1</v>
      </c>
      <c r="K22" s="1904">
        <f>IF('Resultat &amp; tabell'!J22="",0,BI22)</f>
        <v>3</v>
      </c>
      <c r="L22" s="1905">
        <v>1</v>
      </c>
      <c r="M22" s="1906" t="str">
        <f>VLOOKUP(L22,$AT$22:$AY$25,2,FALSE)</f>
        <v>Elfenbenskusten</v>
      </c>
      <c r="N22" s="1907">
        <f>VLOOKUP(M22,$AU$22:$AY$25,2,FALSE)</f>
        <v>9</v>
      </c>
      <c r="O22" s="1907">
        <f>VLOOKUP(M22,$AU$22:$AY$25,3,FALSE)</f>
        <v>7</v>
      </c>
      <c r="P22" s="1907">
        <f>VLOOKUP(M22,$AU$22:$AY$25,4,FALSE)</f>
        <v>0</v>
      </c>
      <c r="Q22" s="1908">
        <f>VLOOKUP(M22,$AU$22:$AY$25,5,FALSE)</f>
        <v>7</v>
      </c>
      <c r="S22" s="1897"/>
      <c r="T22" s="1780"/>
      <c r="U22" s="1780"/>
      <c r="V22" s="1780"/>
      <c r="W22" s="1780"/>
      <c r="Z22" s="1787" t="s">
        <v>42</v>
      </c>
      <c r="AA22" s="1788">
        <f t="shared" ref="AA22:AA27" si="27">IF(G22="",0,IF($G22&lt;$I22,0,IF($G22=$I22,1,3)))</f>
        <v>3</v>
      </c>
      <c r="AB22" s="1788">
        <f t="shared" ref="AB22:AB27" si="28">G22</f>
        <v>2</v>
      </c>
      <c r="AC22" s="1788">
        <f t="shared" ref="AC22:AC27" si="29">I22</f>
        <v>0</v>
      </c>
      <c r="AD22" s="1787" t="s">
        <v>43</v>
      </c>
      <c r="AE22" s="1788">
        <f t="shared" ref="AE22:AE27" si="30">IF(I22="",0,IF(I22&lt;G22,0,IF(G22=I22,1,3)))</f>
        <v>0</v>
      </c>
      <c r="AF22" s="1784">
        <f t="shared" ref="AF22:AF27" si="31">I22</f>
        <v>0</v>
      </c>
      <c r="AG22" s="1784">
        <f t="shared" ref="AG22:AG27" si="32">G22</f>
        <v>2</v>
      </c>
      <c r="AI22" s="1783">
        <f>RANK($AJ22,$AJ$22:$AJ$25,1)+COUNTIF($AJ$22:$AJ22,$AJ22)-1</f>
        <v>2</v>
      </c>
      <c r="AJ22" s="1783">
        <f>AK22+AL22+AM22</f>
        <v>2</v>
      </c>
      <c r="AK22" s="1783">
        <f>SUMPRODUCT(($AO$22:$AO$25=AO22)*($AR$22:$AR$25=AR22)*($AP$22:$AP$25&gt;AP22))</f>
        <v>0</v>
      </c>
      <c r="AL22" s="1783">
        <f>SUMPRODUCT(($AO$22:$AO$25=AO22)*($AR$22:$AR$25&gt;AR22))</f>
        <v>0</v>
      </c>
      <c r="AM22" s="1783">
        <f>RANK(AO22,$AO$22:$AO$25)</f>
        <v>2</v>
      </c>
      <c r="AN22" s="1787" t="s">
        <v>42</v>
      </c>
      <c r="AO22" s="1783">
        <f>SUMIF($Z$22:$Z$27,$AN22,$AA$22:$AA$27)+SUMIF($AD$22:$AD$27,$AN22,$AE$22:$AE$27)</f>
        <v>6</v>
      </c>
      <c r="AP22" s="1783">
        <f>SUMIF($Z$22:$Z$27,$AN22,$AB$22:$AB$27)+SUMIF($AD$22:$AD$27,$AN22,$AF$22:$AF$27)</f>
        <v>3</v>
      </c>
      <c r="AQ22" s="1783">
        <f>SUMIF($Z$22:$Z$27,$AN22,$AC$22:$AC$27)+SUMIF($AD$22:$AD$27,$AN22,$AG$22:$AG$27)</f>
        <v>2</v>
      </c>
      <c r="AR22" s="1783">
        <f>AP22-AQ22</f>
        <v>1</v>
      </c>
      <c r="AT22" s="1783">
        <v>1</v>
      </c>
      <c r="AU22" s="1783" t="str">
        <f>VLOOKUP($AT22,$AI$22:$AR$25,6,FALSE)</f>
        <v>Elfenbenskusten</v>
      </c>
      <c r="AV22" s="1783">
        <f>VLOOKUP($AU22,$AN$22:$AR$25,2,FALSE)</f>
        <v>9</v>
      </c>
      <c r="AW22" s="1783">
        <f>VLOOKUP($AU22,$AN$22:$AR$25,3,FALSE)</f>
        <v>7</v>
      </c>
      <c r="AX22" s="1783">
        <f>VLOOKUP($AU22,$AN$22:$AR$25,4,FALSE)</f>
        <v>0</v>
      </c>
      <c r="AY22" s="1783">
        <f>VLOOKUP($AU22,$AN$22:$AR$25,5,FALSE)</f>
        <v>7</v>
      </c>
      <c r="AZ22" s="1845">
        <v>5</v>
      </c>
      <c r="BA22" s="1852">
        <v>41804.541666666664</v>
      </c>
      <c r="BB22" s="1847" t="s">
        <v>42</v>
      </c>
      <c r="BC22" s="1848" t="s">
        <v>6</v>
      </c>
      <c r="BD22" s="1849" t="s">
        <v>43</v>
      </c>
      <c r="BE22" s="1851">
        <f>IF(G22='Resultat &amp; tabell'!$G22,2,0)</f>
        <v>0</v>
      </c>
      <c r="BF22" s="1850" t="s">
        <v>6</v>
      </c>
      <c r="BG22" s="1851">
        <f>IF(I22='Resultat &amp; tabell'!$I22,2,0)</f>
        <v>2</v>
      </c>
      <c r="BH22" s="1851">
        <f>IF(J22='Resultat &amp; tabell'!$J22,1,0)</f>
        <v>1</v>
      </c>
      <c r="BI22" s="1835">
        <f t="shared" ref="BI22:BI27" si="33">SUM(BE22+BG22+BH22)</f>
        <v>3</v>
      </c>
      <c r="BJ22" s="1805"/>
      <c r="BK22" s="1838"/>
      <c r="BL22" s="1875"/>
      <c r="BM22" s="1875"/>
      <c r="BN22" s="1875"/>
      <c r="BO22" s="1875"/>
    </row>
    <row r="23" spans="2:67" ht="14.25" customHeight="1" x14ac:dyDescent="0.25">
      <c r="B23" s="1774">
        <v>6</v>
      </c>
      <c r="C23" s="1817">
        <v>41805</v>
      </c>
      <c r="D23" s="1821" t="s">
        <v>167</v>
      </c>
      <c r="E23" s="1814" t="s">
        <v>6</v>
      </c>
      <c r="F23" s="1815" t="s">
        <v>171</v>
      </c>
      <c r="G23" s="1961">
        <v>3</v>
      </c>
      <c r="H23" s="1828" t="s">
        <v>6</v>
      </c>
      <c r="I23" s="1958">
        <v>0</v>
      </c>
      <c r="J23" s="1958">
        <v>1</v>
      </c>
      <c r="K23" s="1904">
        <f>IF('Resultat &amp; tabell'!J23="",0,BI23)</f>
        <v>1</v>
      </c>
      <c r="L23" s="1894">
        <v>2</v>
      </c>
      <c r="M23" s="1910" t="str">
        <f>VLOOKUP(L23,$AT$22:$AY$25,2,FALSE)</f>
        <v>Colombia</v>
      </c>
      <c r="N23" s="1911">
        <f>VLOOKUP(M23,$AU$22:$AY$25,2,FALSE)</f>
        <v>6</v>
      </c>
      <c r="O23" s="1911">
        <f>VLOOKUP(M23,$AU$22:$AY$25,3,FALSE)</f>
        <v>3</v>
      </c>
      <c r="P23" s="1911">
        <f>VLOOKUP(M23,$AU$22:$AY$25,4,FALSE)</f>
        <v>2</v>
      </c>
      <c r="Q23" s="1912">
        <f>VLOOKUP(M23,$AU$22:$AY$25,5,FALSE)</f>
        <v>1</v>
      </c>
      <c r="S23" s="1897"/>
      <c r="T23" s="1780"/>
      <c r="U23" s="1780"/>
      <c r="V23" s="1780"/>
      <c r="W23" s="1780"/>
      <c r="Z23" s="1784" t="s">
        <v>46</v>
      </c>
      <c r="AA23" s="1788">
        <f t="shared" si="27"/>
        <v>3</v>
      </c>
      <c r="AB23" s="1788">
        <f t="shared" si="28"/>
        <v>3</v>
      </c>
      <c r="AC23" s="1788">
        <f t="shared" si="29"/>
        <v>0</v>
      </c>
      <c r="AD23" s="1787" t="s">
        <v>47</v>
      </c>
      <c r="AE23" s="1788">
        <f t="shared" si="30"/>
        <v>0</v>
      </c>
      <c r="AF23" s="1784">
        <f t="shared" si="31"/>
        <v>0</v>
      </c>
      <c r="AG23" s="1784">
        <f t="shared" si="32"/>
        <v>3</v>
      </c>
      <c r="AI23" s="1783">
        <f>RANK($AJ23,$AJ$22:$AJ$25,1)+COUNTIF($AJ$22:$AJ23,$AJ23)-1</f>
        <v>1</v>
      </c>
      <c r="AJ23" s="1783">
        <f>AK23+AL23+AM23</f>
        <v>1</v>
      </c>
      <c r="AK23" s="1783">
        <f t="shared" ref="AK23:AK25" si="34">SUMPRODUCT(($AO$22:$AO$25=AO23)*($AR$22:$AR$25=AR23)*($AP$22:$AP$25&gt;AP23))</f>
        <v>0</v>
      </c>
      <c r="AL23" s="1783">
        <f t="shared" ref="AL23:AL25" si="35">SUMPRODUCT(($AO$22:$AO$25=AO23)*($AR$22:$AR$25&gt;AR23))</f>
        <v>0</v>
      </c>
      <c r="AM23" s="1783">
        <f t="shared" ref="AM23:AM25" si="36">RANK(AO23,$AO$22:$AO$25)</f>
        <v>1</v>
      </c>
      <c r="AN23" s="1784" t="s">
        <v>46</v>
      </c>
      <c r="AO23" s="1783">
        <f t="shared" ref="AO23:AO25" si="37">SUMIF($Z$22:$Z$27,$AN23,$AA$22:$AA$27)+SUMIF($AD$22:$AD$27,$AN23,$AE$22:$AE$27)</f>
        <v>9</v>
      </c>
      <c r="AP23" s="1783">
        <f t="shared" ref="AP23:AP25" si="38">SUMIF($Z$22:$Z$27,$AN23,$AB$22:$AB$27)+SUMIF($AD$22:$AD$27,$AN23,$AF$22:$AF$27)</f>
        <v>7</v>
      </c>
      <c r="AQ23" s="1783">
        <f t="shared" ref="AQ23:AQ25" si="39">SUMIF($Z$22:$Z$27,$AN23,$AC$22:$AC$27)+SUMIF($AD$22:$AD$27,$AN23,$AG$22:$AG$27)</f>
        <v>0</v>
      </c>
      <c r="AR23" s="1783">
        <f t="shared" ref="AR23:AR25" si="40">AP23-AQ23</f>
        <v>7</v>
      </c>
      <c r="AT23" s="1783">
        <v>2</v>
      </c>
      <c r="AU23" s="1783" t="str">
        <f t="shared" ref="AU23:AU25" si="41">VLOOKUP($AT23,$AI$22:$AR$25,6,FALSE)</f>
        <v>Colombia</v>
      </c>
      <c r="AV23" s="1783">
        <f t="shared" ref="AV23:AV25" si="42">VLOOKUP($AU23,$AN$22:$AR$25,2,FALSE)</f>
        <v>6</v>
      </c>
      <c r="AW23" s="1783">
        <f t="shared" ref="AW23:AW25" si="43">VLOOKUP($AU23,$AN$22:$AR$25,3,FALSE)</f>
        <v>3</v>
      </c>
      <c r="AX23" s="1783">
        <f t="shared" ref="AX23:AX25" si="44">VLOOKUP($AU23,$AN$22:$AR$25,4,FALSE)</f>
        <v>2</v>
      </c>
      <c r="AY23" s="1783">
        <f t="shared" ref="AY23:AY25" si="45">VLOOKUP($AU23,$AN$22:$AR$25,5,FALSE)</f>
        <v>1</v>
      </c>
      <c r="AZ23" s="1845">
        <v>6</v>
      </c>
      <c r="BA23" s="1852">
        <v>41805</v>
      </c>
      <c r="BB23" s="1868" t="s">
        <v>46</v>
      </c>
      <c r="BC23" s="1848" t="s">
        <v>6</v>
      </c>
      <c r="BD23" s="1849" t="s">
        <v>47</v>
      </c>
      <c r="BE23" s="1851">
        <f>IF(G23='Resultat &amp; tabell'!$G23,2,0)</f>
        <v>0</v>
      </c>
      <c r="BF23" s="1850" t="s">
        <v>6</v>
      </c>
      <c r="BG23" s="1851">
        <f>IF(I23='Resultat &amp; tabell'!$I23,2,0)</f>
        <v>0</v>
      </c>
      <c r="BH23" s="1851">
        <f>IF(J23='Resultat &amp; tabell'!$J23,1,0)</f>
        <v>1</v>
      </c>
      <c r="BI23" s="1835">
        <f t="shared" si="33"/>
        <v>1</v>
      </c>
      <c r="BK23" s="1838"/>
      <c r="BL23" s="1875"/>
      <c r="BM23" s="1875"/>
      <c r="BN23" s="1875"/>
      <c r="BO23" s="1875"/>
    </row>
    <row r="24" spans="2:67" ht="14.25" customHeight="1" x14ac:dyDescent="0.25">
      <c r="B24" s="1774">
        <v>21</v>
      </c>
      <c r="C24" s="1817">
        <v>41809.541666666664</v>
      </c>
      <c r="D24" s="1813" t="s">
        <v>173</v>
      </c>
      <c r="E24" s="1814" t="s">
        <v>6</v>
      </c>
      <c r="F24" s="1815" t="s">
        <v>167</v>
      </c>
      <c r="G24" s="1961">
        <v>0</v>
      </c>
      <c r="H24" s="1828" t="s">
        <v>6</v>
      </c>
      <c r="I24" s="1958">
        <v>2</v>
      </c>
      <c r="J24" s="1958">
        <v>2</v>
      </c>
      <c r="K24" s="1904">
        <f>IF('Resultat &amp; tabell'!J24="",0,BI24)</f>
        <v>0</v>
      </c>
      <c r="L24" s="1894">
        <v>3</v>
      </c>
      <c r="M24" s="1925" t="str">
        <f>VLOOKUP(L24,$AT$22:$AY$25,2,FALSE)</f>
        <v>Grekland</v>
      </c>
      <c r="N24" s="1926">
        <f>VLOOKUP(M24,$AU$22:$AY$25,2,FALSE)</f>
        <v>1</v>
      </c>
      <c r="O24" s="1926">
        <f>VLOOKUP(M24,$AU$22:$AY$25,3,FALSE)</f>
        <v>1</v>
      </c>
      <c r="P24" s="1926">
        <f>VLOOKUP(M24,$AU$22:$AY$25,4,FALSE)</f>
        <v>5</v>
      </c>
      <c r="Q24" s="1927">
        <f>VLOOKUP(M24,$AU$22:$AY$25,5,FALSE)</f>
        <v>-4</v>
      </c>
      <c r="S24" s="1897"/>
      <c r="T24" s="1780"/>
      <c r="U24" s="1780"/>
      <c r="V24" s="1780"/>
      <c r="W24" s="1780"/>
      <c r="Z24" s="1787" t="s">
        <v>42</v>
      </c>
      <c r="AA24" s="1788">
        <f t="shared" si="27"/>
        <v>0</v>
      </c>
      <c r="AB24" s="1788">
        <f t="shared" si="28"/>
        <v>0</v>
      </c>
      <c r="AC24" s="1788">
        <f t="shared" si="29"/>
        <v>2</v>
      </c>
      <c r="AD24" s="1787" t="s">
        <v>46</v>
      </c>
      <c r="AE24" s="1788">
        <f t="shared" si="30"/>
        <v>3</v>
      </c>
      <c r="AF24" s="1784">
        <f t="shared" si="31"/>
        <v>2</v>
      </c>
      <c r="AG24" s="1784">
        <f t="shared" si="32"/>
        <v>0</v>
      </c>
      <c r="AI24" s="1783">
        <f>RANK($AJ24,$AJ$22:$AJ$25,1)+COUNTIF($AJ$22:$AJ24,$AJ24)-1</f>
        <v>3</v>
      </c>
      <c r="AJ24" s="1783">
        <f>AK24+AL24+AM24</f>
        <v>3</v>
      </c>
      <c r="AK24" s="1783">
        <f t="shared" si="34"/>
        <v>0</v>
      </c>
      <c r="AL24" s="1783">
        <f t="shared" si="35"/>
        <v>0</v>
      </c>
      <c r="AM24" s="1783">
        <f t="shared" si="36"/>
        <v>3</v>
      </c>
      <c r="AN24" s="1787" t="s">
        <v>43</v>
      </c>
      <c r="AO24" s="1783">
        <f t="shared" si="37"/>
        <v>1</v>
      </c>
      <c r="AP24" s="1783">
        <f t="shared" si="38"/>
        <v>1</v>
      </c>
      <c r="AQ24" s="1783">
        <f t="shared" si="39"/>
        <v>5</v>
      </c>
      <c r="AR24" s="1783">
        <f t="shared" si="40"/>
        <v>-4</v>
      </c>
      <c r="AT24" s="1783">
        <v>3</v>
      </c>
      <c r="AU24" s="1783" t="str">
        <f t="shared" si="41"/>
        <v>Grekland</v>
      </c>
      <c r="AV24" s="1783">
        <f t="shared" si="42"/>
        <v>1</v>
      </c>
      <c r="AW24" s="1783">
        <f t="shared" si="43"/>
        <v>1</v>
      </c>
      <c r="AX24" s="1783">
        <f t="shared" si="44"/>
        <v>5</v>
      </c>
      <c r="AY24" s="1783">
        <f t="shared" si="45"/>
        <v>-4</v>
      </c>
      <c r="AZ24" s="1845">
        <v>21</v>
      </c>
      <c r="BA24" s="1852">
        <v>41809.541666666664</v>
      </c>
      <c r="BB24" s="1847" t="s">
        <v>42</v>
      </c>
      <c r="BC24" s="1848" t="s">
        <v>6</v>
      </c>
      <c r="BD24" s="1849" t="s">
        <v>46</v>
      </c>
      <c r="BE24" s="1851">
        <f>IF(G24='Resultat &amp; tabell'!$G24,2,0)</f>
        <v>0</v>
      </c>
      <c r="BF24" s="1850" t="s">
        <v>6</v>
      </c>
      <c r="BG24" s="1851">
        <f>IF(I24='Resultat &amp; tabell'!$I24,2,0)</f>
        <v>0</v>
      </c>
      <c r="BH24" s="1851">
        <f>IF(J24='Resultat &amp; tabell'!$J24,1,0)</f>
        <v>0</v>
      </c>
      <c r="BI24" s="1835">
        <f t="shared" si="33"/>
        <v>0</v>
      </c>
      <c r="BK24" s="1853"/>
      <c r="BL24" s="1875"/>
      <c r="BM24" s="1875"/>
      <c r="BN24" s="1875"/>
      <c r="BO24" s="1875"/>
    </row>
    <row r="25" spans="2:67" ht="14.25" customHeight="1" x14ac:dyDescent="0.25">
      <c r="B25" s="1774">
        <v>22</v>
      </c>
      <c r="C25" s="1817">
        <v>41809.791666666664</v>
      </c>
      <c r="D25" s="1813" t="s">
        <v>171</v>
      </c>
      <c r="E25" s="1814" t="s">
        <v>6</v>
      </c>
      <c r="F25" s="1815" t="s">
        <v>172</v>
      </c>
      <c r="G25" s="1961">
        <v>1</v>
      </c>
      <c r="H25" s="1828" t="s">
        <v>6</v>
      </c>
      <c r="I25" s="1958">
        <v>1</v>
      </c>
      <c r="J25" s="1958" t="s">
        <v>214</v>
      </c>
      <c r="K25" s="1904">
        <f>IF('Resultat &amp; tabell'!J25="",0,BI25)</f>
        <v>1</v>
      </c>
      <c r="L25" s="1894">
        <v>4</v>
      </c>
      <c r="M25" s="1914" t="str">
        <f>VLOOKUP(L25,$AT$22:$AY$25,2,FALSE)</f>
        <v>Japan</v>
      </c>
      <c r="N25" s="1911">
        <f>VLOOKUP(M25,$AU$22:$AY$25,2,FALSE)</f>
        <v>1</v>
      </c>
      <c r="O25" s="1911">
        <f>VLOOKUP(M25,$AU$22:$AY$25,3,FALSE)</f>
        <v>1</v>
      </c>
      <c r="P25" s="1911">
        <f>VLOOKUP(M25,$AU$22:$AY$25,4,FALSE)</f>
        <v>5</v>
      </c>
      <c r="Q25" s="1912">
        <f>VLOOKUP(M25,$AU$22:$AY$25,5,FALSE)</f>
        <v>-4</v>
      </c>
      <c r="S25" s="1897"/>
      <c r="T25" s="1780"/>
      <c r="U25" s="1780"/>
      <c r="V25" s="1780"/>
      <c r="W25" s="1780"/>
      <c r="Z25" s="1787" t="s">
        <v>47</v>
      </c>
      <c r="AA25" s="1788">
        <f t="shared" si="27"/>
        <v>1</v>
      </c>
      <c r="AB25" s="1788">
        <f t="shared" si="28"/>
        <v>1</v>
      </c>
      <c r="AC25" s="1788">
        <f t="shared" si="29"/>
        <v>1</v>
      </c>
      <c r="AD25" s="1787" t="s">
        <v>43</v>
      </c>
      <c r="AE25" s="1788">
        <f t="shared" si="30"/>
        <v>1</v>
      </c>
      <c r="AF25" s="1784">
        <f t="shared" si="31"/>
        <v>1</v>
      </c>
      <c r="AG25" s="1784">
        <f t="shared" si="32"/>
        <v>1</v>
      </c>
      <c r="AI25" s="1783">
        <f>RANK($AJ25,$AJ$22:$AJ$25,1)+COUNTIF($AJ$22:$AJ25,$AJ25)-1</f>
        <v>4</v>
      </c>
      <c r="AJ25" s="1783">
        <f>AK25+AL25+AM25</f>
        <v>3</v>
      </c>
      <c r="AK25" s="1783">
        <f t="shared" si="34"/>
        <v>0</v>
      </c>
      <c r="AL25" s="1783">
        <f t="shared" si="35"/>
        <v>0</v>
      </c>
      <c r="AM25" s="1783">
        <f t="shared" si="36"/>
        <v>3</v>
      </c>
      <c r="AN25" s="1787" t="s">
        <v>47</v>
      </c>
      <c r="AO25" s="1783">
        <f t="shared" si="37"/>
        <v>1</v>
      </c>
      <c r="AP25" s="1783">
        <f t="shared" si="38"/>
        <v>1</v>
      </c>
      <c r="AQ25" s="1783">
        <f t="shared" si="39"/>
        <v>5</v>
      </c>
      <c r="AR25" s="1783">
        <f t="shared" si="40"/>
        <v>-4</v>
      </c>
      <c r="AT25" s="1783">
        <v>4</v>
      </c>
      <c r="AU25" s="1783" t="str">
        <f t="shared" si="41"/>
        <v>Japan</v>
      </c>
      <c r="AV25" s="1783">
        <f t="shared" si="42"/>
        <v>1</v>
      </c>
      <c r="AW25" s="1783">
        <f t="shared" si="43"/>
        <v>1</v>
      </c>
      <c r="AX25" s="1783">
        <f t="shared" si="44"/>
        <v>5</v>
      </c>
      <c r="AY25" s="1783">
        <f t="shared" si="45"/>
        <v>-4</v>
      </c>
      <c r="AZ25" s="1845">
        <v>22</v>
      </c>
      <c r="BA25" s="1852">
        <v>41809.791666666664</v>
      </c>
      <c r="BB25" s="1847" t="s">
        <v>47</v>
      </c>
      <c r="BC25" s="1848" t="s">
        <v>6</v>
      </c>
      <c r="BD25" s="1849" t="s">
        <v>43</v>
      </c>
      <c r="BE25" s="1851">
        <f>IF(G25='Resultat &amp; tabell'!$G25,2,0)</f>
        <v>0</v>
      </c>
      <c r="BF25" s="1850" t="s">
        <v>6</v>
      </c>
      <c r="BG25" s="1851">
        <f>IF(I25='Resultat &amp; tabell'!$I25,2,0)</f>
        <v>0</v>
      </c>
      <c r="BH25" s="1851">
        <f>IF(J25='Resultat &amp; tabell'!$J25,1,0)</f>
        <v>1</v>
      </c>
      <c r="BI25" s="1835">
        <f t="shared" si="33"/>
        <v>1</v>
      </c>
      <c r="BK25" s="1853"/>
      <c r="BL25" s="1875"/>
      <c r="BM25" s="1875"/>
      <c r="BN25" s="1875"/>
      <c r="BO25" s="1875"/>
    </row>
    <row r="26" spans="2:67" ht="14.25" customHeight="1" x14ac:dyDescent="0.25">
      <c r="B26" s="1774">
        <v>37</v>
      </c>
      <c r="C26" s="1817">
        <v>41814.666666666664</v>
      </c>
      <c r="D26" s="1813" t="s">
        <v>171</v>
      </c>
      <c r="E26" s="1814" t="s">
        <v>6</v>
      </c>
      <c r="F26" s="1815" t="s">
        <v>173</v>
      </c>
      <c r="G26" s="1961">
        <v>0</v>
      </c>
      <c r="H26" s="1828" t="s">
        <v>6</v>
      </c>
      <c r="I26" s="1958">
        <v>1</v>
      </c>
      <c r="J26" s="1958">
        <v>2</v>
      </c>
      <c r="K26" s="1904">
        <f>IF('Resultat &amp; tabell'!J26="",0,BI26)</f>
        <v>1</v>
      </c>
      <c r="N26" s="1916"/>
      <c r="O26" s="1916"/>
      <c r="P26" s="1916"/>
      <c r="Q26" s="1916"/>
      <c r="S26" s="1897"/>
      <c r="T26" s="1780"/>
      <c r="U26" s="1780"/>
      <c r="V26" s="1780"/>
      <c r="W26" s="1780"/>
      <c r="Z26" s="1787" t="s">
        <v>47</v>
      </c>
      <c r="AA26" s="1788">
        <f t="shared" si="27"/>
        <v>0</v>
      </c>
      <c r="AB26" s="1788">
        <f t="shared" si="28"/>
        <v>0</v>
      </c>
      <c r="AC26" s="1788">
        <f t="shared" si="29"/>
        <v>1</v>
      </c>
      <c r="AD26" s="1787" t="s">
        <v>42</v>
      </c>
      <c r="AE26" s="1788">
        <f t="shared" si="30"/>
        <v>3</v>
      </c>
      <c r="AF26" s="1784">
        <f t="shared" si="31"/>
        <v>1</v>
      </c>
      <c r="AG26" s="1784">
        <f t="shared" si="32"/>
        <v>0</v>
      </c>
      <c r="AZ26" s="1845">
        <v>37</v>
      </c>
      <c r="BA26" s="1852">
        <v>41814.666666666664</v>
      </c>
      <c r="BB26" s="1847" t="s">
        <v>47</v>
      </c>
      <c r="BC26" s="1848" t="s">
        <v>6</v>
      </c>
      <c r="BD26" s="1849" t="s">
        <v>42</v>
      </c>
      <c r="BE26" s="1851">
        <f>IF(G26='Resultat &amp; tabell'!$G26,2,0)</f>
        <v>0</v>
      </c>
      <c r="BF26" s="1850" t="s">
        <v>6</v>
      </c>
      <c r="BG26" s="1851">
        <f>IF(I26='Resultat &amp; tabell'!$I26,2,0)</f>
        <v>0</v>
      </c>
      <c r="BH26" s="1851">
        <f>IF(J26='Resultat &amp; tabell'!$J26,1,0)</f>
        <v>1</v>
      </c>
      <c r="BI26" s="1835">
        <f t="shared" si="33"/>
        <v>1</v>
      </c>
      <c r="BL26" s="1875"/>
      <c r="BM26" s="1875"/>
      <c r="BN26" s="1875"/>
      <c r="BO26" s="1875"/>
    </row>
    <row r="27" spans="2:67" ht="14.25" customHeight="1" x14ac:dyDescent="0.25">
      <c r="B27" s="1774">
        <v>38</v>
      </c>
      <c r="C27" s="1817">
        <v>41814.708333333336</v>
      </c>
      <c r="D27" s="1813" t="s">
        <v>172</v>
      </c>
      <c r="E27" s="1814" t="s">
        <v>6</v>
      </c>
      <c r="F27" s="1815" t="s">
        <v>167</v>
      </c>
      <c r="G27" s="1961">
        <v>0</v>
      </c>
      <c r="H27" s="1828" t="s">
        <v>6</v>
      </c>
      <c r="I27" s="1958">
        <v>2</v>
      </c>
      <c r="J27" s="1958">
        <v>2</v>
      </c>
      <c r="K27" s="1904">
        <f>IF('Resultat &amp; tabell'!J27="",0,BI27)</f>
        <v>0</v>
      </c>
      <c r="N27" s="1916"/>
      <c r="O27" s="1916"/>
      <c r="P27" s="1916"/>
      <c r="Q27" s="1916"/>
      <c r="S27" s="1897"/>
      <c r="T27" s="1780"/>
      <c r="U27" s="1780"/>
      <c r="V27" s="1780"/>
      <c r="W27" s="1780"/>
      <c r="Z27" s="1787" t="s">
        <v>43</v>
      </c>
      <c r="AA27" s="1788">
        <f t="shared" si="27"/>
        <v>0</v>
      </c>
      <c r="AB27" s="1788">
        <f t="shared" si="28"/>
        <v>0</v>
      </c>
      <c r="AC27" s="1788">
        <f t="shared" si="29"/>
        <v>2</v>
      </c>
      <c r="AD27" s="1787" t="s">
        <v>46</v>
      </c>
      <c r="AE27" s="1788">
        <f t="shared" si="30"/>
        <v>3</v>
      </c>
      <c r="AF27" s="1784">
        <f t="shared" si="31"/>
        <v>2</v>
      </c>
      <c r="AG27" s="1784">
        <f t="shared" si="32"/>
        <v>0</v>
      </c>
      <c r="AZ27" s="1845">
        <v>38</v>
      </c>
      <c r="BA27" s="1852">
        <v>41814.708333333336</v>
      </c>
      <c r="BB27" s="1847" t="s">
        <v>43</v>
      </c>
      <c r="BC27" s="1848" t="s">
        <v>6</v>
      </c>
      <c r="BD27" s="1849" t="s">
        <v>46</v>
      </c>
      <c r="BE27" s="1851">
        <f>IF(G27='Resultat &amp; tabell'!$G27,2,0)</f>
        <v>0</v>
      </c>
      <c r="BF27" s="1850" t="s">
        <v>6</v>
      </c>
      <c r="BG27" s="1851">
        <f>IF(I27='Resultat &amp; tabell'!$I27,2,0)</f>
        <v>0</v>
      </c>
      <c r="BH27" s="1851">
        <f>IF(J27='Resultat &amp; tabell'!$J27,1,0)</f>
        <v>0</v>
      </c>
      <c r="BI27" s="1835">
        <f t="shared" si="33"/>
        <v>0</v>
      </c>
      <c r="BL27" s="1875"/>
      <c r="BM27" s="1875"/>
      <c r="BN27" s="1875"/>
      <c r="BO27" s="1875"/>
    </row>
    <row r="28" spans="2:67" ht="14.25" customHeight="1" x14ac:dyDescent="0.25">
      <c r="C28" s="1789"/>
      <c r="K28" s="1917"/>
      <c r="N28" s="1916"/>
      <c r="O28" s="1916"/>
      <c r="P28" s="1916"/>
      <c r="Q28" s="1916"/>
      <c r="S28" s="1897"/>
      <c r="T28" s="1780"/>
      <c r="U28" s="1780"/>
      <c r="V28" s="1780"/>
      <c r="W28" s="1780"/>
      <c r="BA28" s="1860"/>
      <c r="BI28" s="1836"/>
      <c r="BL28" s="1875"/>
      <c r="BM28" s="1875"/>
      <c r="BN28" s="1875"/>
      <c r="BO28" s="1875"/>
    </row>
    <row r="29" spans="2:67" s="1794" customFormat="1" ht="14.25" customHeight="1" x14ac:dyDescent="0.25">
      <c r="B29" s="1771" t="s">
        <v>53</v>
      </c>
      <c r="C29" s="1792"/>
      <c r="D29" s="1777"/>
      <c r="E29" s="1778"/>
      <c r="F29" s="1777"/>
      <c r="G29" s="1778"/>
      <c r="H29" s="1778"/>
      <c r="I29" s="1778"/>
      <c r="J29" s="1778"/>
      <c r="K29" s="1917"/>
      <c r="L29" s="1918"/>
      <c r="M29" s="1919"/>
      <c r="N29" s="1920"/>
      <c r="O29" s="1920"/>
      <c r="P29" s="1920"/>
      <c r="Q29" s="1920"/>
      <c r="R29" s="1919"/>
      <c r="S29" s="1919"/>
      <c r="Z29" s="1781"/>
      <c r="AA29" s="1788"/>
      <c r="AB29" s="1788"/>
      <c r="AC29" s="1788"/>
      <c r="AD29" s="1781"/>
      <c r="AE29" s="1795"/>
      <c r="AF29" s="1796"/>
      <c r="AG29" s="1796"/>
      <c r="AH29" s="1795"/>
      <c r="AI29" s="1795"/>
      <c r="AJ29" s="1795"/>
      <c r="AK29" s="1795"/>
      <c r="AL29" s="1795"/>
      <c r="AM29" s="1795"/>
      <c r="AN29" s="1795"/>
      <c r="AO29" s="1795"/>
      <c r="AP29" s="1795"/>
      <c r="AQ29" s="1795"/>
      <c r="AR29" s="1795"/>
      <c r="AS29" s="1795"/>
      <c r="AT29" s="1795"/>
      <c r="AU29" s="1795"/>
      <c r="AV29" s="1795"/>
      <c r="AW29" s="1795"/>
      <c r="AX29" s="1795"/>
      <c r="AY29" s="1795"/>
      <c r="AZ29" s="1838" t="s">
        <v>53</v>
      </c>
      <c r="BA29" s="1862"/>
      <c r="BB29" s="1839"/>
      <c r="BC29" s="1840"/>
      <c r="BD29" s="1839"/>
      <c r="BE29" s="1840"/>
      <c r="BF29" s="1840"/>
      <c r="BG29" s="1840"/>
      <c r="BH29" s="1840"/>
      <c r="BI29" s="1837"/>
      <c r="BJ29" s="1804"/>
      <c r="BK29" s="1806"/>
      <c r="BL29" s="1837"/>
      <c r="BM29" s="1837"/>
      <c r="BN29" s="1837"/>
      <c r="BO29" s="1837"/>
    </row>
    <row r="30" spans="2:67" s="1794" customFormat="1" ht="14.25" customHeight="1" x14ac:dyDescent="0.25">
      <c r="B30" s="1824" t="s">
        <v>2</v>
      </c>
      <c r="C30" s="182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1826" t="s">
        <v>81</v>
      </c>
      <c r="K30" s="1921" t="s">
        <v>89</v>
      </c>
      <c r="L30" s="1918"/>
      <c r="M30" s="1900" t="s">
        <v>53</v>
      </c>
      <c r="N30" s="1901" t="s">
        <v>89</v>
      </c>
      <c r="O30" s="1901" t="s">
        <v>90</v>
      </c>
      <c r="P30" s="1901" t="s">
        <v>91</v>
      </c>
      <c r="Q30" s="1902" t="s">
        <v>101</v>
      </c>
      <c r="R30" s="1919"/>
      <c r="S30" s="1919"/>
      <c r="Z30" s="1785" t="s">
        <v>87</v>
      </c>
      <c r="AA30" s="1785" t="s">
        <v>89</v>
      </c>
      <c r="AB30" s="1785" t="s">
        <v>90</v>
      </c>
      <c r="AC30" s="1785" t="s">
        <v>91</v>
      </c>
      <c r="AD30" s="1785" t="s">
        <v>88</v>
      </c>
      <c r="AE30" s="1785" t="s">
        <v>89</v>
      </c>
      <c r="AF30" s="1785" t="s">
        <v>90</v>
      </c>
      <c r="AG30" s="1785" t="s">
        <v>91</v>
      </c>
      <c r="AH30" s="1795"/>
      <c r="AI30" s="1786" t="s">
        <v>99</v>
      </c>
      <c r="AJ30" s="1786" t="s">
        <v>98</v>
      </c>
      <c r="AK30" s="1786" t="s">
        <v>97</v>
      </c>
      <c r="AL30" s="1785" t="s">
        <v>96</v>
      </c>
      <c r="AM30" s="1785" t="s">
        <v>95</v>
      </c>
      <c r="AN30" s="1785" t="s">
        <v>92</v>
      </c>
      <c r="AO30" s="1785" t="s">
        <v>89</v>
      </c>
      <c r="AP30" s="1785" t="s">
        <v>90</v>
      </c>
      <c r="AQ30" s="1785" t="s">
        <v>91</v>
      </c>
      <c r="AR30" s="1786" t="s">
        <v>93</v>
      </c>
      <c r="AS30" s="1795"/>
      <c r="AT30" s="1785" t="s">
        <v>94</v>
      </c>
      <c r="AU30" s="1785" t="s">
        <v>92</v>
      </c>
      <c r="AV30" s="1785" t="s">
        <v>89</v>
      </c>
      <c r="AW30" s="1785" t="s">
        <v>90</v>
      </c>
      <c r="AX30" s="1785" t="s">
        <v>91</v>
      </c>
      <c r="AY30" s="1786" t="s">
        <v>93</v>
      </c>
      <c r="AZ30" s="1867" t="s">
        <v>2</v>
      </c>
      <c r="BA30" s="1865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1866" t="s">
        <v>81</v>
      </c>
      <c r="BI30" s="1827" t="s">
        <v>89</v>
      </c>
      <c r="BJ30" s="1804"/>
      <c r="BK30" s="1841"/>
      <c r="BL30" s="1837"/>
      <c r="BM30" s="1837"/>
      <c r="BN30" s="1837"/>
      <c r="BO30" s="1837"/>
    </row>
    <row r="31" spans="2:67" ht="14.25" customHeight="1" x14ac:dyDescent="0.25">
      <c r="B31" s="1774">
        <v>7</v>
      </c>
      <c r="C31" s="1817">
        <v>41804.666666666664</v>
      </c>
      <c r="D31" s="1813" t="s">
        <v>182</v>
      </c>
      <c r="E31" s="1814" t="s">
        <v>6</v>
      </c>
      <c r="F31" s="1815" t="s">
        <v>185</v>
      </c>
      <c r="G31" s="1965">
        <v>3</v>
      </c>
      <c r="H31" s="1828" t="s">
        <v>6</v>
      </c>
      <c r="I31" s="1962">
        <v>0</v>
      </c>
      <c r="J31" s="1962">
        <v>1</v>
      </c>
      <c r="K31" s="1904">
        <f>IF('Resultat &amp; tabell'!J31="",0,BI31)</f>
        <v>0</v>
      </c>
      <c r="L31" s="1905">
        <v>1</v>
      </c>
      <c r="M31" s="1906" t="str">
        <f>VLOOKUP(L31,$AT$31:$AY$34,2,FALSE)</f>
        <v>Uruguay</v>
      </c>
      <c r="N31" s="1907">
        <f>VLOOKUP(M31,$AU$31:$AY$34,2,FALSE)</f>
        <v>7</v>
      </c>
      <c r="O31" s="1907">
        <f>VLOOKUP(M31,$AU$31:$AY$34,3,FALSE)</f>
        <v>6</v>
      </c>
      <c r="P31" s="1907">
        <f>VLOOKUP(M31,$AU$31:$AY$34,4,FALSE)</f>
        <v>2</v>
      </c>
      <c r="Q31" s="1908">
        <f>VLOOKUP(M31,$AU$31:$AY$34,5,FALSE)</f>
        <v>4</v>
      </c>
      <c r="S31" s="1897"/>
      <c r="T31" s="1780"/>
      <c r="U31" s="1780"/>
      <c r="V31" s="1780"/>
      <c r="W31" s="1780"/>
      <c r="Z31" s="1787" t="s">
        <v>55</v>
      </c>
      <c r="AA31" s="1788">
        <f t="shared" ref="AA31:AA36" si="46">IF(G31="",0,IF($G31&lt;$I31,0,IF($G31=$I31,1,3)))</f>
        <v>3</v>
      </c>
      <c r="AB31" s="1788">
        <f t="shared" ref="AB31:AB36" si="47">G31</f>
        <v>3</v>
      </c>
      <c r="AC31" s="1788">
        <f t="shared" ref="AC31:AC36" si="48">I31</f>
        <v>0</v>
      </c>
      <c r="AD31" s="1787" t="s">
        <v>56</v>
      </c>
      <c r="AE31" s="1788">
        <f t="shared" ref="AE31:AE36" si="49">IF(I31="",0,IF(I31&lt;G31,0,IF(G31=I31,1,3)))</f>
        <v>0</v>
      </c>
      <c r="AF31" s="1784">
        <f t="shared" ref="AF31:AF36" si="50">I31</f>
        <v>0</v>
      </c>
      <c r="AG31" s="1784">
        <f t="shared" ref="AG31:AG36" si="51">G31</f>
        <v>3</v>
      </c>
      <c r="AI31" s="1783">
        <f>RANK($AJ31,$AJ$31:$AJ$34,1)+COUNTIF($AJ$31:$AJ31,$AJ31)-1</f>
        <v>1</v>
      </c>
      <c r="AJ31" s="1783">
        <f>AK31+AL31+AM31</f>
        <v>1</v>
      </c>
      <c r="AK31" s="1783">
        <f>SUMPRODUCT(($AO$31:$AO$34=AO31)*($AR$31:$AR$34=AR31)*($AP$31:$AP$34&gt;AP31))</f>
        <v>0</v>
      </c>
      <c r="AL31" s="1783">
        <f>SUMPRODUCT(($AO$31:$AO$34=AO31)*($AR$31:$AR$34&gt;AR31))</f>
        <v>0</v>
      </c>
      <c r="AM31" s="1783">
        <f>RANK(AO31,$AO$31:$AO$34)</f>
        <v>1</v>
      </c>
      <c r="AN31" s="1787" t="s">
        <v>55</v>
      </c>
      <c r="AO31" s="1783">
        <f>SUMIF($Z$31:$Z$36,$AN31,$AA$31:$AA$36)+SUMIF($AD$31:$AD$36,$AN31,$AE$31:$AE$36)</f>
        <v>7</v>
      </c>
      <c r="AP31" s="1783">
        <f>SUMIF($Z$31:$Z$36,$AN31,$AB$31:$AB$36)+SUMIF($AD$31:$AD$36,$AN31,$AF$31:$AF$36)</f>
        <v>6</v>
      </c>
      <c r="AQ31" s="1783">
        <f>SUMIF($Z$31:$Z$36,$AN31,$AC$31:$AC$36)+SUMIF($AD$31:$AD$36,$AN31,$AG$31:$AG$36)</f>
        <v>2</v>
      </c>
      <c r="AR31" s="1783">
        <f>AP31-AQ31</f>
        <v>4</v>
      </c>
      <c r="AT31" s="1783">
        <v>1</v>
      </c>
      <c r="AU31" s="1783" t="str">
        <f>VLOOKUP($AT31,$AI$31:$AR$34,6,FALSE)</f>
        <v>Uruguay</v>
      </c>
      <c r="AV31" s="1783">
        <f>VLOOKUP($AU31,$AN$31:$AR$34,2,FALSE)</f>
        <v>7</v>
      </c>
      <c r="AW31" s="1783">
        <f>VLOOKUP($AU31,$AN$31:$AR$34,3,FALSE)</f>
        <v>6</v>
      </c>
      <c r="AX31" s="1783">
        <f>VLOOKUP($AU31,$AN$31:$AR$34,4,FALSE)</f>
        <v>2</v>
      </c>
      <c r="AY31" s="1783">
        <f>VLOOKUP($AU31,$AN$31:$AR$34,5,FALSE)</f>
        <v>4</v>
      </c>
      <c r="AZ31" s="1845">
        <v>7</v>
      </c>
      <c r="BA31" s="1852">
        <v>41804.666666666664</v>
      </c>
      <c r="BB31" s="1847" t="s">
        <v>55</v>
      </c>
      <c r="BC31" s="1848" t="s">
        <v>6</v>
      </c>
      <c r="BD31" s="1849" t="s">
        <v>56</v>
      </c>
      <c r="BE31" s="1851">
        <f>IF(G31='Resultat &amp; tabell'!$G31,2,0)</f>
        <v>0</v>
      </c>
      <c r="BF31" s="1850" t="s">
        <v>6</v>
      </c>
      <c r="BG31" s="1851">
        <f>IF(I31='Resultat &amp; tabell'!$I31,2,0)</f>
        <v>0</v>
      </c>
      <c r="BH31" s="1851">
        <f>IF(J31='Resultat &amp; tabell'!$J31,1,0)</f>
        <v>0</v>
      </c>
      <c r="BI31" s="1835">
        <f t="shared" ref="BI31:BI36" si="52">SUM(BE31+BG31+BH31)</f>
        <v>0</v>
      </c>
      <c r="BJ31" s="1805"/>
      <c r="BK31" s="1838"/>
      <c r="BL31" s="1875"/>
      <c r="BM31" s="1875"/>
      <c r="BN31" s="1875"/>
      <c r="BO31" s="1875"/>
    </row>
    <row r="32" spans="2:67" ht="14.25" customHeight="1" x14ac:dyDescent="0.25">
      <c r="B32" s="1774">
        <v>8</v>
      </c>
      <c r="C32" s="1817">
        <v>41804.75</v>
      </c>
      <c r="D32" s="1813" t="s">
        <v>183</v>
      </c>
      <c r="E32" s="1814" t="s">
        <v>6</v>
      </c>
      <c r="F32" s="1815" t="s">
        <v>184</v>
      </c>
      <c r="G32" s="1965">
        <v>2</v>
      </c>
      <c r="H32" s="1828" t="s">
        <v>6</v>
      </c>
      <c r="I32" s="1962">
        <v>3</v>
      </c>
      <c r="J32" s="1962">
        <v>2</v>
      </c>
      <c r="K32" s="1904">
        <f>IF('Resultat &amp; tabell'!J32="",0,BI32)</f>
        <v>1</v>
      </c>
      <c r="L32" s="1894">
        <v>2</v>
      </c>
      <c r="M32" s="1910" t="str">
        <f>VLOOKUP(L32,$AT$31:$AY$34,2,FALSE)</f>
        <v>Italien</v>
      </c>
      <c r="N32" s="1911">
        <f>VLOOKUP(M32,$AU$31:$AY$34,2,FALSE)</f>
        <v>7</v>
      </c>
      <c r="O32" s="1911">
        <f>VLOOKUP(M32,$AU$31:$AY$34,3,FALSE)</f>
        <v>6</v>
      </c>
      <c r="P32" s="1911">
        <f>VLOOKUP(M32,$AU$31:$AY$34,4,FALSE)</f>
        <v>3</v>
      </c>
      <c r="Q32" s="1912">
        <f>VLOOKUP(M32,$AU$31:$AY$34,5,FALSE)</f>
        <v>3</v>
      </c>
      <c r="S32" s="1897"/>
      <c r="T32" s="1780"/>
      <c r="U32" s="1780"/>
      <c r="V32" s="1780"/>
      <c r="W32" s="1780"/>
      <c r="Z32" s="1787" t="s">
        <v>59</v>
      </c>
      <c r="AA32" s="1788">
        <f t="shared" si="46"/>
        <v>0</v>
      </c>
      <c r="AB32" s="1788">
        <f t="shared" si="47"/>
        <v>2</v>
      </c>
      <c r="AC32" s="1788">
        <f t="shared" si="48"/>
        <v>3</v>
      </c>
      <c r="AD32" s="1787" t="s">
        <v>60</v>
      </c>
      <c r="AE32" s="1788">
        <f t="shared" si="49"/>
        <v>3</v>
      </c>
      <c r="AF32" s="1784">
        <f t="shared" si="50"/>
        <v>3</v>
      </c>
      <c r="AG32" s="1784">
        <f t="shared" si="51"/>
        <v>2</v>
      </c>
      <c r="AI32" s="1783">
        <f>RANK($AJ32,$AJ$31:$AJ$34,1)+COUNTIF($AJ$31:$AJ32,$AJ32)-1</f>
        <v>3</v>
      </c>
      <c r="AJ32" s="1783">
        <f>AK32+AL32+AM32</f>
        <v>3</v>
      </c>
      <c r="AK32" s="1783">
        <f t="shared" ref="AK32:AK34" si="53">SUMPRODUCT(($AO$31:$AO$34=AO32)*($AR$31:$AR$34=AR32)*($AP$31:$AP$34&gt;AP32))</f>
        <v>0</v>
      </c>
      <c r="AL32" s="1783">
        <f t="shared" ref="AL32:AL34" si="54">SUMPRODUCT(($AO$31:$AO$34=AO32)*($AR$31:$AR$34&gt;AR32))</f>
        <v>0</v>
      </c>
      <c r="AM32" s="1783">
        <f t="shared" ref="AM32:AM34" si="55">RANK(AO32,$AO$31:$AO$34)</f>
        <v>3</v>
      </c>
      <c r="AN32" s="1787" t="s">
        <v>59</v>
      </c>
      <c r="AO32" s="1783">
        <f t="shared" ref="AO32:AO34" si="56">SUMIF($Z$31:$Z$36,$AN32,$AA$31:$AA$36)+SUMIF($AD$31:$AD$36,$AN32,$AE$31:$AE$36)</f>
        <v>3</v>
      </c>
      <c r="AP32" s="1783">
        <f t="shared" ref="AP32:AP34" si="57">SUMIF($Z$31:$Z$36,$AN32,$AB$31:$AB$36)+SUMIF($AD$31:$AD$36,$AN32,$AF$31:$AF$36)</f>
        <v>5</v>
      </c>
      <c r="AQ32" s="1783">
        <f t="shared" ref="AQ32:AQ34" si="58">SUMIF($Z$31:$Z$36,$AN32,$AC$31:$AC$36)+SUMIF($AD$31:$AD$36,$AN32,$AG$31:$AG$36)</f>
        <v>5</v>
      </c>
      <c r="AR32" s="1783">
        <f t="shared" ref="AR32:AR34" si="59">AP32-AQ32</f>
        <v>0</v>
      </c>
      <c r="AT32" s="1783">
        <v>2</v>
      </c>
      <c r="AU32" s="1783" t="str">
        <f t="shared" ref="AU32:AU34" si="60">VLOOKUP($AT32,$AI$31:$AR$34,6,FALSE)</f>
        <v>Italien</v>
      </c>
      <c r="AV32" s="1783">
        <f t="shared" ref="AV32:AV34" si="61">VLOOKUP($AU32,$AN$31:$AR$34,2,FALSE)</f>
        <v>7</v>
      </c>
      <c r="AW32" s="1783">
        <f t="shared" ref="AW32:AW34" si="62">VLOOKUP($AU32,$AN$31:$AR$34,3,FALSE)</f>
        <v>6</v>
      </c>
      <c r="AX32" s="1783">
        <f t="shared" ref="AX32:AX34" si="63">VLOOKUP($AU32,$AN$31:$AR$34,4,FALSE)</f>
        <v>3</v>
      </c>
      <c r="AY32" s="1783">
        <f t="shared" ref="AY32:AY34" si="64">VLOOKUP($AU32,$AN$31:$AR$34,5,FALSE)</f>
        <v>3</v>
      </c>
      <c r="AZ32" s="1845">
        <v>8</v>
      </c>
      <c r="BA32" s="1852">
        <v>41804.75</v>
      </c>
      <c r="BB32" s="1847" t="s">
        <v>59</v>
      </c>
      <c r="BC32" s="1848" t="s">
        <v>6</v>
      </c>
      <c r="BD32" s="1849" t="s">
        <v>60</v>
      </c>
      <c r="BE32" s="1851">
        <f>IF(G32='Resultat &amp; tabell'!$G32,2,0)</f>
        <v>0</v>
      </c>
      <c r="BF32" s="1850" t="s">
        <v>6</v>
      </c>
      <c r="BG32" s="1851">
        <f>IF(I32='Resultat &amp; tabell'!$I32,2,0)</f>
        <v>0</v>
      </c>
      <c r="BH32" s="1851">
        <f>IF(J32='Resultat &amp; tabell'!$J32,1,0)</f>
        <v>1</v>
      </c>
      <c r="BI32" s="1835">
        <f t="shared" si="52"/>
        <v>1</v>
      </c>
      <c r="BK32" s="1838"/>
      <c r="BL32" s="1875"/>
      <c r="BM32" s="1875"/>
      <c r="BN32" s="1875"/>
      <c r="BO32" s="1875"/>
    </row>
    <row r="33" spans="2:67" ht="14.25" customHeight="1" x14ac:dyDescent="0.25">
      <c r="B33" s="1774">
        <v>23</v>
      </c>
      <c r="C33" s="1817">
        <v>41809.666666666664</v>
      </c>
      <c r="D33" s="1813" t="s">
        <v>182</v>
      </c>
      <c r="E33" s="1814" t="s">
        <v>6</v>
      </c>
      <c r="F33" s="1815" t="s">
        <v>183</v>
      </c>
      <c r="G33" s="1965">
        <v>2</v>
      </c>
      <c r="H33" s="1828" t="s">
        <v>6</v>
      </c>
      <c r="I33" s="1962">
        <v>1</v>
      </c>
      <c r="J33" s="1962">
        <v>1</v>
      </c>
      <c r="K33" s="1904">
        <f>IF('Resultat &amp; tabell'!J33="",0,BI33)</f>
        <v>5</v>
      </c>
      <c r="L33" s="1894">
        <v>3</v>
      </c>
      <c r="M33" s="1925" t="str">
        <f>VLOOKUP(L33,$AT$31:$AY$34,2,FALSE)</f>
        <v>England</v>
      </c>
      <c r="N33" s="1926">
        <f>VLOOKUP(M33,$AU$31:$AY$34,2,FALSE)</f>
        <v>3</v>
      </c>
      <c r="O33" s="1926">
        <f>VLOOKUP(M33,$AU$31:$AY$34,3,FALSE)</f>
        <v>5</v>
      </c>
      <c r="P33" s="1926">
        <f>VLOOKUP(M33,$AU$31:$AY$34,4,FALSE)</f>
        <v>5</v>
      </c>
      <c r="Q33" s="1927">
        <f>VLOOKUP(M33,$AU$31:$AY$34,5,FALSE)</f>
        <v>0</v>
      </c>
      <c r="S33" s="1897"/>
      <c r="T33" s="1780"/>
      <c r="U33" s="1780"/>
      <c r="V33" s="1780"/>
      <c r="W33" s="1780"/>
      <c r="Z33" s="1787" t="s">
        <v>55</v>
      </c>
      <c r="AA33" s="1788">
        <f t="shared" si="46"/>
        <v>3</v>
      </c>
      <c r="AB33" s="1788">
        <f t="shared" si="47"/>
        <v>2</v>
      </c>
      <c r="AC33" s="1788">
        <f t="shared" si="48"/>
        <v>1</v>
      </c>
      <c r="AD33" s="1787" t="s">
        <v>59</v>
      </c>
      <c r="AE33" s="1788">
        <f t="shared" si="49"/>
        <v>0</v>
      </c>
      <c r="AF33" s="1784">
        <f t="shared" si="50"/>
        <v>1</v>
      </c>
      <c r="AG33" s="1784">
        <f t="shared" si="51"/>
        <v>2</v>
      </c>
      <c r="AI33" s="1783">
        <f>RANK($AJ33,$AJ$31:$AJ$34,1)+COUNTIF($AJ$31:$AJ33,$AJ33)-1</f>
        <v>4</v>
      </c>
      <c r="AJ33" s="1783">
        <f>AK33+AL33+AM33</f>
        <v>4</v>
      </c>
      <c r="AK33" s="1783">
        <f t="shared" si="53"/>
        <v>0</v>
      </c>
      <c r="AL33" s="1783">
        <f t="shared" si="54"/>
        <v>0</v>
      </c>
      <c r="AM33" s="1783">
        <f t="shared" si="55"/>
        <v>4</v>
      </c>
      <c r="AN33" s="1787" t="s">
        <v>56</v>
      </c>
      <c r="AO33" s="1783">
        <f t="shared" si="56"/>
        <v>0</v>
      </c>
      <c r="AP33" s="1783">
        <f t="shared" si="57"/>
        <v>0</v>
      </c>
      <c r="AQ33" s="1783">
        <f t="shared" si="58"/>
        <v>7</v>
      </c>
      <c r="AR33" s="1783">
        <f t="shared" si="59"/>
        <v>-7</v>
      </c>
      <c r="AT33" s="1783">
        <v>3</v>
      </c>
      <c r="AU33" s="1783" t="str">
        <f t="shared" si="60"/>
        <v>England</v>
      </c>
      <c r="AV33" s="1783">
        <f t="shared" si="61"/>
        <v>3</v>
      </c>
      <c r="AW33" s="1783">
        <f t="shared" si="62"/>
        <v>5</v>
      </c>
      <c r="AX33" s="1783">
        <f t="shared" si="63"/>
        <v>5</v>
      </c>
      <c r="AY33" s="1783">
        <f t="shared" si="64"/>
        <v>0</v>
      </c>
      <c r="AZ33" s="1845">
        <v>23</v>
      </c>
      <c r="BA33" s="1852">
        <v>41809.666666666664</v>
      </c>
      <c r="BB33" s="1847" t="s">
        <v>55</v>
      </c>
      <c r="BC33" s="1848" t="s">
        <v>6</v>
      </c>
      <c r="BD33" s="1849" t="s">
        <v>59</v>
      </c>
      <c r="BE33" s="1851">
        <f>IF(G33='Resultat &amp; tabell'!$G33,2,0)</f>
        <v>2</v>
      </c>
      <c r="BF33" s="1850" t="s">
        <v>6</v>
      </c>
      <c r="BG33" s="1851">
        <f>IF(I33='Resultat &amp; tabell'!$I33,2,0)</f>
        <v>2</v>
      </c>
      <c r="BH33" s="1851">
        <f>IF(J33='Resultat &amp; tabell'!$J33,1,0)</f>
        <v>1</v>
      </c>
      <c r="BI33" s="1835">
        <f t="shared" si="52"/>
        <v>5</v>
      </c>
      <c r="BK33" s="1853"/>
      <c r="BL33" s="1875"/>
      <c r="BM33" s="1875"/>
      <c r="BN33" s="1875"/>
      <c r="BO33" s="1875"/>
    </row>
    <row r="34" spans="2:67" ht="14.25" customHeight="1" x14ac:dyDescent="0.25">
      <c r="B34" s="1774">
        <v>24</v>
      </c>
      <c r="C34" s="1817">
        <v>41810.541666666664</v>
      </c>
      <c r="D34" s="1813" t="s">
        <v>184</v>
      </c>
      <c r="E34" s="1814" t="s">
        <v>6</v>
      </c>
      <c r="F34" s="1815" t="s">
        <v>185</v>
      </c>
      <c r="G34" s="1965">
        <v>2</v>
      </c>
      <c r="H34" s="1828" t="s">
        <v>6</v>
      </c>
      <c r="I34" s="1962">
        <v>0</v>
      </c>
      <c r="J34" s="1962">
        <v>1</v>
      </c>
      <c r="K34" s="1904">
        <f>IF('Resultat &amp; tabell'!J34="",0,BI34)</f>
        <v>0</v>
      </c>
      <c r="L34" s="1894">
        <v>4</v>
      </c>
      <c r="M34" s="1914" t="str">
        <f>VLOOKUP(L34,$AT$31:$AY$34,2,FALSE)</f>
        <v>Costa Rica</v>
      </c>
      <c r="N34" s="1911">
        <f>VLOOKUP(M34,$AU$31:$AY$34,2,FALSE)</f>
        <v>0</v>
      </c>
      <c r="O34" s="1911">
        <f>VLOOKUP(M34,$AU$31:$AY$34,3,FALSE)</f>
        <v>0</v>
      </c>
      <c r="P34" s="1911">
        <f>VLOOKUP(M34,$AU$31:$AY$34,4,FALSE)</f>
        <v>7</v>
      </c>
      <c r="Q34" s="1912">
        <f>VLOOKUP(M34,$AU$31:$AY$34,5,FALSE)</f>
        <v>-7</v>
      </c>
      <c r="S34" s="1897"/>
      <c r="T34" s="1780"/>
      <c r="U34" s="1780"/>
      <c r="V34" s="1780"/>
      <c r="W34" s="1780"/>
      <c r="Z34" s="1787" t="s">
        <v>60</v>
      </c>
      <c r="AA34" s="1788">
        <f t="shared" si="46"/>
        <v>3</v>
      </c>
      <c r="AB34" s="1788">
        <f t="shared" si="47"/>
        <v>2</v>
      </c>
      <c r="AC34" s="1788">
        <f t="shared" si="48"/>
        <v>0</v>
      </c>
      <c r="AD34" s="1787" t="s">
        <v>56</v>
      </c>
      <c r="AE34" s="1788">
        <f t="shared" si="49"/>
        <v>0</v>
      </c>
      <c r="AF34" s="1784">
        <f t="shared" si="50"/>
        <v>0</v>
      </c>
      <c r="AG34" s="1784">
        <f t="shared" si="51"/>
        <v>2</v>
      </c>
      <c r="AI34" s="1783">
        <f>RANK($AJ34,$AJ$31:$AJ$34,1)+COUNTIF($AJ$31:$AJ34,$AJ34)-1</f>
        <v>2</v>
      </c>
      <c r="AJ34" s="1783">
        <f>AK34+AL34+AM34</f>
        <v>2</v>
      </c>
      <c r="AK34" s="1783">
        <f t="shared" si="53"/>
        <v>0</v>
      </c>
      <c r="AL34" s="1783">
        <f t="shared" si="54"/>
        <v>1</v>
      </c>
      <c r="AM34" s="1783">
        <f t="shared" si="55"/>
        <v>1</v>
      </c>
      <c r="AN34" s="1787" t="s">
        <v>60</v>
      </c>
      <c r="AO34" s="1783">
        <f t="shared" si="56"/>
        <v>7</v>
      </c>
      <c r="AP34" s="1783">
        <f t="shared" si="57"/>
        <v>6</v>
      </c>
      <c r="AQ34" s="1783">
        <f t="shared" si="58"/>
        <v>3</v>
      </c>
      <c r="AR34" s="1783">
        <f t="shared" si="59"/>
        <v>3</v>
      </c>
      <c r="AT34" s="1783">
        <v>4</v>
      </c>
      <c r="AU34" s="1783" t="str">
        <f t="shared" si="60"/>
        <v>Costa Rica</v>
      </c>
      <c r="AV34" s="1783">
        <f t="shared" si="61"/>
        <v>0</v>
      </c>
      <c r="AW34" s="1783">
        <f t="shared" si="62"/>
        <v>0</v>
      </c>
      <c r="AX34" s="1783">
        <f t="shared" si="63"/>
        <v>7</v>
      </c>
      <c r="AY34" s="1783">
        <f t="shared" si="64"/>
        <v>-7</v>
      </c>
      <c r="AZ34" s="1845">
        <v>24</v>
      </c>
      <c r="BA34" s="1852">
        <v>41810.541666666664</v>
      </c>
      <c r="BB34" s="1847" t="s">
        <v>60</v>
      </c>
      <c r="BC34" s="1848" t="s">
        <v>6</v>
      </c>
      <c r="BD34" s="1849" t="s">
        <v>56</v>
      </c>
      <c r="BE34" s="1851">
        <f>IF(G34='Resultat &amp; tabell'!$G34,2,0)</f>
        <v>0</v>
      </c>
      <c r="BF34" s="1850" t="s">
        <v>6</v>
      </c>
      <c r="BG34" s="1851">
        <f>IF(I34='Resultat &amp; tabell'!$I34,2,0)</f>
        <v>0</v>
      </c>
      <c r="BH34" s="1851">
        <f>IF(J34='Resultat &amp; tabell'!$J34,1,0)</f>
        <v>0</v>
      </c>
      <c r="BI34" s="1835">
        <f t="shared" si="52"/>
        <v>0</v>
      </c>
      <c r="BK34" s="1853"/>
      <c r="BL34" s="1875"/>
      <c r="BM34" s="1875"/>
      <c r="BN34" s="1875"/>
      <c r="BO34" s="1875"/>
    </row>
    <row r="35" spans="2:67" ht="14.25" customHeight="1" x14ac:dyDescent="0.25">
      <c r="B35" s="1774">
        <v>39</v>
      </c>
      <c r="C35" s="1817">
        <v>41814.541666666664</v>
      </c>
      <c r="D35" s="1813" t="s">
        <v>184</v>
      </c>
      <c r="E35" s="1814" t="s">
        <v>6</v>
      </c>
      <c r="F35" s="1815" t="s">
        <v>182</v>
      </c>
      <c r="G35" s="1965">
        <v>1</v>
      </c>
      <c r="H35" s="1828" t="s">
        <v>6</v>
      </c>
      <c r="I35" s="1962">
        <v>1</v>
      </c>
      <c r="J35" s="1962" t="s">
        <v>214</v>
      </c>
      <c r="K35" s="1904">
        <f>IF('Resultat &amp; tabell'!J35="",0,BI35)</f>
        <v>2</v>
      </c>
      <c r="N35" s="1916"/>
      <c r="O35" s="1929"/>
      <c r="P35" s="1916"/>
      <c r="Q35" s="1916"/>
      <c r="S35" s="1897"/>
      <c r="T35" s="1780"/>
      <c r="U35" s="1780"/>
      <c r="V35" s="1780"/>
      <c r="W35" s="1780"/>
      <c r="Z35" s="1787" t="s">
        <v>60</v>
      </c>
      <c r="AA35" s="1788">
        <f t="shared" si="46"/>
        <v>1</v>
      </c>
      <c r="AB35" s="1788">
        <f t="shared" si="47"/>
        <v>1</v>
      </c>
      <c r="AC35" s="1788">
        <f t="shared" si="48"/>
        <v>1</v>
      </c>
      <c r="AD35" s="1787" t="s">
        <v>55</v>
      </c>
      <c r="AE35" s="1788">
        <f t="shared" si="49"/>
        <v>1</v>
      </c>
      <c r="AF35" s="1784">
        <f t="shared" si="50"/>
        <v>1</v>
      </c>
      <c r="AG35" s="1784">
        <f t="shared" si="51"/>
        <v>1</v>
      </c>
      <c r="AZ35" s="1845">
        <v>39</v>
      </c>
      <c r="BA35" s="1852">
        <v>41814.541666666664</v>
      </c>
      <c r="BB35" s="1847" t="s">
        <v>60</v>
      </c>
      <c r="BC35" s="1848" t="s">
        <v>6</v>
      </c>
      <c r="BD35" s="1849" t="s">
        <v>55</v>
      </c>
      <c r="BE35" s="1851">
        <f>IF(G35='Resultat &amp; tabell'!$G35,2,0)</f>
        <v>0</v>
      </c>
      <c r="BF35" s="1850" t="s">
        <v>6</v>
      </c>
      <c r="BG35" s="1851">
        <f>IF(I35='Resultat &amp; tabell'!$I35,2,0)</f>
        <v>2</v>
      </c>
      <c r="BH35" s="1851">
        <f>IF(J35='Resultat &amp; tabell'!$J35,1,0)</f>
        <v>0</v>
      </c>
      <c r="BI35" s="1835">
        <f t="shared" si="52"/>
        <v>2</v>
      </c>
      <c r="BL35" s="1875"/>
      <c r="BM35" s="1879"/>
      <c r="BN35" s="1875"/>
      <c r="BO35" s="1875"/>
    </row>
    <row r="36" spans="2:67" ht="14.25" customHeight="1" x14ac:dyDescent="0.25">
      <c r="B36" s="1774">
        <v>40</v>
      </c>
      <c r="C36" s="1817">
        <v>41814.541666666664</v>
      </c>
      <c r="D36" s="1813" t="s">
        <v>185</v>
      </c>
      <c r="E36" s="1814" t="s">
        <v>6</v>
      </c>
      <c r="F36" s="1815" t="s">
        <v>183</v>
      </c>
      <c r="G36" s="1965">
        <v>0</v>
      </c>
      <c r="H36" s="1828" t="s">
        <v>6</v>
      </c>
      <c r="I36" s="1962">
        <v>2</v>
      </c>
      <c r="J36" s="1962">
        <v>2</v>
      </c>
      <c r="K36" s="1904">
        <f>IF('Resultat &amp; tabell'!J36="",0,BI36)</f>
        <v>2</v>
      </c>
      <c r="N36" s="1770"/>
      <c r="O36" s="1770"/>
      <c r="P36" s="1916"/>
      <c r="Q36" s="1916"/>
      <c r="S36" s="1897"/>
      <c r="T36" s="1780"/>
      <c r="U36" s="1780"/>
      <c r="V36" s="1780"/>
      <c r="W36" s="1780"/>
      <c r="Z36" s="1787" t="s">
        <v>56</v>
      </c>
      <c r="AA36" s="1788">
        <f t="shared" si="46"/>
        <v>0</v>
      </c>
      <c r="AB36" s="1788">
        <f t="shared" si="47"/>
        <v>0</v>
      </c>
      <c r="AC36" s="1788">
        <f t="shared" si="48"/>
        <v>2</v>
      </c>
      <c r="AD36" s="1787" t="s">
        <v>59</v>
      </c>
      <c r="AE36" s="1788">
        <f t="shared" si="49"/>
        <v>3</v>
      </c>
      <c r="AF36" s="1784">
        <f t="shared" si="50"/>
        <v>2</v>
      </c>
      <c r="AG36" s="1784">
        <f t="shared" si="51"/>
        <v>0</v>
      </c>
      <c r="AZ36" s="1845">
        <v>40</v>
      </c>
      <c r="BA36" s="1852">
        <v>41814.541666666664</v>
      </c>
      <c r="BB36" s="1847" t="s">
        <v>56</v>
      </c>
      <c r="BC36" s="1848" t="s">
        <v>6</v>
      </c>
      <c r="BD36" s="1849" t="s">
        <v>59</v>
      </c>
      <c r="BE36" s="1851">
        <f>IF(G36='Resultat &amp; tabell'!$G36,2,0)</f>
        <v>2</v>
      </c>
      <c r="BF36" s="1850" t="s">
        <v>6</v>
      </c>
      <c r="BG36" s="1851">
        <f>IF(I36='Resultat &amp; tabell'!$I36,2,0)</f>
        <v>0</v>
      </c>
      <c r="BH36" s="1851">
        <f>IF(J36='Resultat &amp; tabell'!$J36,1,0)</f>
        <v>0</v>
      </c>
      <c r="BI36" s="1835">
        <f t="shared" si="52"/>
        <v>2</v>
      </c>
      <c r="BL36" s="1875"/>
      <c r="BM36" s="1879"/>
      <c r="BN36" s="1875"/>
      <c r="BO36" s="1875"/>
    </row>
    <row r="37" spans="2:67" ht="14.25" customHeight="1" x14ac:dyDescent="0.25">
      <c r="C37" s="1789"/>
      <c r="K37" s="1917"/>
      <c r="N37" s="1916"/>
      <c r="O37" s="1929"/>
      <c r="P37" s="1916"/>
      <c r="Q37" s="1916"/>
      <c r="S37" s="1897"/>
      <c r="T37" s="1780"/>
      <c r="U37" s="1780"/>
      <c r="V37" s="1780"/>
      <c r="W37" s="1780"/>
      <c r="BA37" s="1860"/>
      <c r="BI37" s="1836"/>
      <c r="BL37" s="1875"/>
      <c r="BM37" s="1879"/>
      <c r="BN37" s="1875"/>
      <c r="BO37" s="1875"/>
    </row>
    <row r="38" spans="2:67" s="1794" customFormat="1" ht="14.25" customHeight="1" x14ac:dyDescent="0.25">
      <c r="B38" s="1771" t="s">
        <v>61</v>
      </c>
      <c r="C38" s="1792"/>
      <c r="D38" s="1777"/>
      <c r="E38" s="1778"/>
      <c r="F38" s="1777"/>
      <c r="G38" s="1778"/>
      <c r="H38" s="1778"/>
      <c r="I38" s="1778"/>
      <c r="J38" s="1778"/>
      <c r="K38" s="1917"/>
      <c r="L38" s="1918"/>
      <c r="M38" s="1919"/>
      <c r="N38" s="1920"/>
      <c r="O38" s="1930"/>
      <c r="P38" s="1920"/>
      <c r="Q38" s="1920"/>
      <c r="R38" s="1919"/>
      <c r="S38" s="1920"/>
      <c r="T38" s="1778"/>
      <c r="U38" s="1778"/>
      <c r="V38" s="1778"/>
      <c r="W38" s="1799"/>
      <c r="Z38" s="1781"/>
      <c r="AA38" s="1788"/>
      <c r="AB38" s="1788"/>
      <c r="AC38" s="1788"/>
      <c r="AD38" s="1781"/>
      <c r="AE38" s="1795"/>
      <c r="AF38" s="1796"/>
      <c r="AG38" s="1796"/>
      <c r="AH38" s="1795"/>
      <c r="AI38" s="1795"/>
      <c r="AJ38" s="1795"/>
      <c r="AK38" s="1795"/>
      <c r="AL38" s="1795"/>
      <c r="AM38" s="1795"/>
      <c r="AN38" s="1795"/>
      <c r="AO38" s="1795"/>
      <c r="AP38" s="1795"/>
      <c r="AQ38" s="1795"/>
      <c r="AR38" s="1795"/>
      <c r="AS38" s="1795"/>
      <c r="AT38" s="1795"/>
      <c r="AU38" s="1795"/>
      <c r="AV38" s="1795"/>
      <c r="AW38" s="1795"/>
      <c r="AX38" s="1795"/>
      <c r="AY38" s="1795"/>
      <c r="AZ38" s="1838" t="s">
        <v>61</v>
      </c>
      <c r="BA38" s="1862"/>
      <c r="BB38" s="1839"/>
      <c r="BC38" s="1840"/>
      <c r="BD38" s="1839"/>
      <c r="BE38" s="1840"/>
      <c r="BF38" s="1840"/>
      <c r="BG38" s="1840"/>
      <c r="BH38" s="1840"/>
      <c r="BI38" s="1837"/>
      <c r="BJ38" s="1804"/>
      <c r="BK38" s="1806"/>
      <c r="BL38" s="1837"/>
      <c r="BM38" s="1880"/>
      <c r="BN38" s="1837"/>
      <c r="BO38" s="1837"/>
    </row>
    <row r="39" spans="2:67" s="1794" customFormat="1" ht="14.25" customHeight="1" x14ac:dyDescent="0.25">
      <c r="B39" s="1824" t="s">
        <v>2</v>
      </c>
      <c r="C39" s="182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1826" t="s">
        <v>81</v>
      </c>
      <c r="K39" s="1921" t="s">
        <v>89</v>
      </c>
      <c r="L39" s="1918"/>
      <c r="M39" s="1900" t="s">
        <v>61</v>
      </c>
      <c r="N39" s="1901" t="s">
        <v>89</v>
      </c>
      <c r="O39" s="1901" t="s">
        <v>90</v>
      </c>
      <c r="P39" s="1901" t="s">
        <v>91</v>
      </c>
      <c r="Q39" s="1902" t="s">
        <v>101</v>
      </c>
      <c r="R39" s="1919"/>
      <c r="S39" s="1920"/>
      <c r="T39" s="1778"/>
      <c r="U39" s="1778"/>
      <c r="V39" s="1778"/>
      <c r="W39" s="1799"/>
      <c r="Z39" s="1785" t="s">
        <v>87</v>
      </c>
      <c r="AA39" s="1785" t="s">
        <v>89</v>
      </c>
      <c r="AB39" s="1785" t="s">
        <v>90</v>
      </c>
      <c r="AC39" s="1785" t="s">
        <v>91</v>
      </c>
      <c r="AD39" s="1785" t="s">
        <v>88</v>
      </c>
      <c r="AE39" s="1785" t="s">
        <v>89</v>
      </c>
      <c r="AF39" s="1785" t="s">
        <v>90</v>
      </c>
      <c r="AG39" s="1785" t="s">
        <v>91</v>
      </c>
      <c r="AH39" s="1795"/>
      <c r="AI39" s="1786" t="s">
        <v>99</v>
      </c>
      <c r="AJ39" s="1786" t="s">
        <v>98</v>
      </c>
      <c r="AK39" s="1786" t="s">
        <v>97</v>
      </c>
      <c r="AL39" s="1785" t="s">
        <v>96</v>
      </c>
      <c r="AM39" s="1785" t="s">
        <v>95</v>
      </c>
      <c r="AN39" s="1785" t="s">
        <v>92</v>
      </c>
      <c r="AO39" s="1785" t="s">
        <v>89</v>
      </c>
      <c r="AP39" s="1785" t="s">
        <v>90</v>
      </c>
      <c r="AQ39" s="1785" t="s">
        <v>91</v>
      </c>
      <c r="AR39" s="1786" t="s">
        <v>93</v>
      </c>
      <c r="AS39" s="1795"/>
      <c r="AT39" s="1785" t="s">
        <v>94</v>
      </c>
      <c r="AU39" s="1785" t="s">
        <v>92</v>
      </c>
      <c r="AV39" s="1785" t="s">
        <v>89</v>
      </c>
      <c r="AW39" s="1785" t="s">
        <v>90</v>
      </c>
      <c r="AX39" s="1785" t="s">
        <v>91</v>
      </c>
      <c r="AY39" s="1786" t="s">
        <v>93</v>
      </c>
      <c r="AZ39" s="1867" t="s">
        <v>2</v>
      </c>
      <c r="BA39" s="1865" t="s">
        <v>3</v>
      </c>
      <c r="BB39" s="1869" t="s">
        <v>2</v>
      </c>
      <c r="BC39" s="1866"/>
      <c r="BD39" s="1870"/>
      <c r="BE39" s="1999" t="s">
        <v>4</v>
      </c>
      <c r="BF39" s="1999"/>
      <c r="BG39" s="1999"/>
      <c r="BH39" s="1866" t="s">
        <v>81</v>
      </c>
      <c r="BI39" s="1827" t="s">
        <v>89</v>
      </c>
      <c r="BJ39" s="1804"/>
      <c r="BK39" s="1841"/>
      <c r="BL39" s="1837"/>
      <c r="BM39" s="1837"/>
      <c r="BN39" s="1837"/>
      <c r="BO39" s="1837"/>
    </row>
    <row r="40" spans="2:67" ht="14.25" customHeight="1" x14ac:dyDescent="0.25">
      <c r="B40" s="1774">
        <v>9</v>
      </c>
      <c r="C40" s="1817">
        <v>41805.541666666664</v>
      </c>
      <c r="D40" s="1813" t="s">
        <v>186</v>
      </c>
      <c r="E40" s="1814" t="s">
        <v>6</v>
      </c>
      <c r="F40" s="1815" t="s">
        <v>189</v>
      </c>
      <c r="G40" s="1966">
        <v>0</v>
      </c>
      <c r="H40" s="1828" t="s">
        <v>6</v>
      </c>
      <c r="I40" s="1963">
        <v>2</v>
      </c>
      <c r="J40" s="1963">
        <v>2</v>
      </c>
      <c r="K40" s="1904">
        <f>IF('Resultat &amp; tabell'!J40="",0,BI40)</f>
        <v>0</v>
      </c>
      <c r="L40" s="1905">
        <v>1</v>
      </c>
      <c r="M40" s="1906" t="str">
        <f>VLOOKUP(L40,$AT$40:$AY$43,2,FALSE)</f>
        <v>Frankrike</v>
      </c>
      <c r="N40" s="1907">
        <f>VLOOKUP(M40,$AU$40:$AY$43,2,FALSE)</f>
        <v>9</v>
      </c>
      <c r="O40" s="1907">
        <f>VLOOKUP(M40,$AU$40:$AY$43,3,FALSE)</f>
        <v>6</v>
      </c>
      <c r="P40" s="1907">
        <f>VLOOKUP(M40,$AU$40:$AY$43,4,FALSE)</f>
        <v>1</v>
      </c>
      <c r="Q40" s="1908">
        <f>VLOOKUP(M40,$AU$40:$AY$43,5,FALSE)</f>
        <v>5</v>
      </c>
      <c r="Z40" s="1787" t="s">
        <v>62</v>
      </c>
      <c r="AA40" s="1788">
        <f t="shared" ref="AA40:AA45" si="65">IF(G40="",0,IF($G40&lt;$I40,0,IF($G40=$I40,1,3)))</f>
        <v>0</v>
      </c>
      <c r="AB40" s="1788">
        <f t="shared" ref="AB40:AB45" si="66">G40</f>
        <v>0</v>
      </c>
      <c r="AC40" s="1788">
        <f t="shared" ref="AC40:AC45" si="67">I40</f>
        <v>2</v>
      </c>
      <c r="AD40" s="1787" t="s">
        <v>63</v>
      </c>
      <c r="AE40" s="1788">
        <f t="shared" ref="AE40:AE45" si="68">IF(I40="",0,IF(I40&lt;G40,0,IF(G40=I40,1,3)))</f>
        <v>3</v>
      </c>
      <c r="AF40" s="1784">
        <f t="shared" ref="AF40:AF45" si="69">I40</f>
        <v>2</v>
      </c>
      <c r="AG40" s="1784">
        <f t="shared" ref="AG40:AG45" si="70">G40</f>
        <v>0</v>
      </c>
      <c r="AI40" s="1783">
        <f>RANK($AJ40,$AJ$40:$AJ$43,1)+COUNTIF($AJ$40:$AJ40,$AJ40)-1</f>
        <v>4</v>
      </c>
      <c r="AJ40" s="1783">
        <f>AK40+AL40+AM40</f>
        <v>4</v>
      </c>
      <c r="AK40" s="1783">
        <f>SUMPRODUCT(($AO$40:$AO$43=AO40)*($AR$40:$AR$43=AR40)*($AP$40:$AP$43&gt;AP40))</f>
        <v>0</v>
      </c>
      <c r="AL40" s="1783">
        <f>SUMPRODUCT(($AO$40:$AO$43=AO40)*($AR$40:$AR$43&gt;AR40))</f>
        <v>1</v>
      </c>
      <c r="AM40" s="1783">
        <f>RANK(AO40,$AO$40:$AO$43)</f>
        <v>3</v>
      </c>
      <c r="AN40" s="1787" t="s">
        <v>62</v>
      </c>
      <c r="AO40" s="1783">
        <f>SUMIF($Z$40:$Z$45,$AN40,$AA$40:$AA$45)+SUMIF($AD$40:$AD$45,$AN40,$AE$40:$AE$45)</f>
        <v>1</v>
      </c>
      <c r="AP40" s="1783">
        <f>SUMIF($Z$40:$Z$45,$AN40,$AB$40:$AB$45)+SUMIF($AD$40:$AD$45,$AN40,$AF$40:$AF$45)</f>
        <v>1</v>
      </c>
      <c r="AQ40" s="1783">
        <f>SUMIF($Z$40:$Z$45,$AN40,$AC$40:$AC$45)+SUMIF($AD$40:$AD$45,$AN40,$AG$40:$AG$45)</f>
        <v>5</v>
      </c>
      <c r="AR40" s="1783">
        <f>AP40-AQ40</f>
        <v>-4</v>
      </c>
      <c r="AT40" s="1783">
        <v>1</v>
      </c>
      <c r="AU40" s="1783" t="str">
        <f>VLOOKUP($AT40,$AI$40:$AR$43,6,FALSE)</f>
        <v>Frankrike</v>
      </c>
      <c r="AV40" s="1783">
        <f>VLOOKUP($AU40,$AN$40:$AR$43,2,FALSE)</f>
        <v>9</v>
      </c>
      <c r="AW40" s="1783">
        <f>VLOOKUP($AU40,$AN$40:$AR$43,3,FALSE)</f>
        <v>6</v>
      </c>
      <c r="AX40" s="1783">
        <f>VLOOKUP($AU40,$AN$40:$AR$43,4,FALSE)</f>
        <v>1</v>
      </c>
      <c r="AY40" s="1783">
        <f>VLOOKUP($AU40,$AN$40:$AR$43,5,FALSE)</f>
        <v>5</v>
      </c>
      <c r="AZ40" s="1845">
        <v>9</v>
      </c>
      <c r="BA40" s="1852">
        <v>41805.541666666664</v>
      </c>
      <c r="BB40" s="1847" t="s">
        <v>62</v>
      </c>
      <c r="BC40" s="1848" t="s">
        <v>6</v>
      </c>
      <c r="BD40" s="1849" t="s">
        <v>63</v>
      </c>
      <c r="BE40" s="1851">
        <f>IF(G40='Resultat &amp; tabell'!$G40,2,0)</f>
        <v>0</v>
      </c>
      <c r="BF40" s="1850" t="s">
        <v>6</v>
      </c>
      <c r="BG40" s="1851">
        <f>IF(I40='Resultat &amp; tabell'!$I40,2,0)</f>
        <v>0</v>
      </c>
      <c r="BH40" s="1851">
        <f>IF(J40='Resultat &amp; tabell'!$J40,1,0)</f>
        <v>0</v>
      </c>
      <c r="BI40" s="1835">
        <f t="shared" ref="BI40:BI45" si="71">SUM(BE40+BG40+BH40)</f>
        <v>0</v>
      </c>
      <c r="BJ40" s="1805"/>
      <c r="BK40" s="1838"/>
      <c r="BL40" s="1875"/>
      <c r="BM40" s="1875"/>
      <c r="BN40" s="1875"/>
      <c r="BO40" s="1875"/>
    </row>
    <row r="41" spans="2:67" ht="14.25" customHeight="1" x14ac:dyDescent="0.25">
      <c r="B41" s="1774">
        <v>10</v>
      </c>
      <c r="C41" s="1817">
        <v>41805.666666666664</v>
      </c>
      <c r="D41" s="1813" t="s">
        <v>187</v>
      </c>
      <c r="E41" s="1814" t="s">
        <v>6</v>
      </c>
      <c r="F41" s="1815" t="s">
        <v>188</v>
      </c>
      <c r="G41" s="1966">
        <v>2</v>
      </c>
      <c r="H41" s="1828" t="s">
        <v>6</v>
      </c>
      <c r="I41" s="1963">
        <v>0</v>
      </c>
      <c r="J41" s="1963">
        <v>1</v>
      </c>
      <c r="K41" s="1904">
        <f>IF('Resultat &amp; tabell'!J41="",0,BI41)</f>
        <v>3</v>
      </c>
      <c r="L41" s="1894">
        <v>2</v>
      </c>
      <c r="M41" s="1910" t="str">
        <f>VLOOKUP(L41,$AT$40:$AY$43,2,FALSE)</f>
        <v>Ecuador</v>
      </c>
      <c r="N41" s="1911">
        <f>VLOOKUP(M41,$AU$40:$AY$43,2,FALSE)</f>
        <v>6</v>
      </c>
      <c r="O41" s="1911">
        <f>VLOOKUP(M41,$AU$40:$AY$43,3,FALSE)</f>
        <v>5</v>
      </c>
      <c r="P41" s="1911">
        <f>VLOOKUP(M41,$AU$40:$AY$43,4,FALSE)</f>
        <v>3</v>
      </c>
      <c r="Q41" s="1912">
        <f>VLOOKUP(M41,$AU$40:$AY$43,5,FALSE)</f>
        <v>2</v>
      </c>
      <c r="Z41" s="1787" t="s">
        <v>64</v>
      </c>
      <c r="AA41" s="1788">
        <f t="shared" si="65"/>
        <v>3</v>
      </c>
      <c r="AB41" s="1788">
        <f t="shared" si="66"/>
        <v>2</v>
      </c>
      <c r="AC41" s="1788">
        <f t="shared" si="67"/>
        <v>0</v>
      </c>
      <c r="AD41" s="1787" t="s">
        <v>65</v>
      </c>
      <c r="AE41" s="1788">
        <f t="shared" si="68"/>
        <v>0</v>
      </c>
      <c r="AF41" s="1784">
        <f t="shared" si="69"/>
        <v>0</v>
      </c>
      <c r="AG41" s="1784">
        <f t="shared" si="70"/>
        <v>2</v>
      </c>
      <c r="AI41" s="1783">
        <f>RANK($AJ41,$AJ$40:$AJ$43,1)+COUNTIF($AJ$40:$AJ41,$AJ41)-1</f>
        <v>1</v>
      </c>
      <c r="AJ41" s="1783">
        <f>AK41+AL41+AM41</f>
        <v>1</v>
      </c>
      <c r="AK41" s="1783">
        <f t="shared" ref="AK41:AK43" si="72">SUMPRODUCT(($AO$40:$AO$43=AO41)*($AR$40:$AR$43=AR41)*($AP$40:$AP$43&gt;AP41))</f>
        <v>0</v>
      </c>
      <c r="AL41" s="1783">
        <f t="shared" ref="AL41:AL43" si="73">SUMPRODUCT(($AO$40:$AO$43=AO41)*($AR$40:$AR$43&gt;AR41))</f>
        <v>0</v>
      </c>
      <c r="AM41" s="1783">
        <f t="shared" ref="AM41:AM43" si="74">RANK(AO41,$AO$40:$AO$43)</f>
        <v>1</v>
      </c>
      <c r="AN41" s="1787" t="s">
        <v>64</v>
      </c>
      <c r="AO41" s="1783">
        <f t="shared" ref="AO41:AO43" si="75">SUMIF($Z$40:$Z$45,$AN41,$AA$40:$AA$45)+SUMIF($AD$40:$AD$45,$AN41,$AE$40:$AE$45)</f>
        <v>9</v>
      </c>
      <c r="AP41" s="1783">
        <f t="shared" ref="AP41:AP43" si="76">SUMIF($Z$40:$Z$45,$AN41,$AB$40:$AB$45)+SUMIF($AD$40:$AD$45,$AN41,$AF$40:$AF$45)</f>
        <v>6</v>
      </c>
      <c r="AQ41" s="1783">
        <f t="shared" ref="AQ41:AQ43" si="77">SUMIF($Z$40:$Z$45,$AN41,$AC$40:$AC$45)+SUMIF($AD$40:$AD$45,$AN41,$AG$40:$AG$45)</f>
        <v>1</v>
      </c>
      <c r="AR41" s="1783">
        <f t="shared" ref="AR41:AR43" si="78">AP41-AQ41</f>
        <v>5</v>
      </c>
      <c r="AT41" s="1783">
        <v>2</v>
      </c>
      <c r="AU41" s="1783" t="str">
        <f t="shared" ref="AU41:AU43" si="79">VLOOKUP($AT41,$AI$40:$AR$43,6,FALSE)</f>
        <v>Ecuador</v>
      </c>
      <c r="AV41" s="1783">
        <f t="shared" ref="AV41:AV43" si="80">VLOOKUP($AU41,$AN$40:$AR$43,2,FALSE)</f>
        <v>6</v>
      </c>
      <c r="AW41" s="1783">
        <f t="shared" ref="AW41:AW43" si="81">VLOOKUP($AU41,$AN$40:$AR$43,3,FALSE)</f>
        <v>5</v>
      </c>
      <c r="AX41" s="1783">
        <f t="shared" ref="AX41:AX43" si="82">VLOOKUP($AU41,$AN$40:$AR$43,4,FALSE)</f>
        <v>3</v>
      </c>
      <c r="AY41" s="1783">
        <f t="shared" ref="AY41:AY43" si="83">VLOOKUP($AU41,$AN$40:$AR$43,5,FALSE)</f>
        <v>2</v>
      </c>
      <c r="AZ41" s="1845">
        <v>10</v>
      </c>
      <c r="BA41" s="1852">
        <v>41805.666666666664</v>
      </c>
      <c r="BB41" s="1847" t="s">
        <v>64</v>
      </c>
      <c r="BC41" s="1848" t="s">
        <v>6</v>
      </c>
      <c r="BD41" s="1849" t="s">
        <v>65</v>
      </c>
      <c r="BE41" s="1851">
        <f>IF(G41='Resultat &amp; tabell'!$G41,2,0)</f>
        <v>0</v>
      </c>
      <c r="BF41" s="1850" t="s">
        <v>6</v>
      </c>
      <c r="BG41" s="1851">
        <f>IF(I41='Resultat &amp; tabell'!$I41,2,0)</f>
        <v>2</v>
      </c>
      <c r="BH41" s="1851">
        <f>IF(J41='Resultat &amp; tabell'!$J41,1,0)</f>
        <v>1</v>
      </c>
      <c r="BI41" s="1835">
        <f t="shared" si="71"/>
        <v>3</v>
      </c>
      <c r="BK41" s="1838"/>
      <c r="BL41" s="1875"/>
      <c r="BM41" s="1875"/>
      <c r="BN41" s="1875"/>
      <c r="BO41" s="1875"/>
    </row>
    <row r="42" spans="2:67" ht="14.25" customHeight="1" x14ac:dyDescent="0.25">
      <c r="B42" s="1774">
        <v>25</v>
      </c>
      <c r="C42" s="1817">
        <v>41810.666666666664</v>
      </c>
      <c r="D42" s="1813" t="s">
        <v>186</v>
      </c>
      <c r="E42" s="1814" t="s">
        <v>6</v>
      </c>
      <c r="F42" s="1815" t="s">
        <v>187</v>
      </c>
      <c r="G42" s="1966">
        <v>0</v>
      </c>
      <c r="H42" s="1828" t="s">
        <v>6</v>
      </c>
      <c r="I42" s="1963">
        <v>2</v>
      </c>
      <c r="J42" s="1963">
        <v>2</v>
      </c>
      <c r="K42" s="1904">
        <f>IF('Resultat &amp; tabell'!J42="",0,BI42)</f>
        <v>1</v>
      </c>
      <c r="L42" s="1894">
        <v>3</v>
      </c>
      <c r="M42" s="1925" t="str">
        <f>VLOOKUP(L42,$AT$40:$AY$43,2,FALSE)</f>
        <v>Honduras</v>
      </c>
      <c r="N42" s="1926">
        <f>VLOOKUP(M42,$AU$40:$AY$43,2,FALSE)</f>
        <v>1</v>
      </c>
      <c r="O42" s="1926">
        <f>VLOOKUP(M42,$AU$40:$AY$43,3,FALSE)</f>
        <v>2</v>
      </c>
      <c r="P42" s="1926">
        <f>VLOOKUP(M42,$AU$40:$AY$43,4,FALSE)</f>
        <v>5</v>
      </c>
      <c r="Q42" s="1927">
        <f>VLOOKUP(M42,$AU$40:$AY$43,5,FALSE)</f>
        <v>-3</v>
      </c>
      <c r="Z42" s="1787" t="s">
        <v>62</v>
      </c>
      <c r="AA42" s="1788">
        <f t="shared" si="65"/>
        <v>0</v>
      </c>
      <c r="AB42" s="1788">
        <f t="shared" si="66"/>
        <v>0</v>
      </c>
      <c r="AC42" s="1788">
        <f t="shared" si="67"/>
        <v>2</v>
      </c>
      <c r="AD42" s="1787" t="s">
        <v>64</v>
      </c>
      <c r="AE42" s="1788">
        <f t="shared" si="68"/>
        <v>3</v>
      </c>
      <c r="AF42" s="1784">
        <f t="shared" si="69"/>
        <v>2</v>
      </c>
      <c r="AG42" s="1784">
        <f t="shared" si="70"/>
        <v>0</v>
      </c>
      <c r="AI42" s="1783">
        <f>RANK($AJ42,$AJ$40:$AJ$43,1)+COUNTIF($AJ$40:$AJ42,$AJ42)-1</f>
        <v>2</v>
      </c>
      <c r="AJ42" s="1783">
        <f>AK42+AL42+AM42</f>
        <v>2</v>
      </c>
      <c r="AK42" s="1783">
        <f t="shared" si="72"/>
        <v>0</v>
      </c>
      <c r="AL42" s="1783">
        <f t="shared" si="73"/>
        <v>0</v>
      </c>
      <c r="AM42" s="1783">
        <f t="shared" si="74"/>
        <v>2</v>
      </c>
      <c r="AN42" s="1787" t="s">
        <v>63</v>
      </c>
      <c r="AO42" s="1783">
        <f t="shared" si="75"/>
        <v>6</v>
      </c>
      <c r="AP42" s="1783">
        <f t="shared" si="76"/>
        <v>5</v>
      </c>
      <c r="AQ42" s="1783">
        <f t="shared" si="77"/>
        <v>3</v>
      </c>
      <c r="AR42" s="1783">
        <f t="shared" si="78"/>
        <v>2</v>
      </c>
      <c r="AT42" s="1783">
        <v>3</v>
      </c>
      <c r="AU42" s="1783" t="str">
        <f t="shared" si="79"/>
        <v>Honduras</v>
      </c>
      <c r="AV42" s="1783">
        <f t="shared" si="80"/>
        <v>1</v>
      </c>
      <c r="AW42" s="1783">
        <f t="shared" si="81"/>
        <v>2</v>
      </c>
      <c r="AX42" s="1783">
        <f t="shared" si="82"/>
        <v>5</v>
      </c>
      <c r="AY42" s="1783">
        <f t="shared" si="83"/>
        <v>-3</v>
      </c>
      <c r="AZ42" s="1845">
        <v>25</v>
      </c>
      <c r="BA42" s="1852">
        <v>41810.666666666664</v>
      </c>
      <c r="BB42" s="1847" t="s">
        <v>62</v>
      </c>
      <c r="BC42" s="1848" t="s">
        <v>6</v>
      </c>
      <c r="BD42" s="1849" t="s">
        <v>64</v>
      </c>
      <c r="BE42" s="1851">
        <f>IF(G42='Resultat &amp; tabell'!$G42,2,0)</f>
        <v>0</v>
      </c>
      <c r="BF42" s="1850" t="s">
        <v>6</v>
      </c>
      <c r="BG42" s="1851">
        <f>IF(I42='Resultat &amp; tabell'!$I42,2,0)</f>
        <v>0</v>
      </c>
      <c r="BH42" s="1851">
        <f>IF(J42='Resultat &amp; tabell'!$J42,1,0)</f>
        <v>1</v>
      </c>
      <c r="BI42" s="1835">
        <f t="shared" si="71"/>
        <v>1</v>
      </c>
      <c r="BK42" s="1853"/>
      <c r="BL42" s="1875"/>
      <c r="BM42" s="1875"/>
      <c r="BN42" s="1875"/>
      <c r="BO42" s="1875"/>
    </row>
    <row r="43" spans="2:67" ht="14.25" customHeight="1" x14ac:dyDescent="0.25">
      <c r="B43" s="1774">
        <v>26</v>
      </c>
      <c r="C43" s="1817">
        <v>41810.791666666664</v>
      </c>
      <c r="D43" s="1813" t="s">
        <v>188</v>
      </c>
      <c r="E43" s="1814" t="s">
        <v>6</v>
      </c>
      <c r="F43" s="1815" t="s">
        <v>189</v>
      </c>
      <c r="G43" s="1966">
        <v>1</v>
      </c>
      <c r="H43" s="1828" t="s">
        <v>6</v>
      </c>
      <c r="I43" s="1963">
        <v>2</v>
      </c>
      <c r="J43" s="1963">
        <v>2</v>
      </c>
      <c r="K43" s="1904">
        <f>IF('Resultat &amp; tabell'!J43="",0,BI43)</f>
        <v>5</v>
      </c>
      <c r="L43" s="1894">
        <v>4</v>
      </c>
      <c r="M43" s="1914" t="str">
        <f>VLOOKUP(L43,$AT$40:$AY$43,2,FALSE)</f>
        <v>Schweiz</v>
      </c>
      <c r="N43" s="1911">
        <f>VLOOKUP(M43,$AU$40:$AY$43,2,FALSE)</f>
        <v>1</v>
      </c>
      <c r="O43" s="1911">
        <f>VLOOKUP(M43,$AU$40:$AY$43,3,FALSE)</f>
        <v>1</v>
      </c>
      <c r="P43" s="1911">
        <f>VLOOKUP(M43,$AU$40:$AY$43,4,FALSE)</f>
        <v>5</v>
      </c>
      <c r="Q43" s="1912">
        <f>VLOOKUP(M43,$AU$40:$AY$43,5,FALSE)</f>
        <v>-4</v>
      </c>
      <c r="Z43" s="1787" t="s">
        <v>65</v>
      </c>
      <c r="AA43" s="1788">
        <f t="shared" si="65"/>
        <v>0</v>
      </c>
      <c r="AB43" s="1788">
        <f t="shared" si="66"/>
        <v>1</v>
      </c>
      <c r="AC43" s="1788">
        <f t="shared" si="67"/>
        <v>2</v>
      </c>
      <c r="AD43" s="1787" t="s">
        <v>63</v>
      </c>
      <c r="AE43" s="1788">
        <f t="shared" si="68"/>
        <v>3</v>
      </c>
      <c r="AF43" s="1784">
        <f t="shared" si="69"/>
        <v>2</v>
      </c>
      <c r="AG43" s="1784">
        <f t="shared" si="70"/>
        <v>1</v>
      </c>
      <c r="AI43" s="1783">
        <f>RANK($AJ43,$AJ$40:$AJ$43,1)+COUNTIF($AJ$40:$AJ43,$AJ43)-1</f>
        <v>3</v>
      </c>
      <c r="AJ43" s="1783">
        <f>AK43+AL43+AM43</f>
        <v>3</v>
      </c>
      <c r="AK43" s="1783">
        <f t="shared" si="72"/>
        <v>0</v>
      </c>
      <c r="AL43" s="1783">
        <f t="shared" si="73"/>
        <v>0</v>
      </c>
      <c r="AM43" s="1783">
        <f t="shared" si="74"/>
        <v>3</v>
      </c>
      <c r="AN43" s="1787" t="s">
        <v>65</v>
      </c>
      <c r="AO43" s="1783">
        <f t="shared" si="75"/>
        <v>1</v>
      </c>
      <c r="AP43" s="1783">
        <f t="shared" si="76"/>
        <v>2</v>
      </c>
      <c r="AQ43" s="1783">
        <f t="shared" si="77"/>
        <v>5</v>
      </c>
      <c r="AR43" s="1783">
        <f t="shared" si="78"/>
        <v>-3</v>
      </c>
      <c r="AT43" s="1783">
        <v>4</v>
      </c>
      <c r="AU43" s="1783" t="str">
        <f t="shared" si="79"/>
        <v>Schweiz</v>
      </c>
      <c r="AV43" s="1783">
        <f t="shared" si="80"/>
        <v>1</v>
      </c>
      <c r="AW43" s="1783">
        <f t="shared" si="81"/>
        <v>1</v>
      </c>
      <c r="AX43" s="1783">
        <f t="shared" si="82"/>
        <v>5</v>
      </c>
      <c r="AY43" s="1783">
        <f t="shared" si="83"/>
        <v>-4</v>
      </c>
      <c r="AZ43" s="1845">
        <v>26</v>
      </c>
      <c r="BA43" s="1852">
        <v>41810.791666666664</v>
      </c>
      <c r="BB43" s="1847" t="s">
        <v>65</v>
      </c>
      <c r="BC43" s="1848" t="s">
        <v>6</v>
      </c>
      <c r="BD43" s="1849" t="s">
        <v>63</v>
      </c>
      <c r="BE43" s="1851">
        <f>IF(G43='Resultat &amp; tabell'!$G43,2,0)</f>
        <v>2</v>
      </c>
      <c r="BF43" s="1850" t="s">
        <v>6</v>
      </c>
      <c r="BG43" s="1851">
        <f>IF(I43='Resultat &amp; tabell'!$I43,2,0)</f>
        <v>2</v>
      </c>
      <c r="BH43" s="1851">
        <f>IF(J43='Resultat &amp; tabell'!$J43,1,0)</f>
        <v>1</v>
      </c>
      <c r="BI43" s="1835">
        <f t="shared" si="71"/>
        <v>5</v>
      </c>
      <c r="BK43" s="1853"/>
      <c r="BL43" s="1875"/>
      <c r="BM43" s="1875"/>
      <c r="BN43" s="1875"/>
      <c r="BO43" s="1875"/>
    </row>
    <row r="44" spans="2:67" ht="14.25" customHeight="1" x14ac:dyDescent="0.25">
      <c r="B44" s="1774">
        <v>41</v>
      </c>
      <c r="C44" s="1817">
        <v>41815.666666666664</v>
      </c>
      <c r="D44" s="1813" t="s">
        <v>188</v>
      </c>
      <c r="E44" s="1814" t="s">
        <v>6</v>
      </c>
      <c r="F44" s="1815" t="s">
        <v>186</v>
      </c>
      <c r="G44" s="1966">
        <v>1</v>
      </c>
      <c r="H44" s="1828" t="s">
        <v>6</v>
      </c>
      <c r="I44" s="1963">
        <v>1</v>
      </c>
      <c r="J44" s="1963" t="s">
        <v>214</v>
      </c>
      <c r="K44" s="1904">
        <f>IF('Resultat &amp; tabell'!J44="",0,BI44)</f>
        <v>0</v>
      </c>
      <c r="M44" s="1896"/>
      <c r="N44" s="1926"/>
      <c r="O44" s="1770"/>
      <c r="P44" s="1926"/>
      <c r="Q44" s="1926"/>
      <c r="Z44" s="1787" t="s">
        <v>65</v>
      </c>
      <c r="AA44" s="1788">
        <f t="shared" si="65"/>
        <v>1</v>
      </c>
      <c r="AB44" s="1788">
        <f t="shared" si="66"/>
        <v>1</v>
      </c>
      <c r="AC44" s="1788">
        <f t="shared" si="67"/>
        <v>1</v>
      </c>
      <c r="AD44" s="1787" t="s">
        <v>62</v>
      </c>
      <c r="AE44" s="1788">
        <f t="shared" si="68"/>
        <v>1</v>
      </c>
      <c r="AF44" s="1784">
        <f t="shared" si="69"/>
        <v>1</v>
      </c>
      <c r="AG44" s="1784">
        <f t="shared" si="70"/>
        <v>1</v>
      </c>
      <c r="AZ44" s="1845">
        <v>41</v>
      </c>
      <c r="BA44" s="1852">
        <v>41815.666666666664</v>
      </c>
      <c r="BB44" s="1847" t="s">
        <v>65</v>
      </c>
      <c r="BC44" s="1848" t="s">
        <v>6</v>
      </c>
      <c r="BD44" s="1849" t="s">
        <v>62</v>
      </c>
      <c r="BE44" s="1851">
        <f>IF(G44='Resultat &amp; tabell'!$G44,2,0)</f>
        <v>0</v>
      </c>
      <c r="BF44" s="1850" t="s">
        <v>6</v>
      </c>
      <c r="BG44" s="1851">
        <f>IF(I44='Resultat &amp; tabell'!$I44,2,0)</f>
        <v>0</v>
      </c>
      <c r="BH44" s="1851">
        <f>IF(J44='Resultat &amp; tabell'!$J44,1,0)</f>
        <v>0</v>
      </c>
      <c r="BI44" s="1835">
        <f t="shared" si="71"/>
        <v>0</v>
      </c>
      <c r="BL44" s="1875"/>
      <c r="BM44" s="1875"/>
      <c r="BN44" s="1875"/>
      <c r="BO44" s="1875"/>
    </row>
    <row r="45" spans="2:67" ht="14.25" customHeight="1" x14ac:dyDescent="0.25">
      <c r="B45" s="1774">
        <v>42</v>
      </c>
      <c r="C45" s="1817">
        <v>41815.708333333336</v>
      </c>
      <c r="D45" s="1813" t="s">
        <v>189</v>
      </c>
      <c r="E45" s="1814" t="s">
        <v>6</v>
      </c>
      <c r="F45" s="1815" t="s">
        <v>187</v>
      </c>
      <c r="G45" s="1966">
        <v>1</v>
      </c>
      <c r="H45" s="1828" t="s">
        <v>6</v>
      </c>
      <c r="I45" s="1963">
        <v>2</v>
      </c>
      <c r="J45" s="1963">
        <v>2</v>
      </c>
      <c r="K45" s="1904">
        <f>IF('Resultat &amp; tabell'!J45="",0,BI45)</f>
        <v>0</v>
      </c>
      <c r="M45" s="1947"/>
      <c r="N45" s="1770"/>
      <c r="O45" s="1926"/>
      <c r="P45" s="1926"/>
      <c r="Q45" s="1926"/>
      <c r="Z45" s="1787" t="s">
        <v>63</v>
      </c>
      <c r="AA45" s="1788">
        <f t="shared" si="65"/>
        <v>0</v>
      </c>
      <c r="AB45" s="1788">
        <f t="shared" si="66"/>
        <v>1</v>
      </c>
      <c r="AC45" s="1788">
        <f t="shared" si="67"/>
        <v>2</v>
      </c>
      <c r="AD45" s="1787" t="s">
        <v>64</v>
      </c>
      <c r="AE45" s="1788">
        <f t="shared" si="68"/>
        <v>3</v>
      </c>
      <c r="AF45" s="1784">
        <f t="shared" si="69"/>
        <v>2</v>
      </c>
      <c r="AG45" s="1784">
        <f t="shared" si="70"/>
        <v>1</v>
      </c>
      <c r="AZ45" s="1845">
        <v>42</v>
      </c>
      <c r="BA45" s="1852">
        <v>41815.708333333336</v>
      </c>
      <c r="BB45" s="1847" t="s">
        <v>63</v>
      </c>
      <c r="BC45" s="1848" t="s">
        <v>6</v>
      </c>
      <c r="BD45" s="1849" t="s">
        <v>64</v>
      </c>
      <c r="BE45" s="1851">
        <f>IF(G45='Resultat &amp; tabell'!$G45,2,0)</f>
        <v>0</v>
      </c>
      <c r="BF45" s="1850" t="s">
        <v>6</v>
      </c>
      <c r="BG45" s="1851">
        <f>IF(I45='Resultat &amp; tabell'!$I45,2,0)</f>
        <v>0</v>
      </c>
      <c r="BH45" s="1851">
        <f>IF(J45='Resultat &amp; tabell'!$J45,1,0)</f>
        <v>0</v>
      </c>
      <c r="BI45" s="1835">
        <f t="shared" si="71"/>
        <v>0</v>
      </c>
      <c r="BL45" s="1875"/>
      <c r="BM45" s="1875"/>
      <c r="BN45" s="1875"/>
      <c r="BO45" s="1875"/>
    </row>
    <row r="46" spans="2:67" ht="14.25" customHeight="1" x14ac:dyDescent="0.25">
      <c r="C46" s="1789"/>
      <c r="K46" s="1917"/>
      <c r="N46" s="1916"/>
      <c r="O46" s="1929"/>
      <c r="P46" s="1916"/>
      <c r="Q46" s="1916"/>
      <c r="BA46" s="1860"/>
      <c r="BI46" s="1836"/>
      <c r="BL46" s="1875"/>
      <c r="BM46" s="1879"/>
      <c r="BN46" s="1875"/>
      <c r="BO46" s="1875"/>
    </row>
    <row r="47" spans="2:67" s="1794" customFormat="1" ht="14.25" customHeight="1" x14ac:dyDescent="0.25">
      <c r="B47" s="1771" t="s">
        <v>66</v>
      </c>
      <c r="C47" s="1792"/>
      <c r="D47" s="1777"/>
      <c r="E47" s="1778"/>
      <c r="F47" s="1777"/>
      <c r="G47" s="1778"/>
      <c r="H47" s="1778"/>
      <c r="I47" s="1778"/>
      <c r="J47" s="1778"/>
      <c r="K47" s="1917"/>
      <c r="L47" s="1918"/>
      <c r="M47" s="1919"/>
      <c r="N47" s="1770"/>
      <c r="O47" s="1930"/>
      <c r="P47" s="1920"/>
      <c r="Q47" s="1920"/>
      <c r="R47" s="1919"/>
      <c r="S47" s="1920"/>
      <c r="T47" s="1778"/>
      <c r="U47" s="1778"/>
      <c r="V47" s="1778"/>
      <c r="W47" s="1799"/>
      <c r="Z47" s="1781"/>
      <c r="AA47" s="1788"/>
      <c r="AB47" s="1788"/>
      <c r="AC47" s="1788"/>
      <c r="AD47" s="1781"/>
      <c r="AE47" s="1795"/>
      <c r="AF47" s="1796"/>
      <c r="AG47" s="1796"/>
      <c r="AH47" s="1795"/>
      <c r="AI47" s="1795"/>
      <c r="AJ47" s="1795"/>
      <c r="AK47" s="1795"/>
      <c r="AL47" s="1795"/>
      <c r="AM47" s="1795"/>
      <c r="AN47" s="1795"/>
      <c r="AO47" s="1795"/>
      <c r="AP47" s="1795"/>
      <c r="AQ47" s="1795"/>
      <c r="AR47" s="1795"/>
      <c r="AS47" s="1795"/>
      <c r="AT47" s="1795"/>
      <c r="AU47" s="1795"/>
      <c r="AV47" s="1795"/>
      <c r="AW47" s="1795"/>
      <c r="AX47" s="1795"/>
      <c r="AY47" s="1795"/>
      <c r="AZ47" s="1838" t="s">
        <v>66</v>
      </c>
      <c r="BA47" s="1862"/>
      <c r="BB47" s="1839"/>
      <c r="BC47" s="1840"/>
      <c r="BD47" s="1839"/>
      <c r="BE47" s="1840"/>
      <c r="BF47" s="1840"/>
      <c r="BG47" s="1840"/>
      <c r="BH47" s="1840"/>
      <c r="BI47" s="1837"/>
      <c r="BJ47" s="1804"/>
      <c r="BK47" s="1806"/>
      <c r="BL47" s="1837"/>
      <c r="BM47" s="1880"/>
      <c r="BN47" s="1837"/>
      <c r="BO47" s="1837"/>
    </row>
    <row r="48" spans="2:67" s="1794" customFormat="1" ht="14.25" customHeight="1" x14ac:dyDescent="0.25">
      <c r="B48" s="1824" t="s">
        <v>2</v>
      </c>
      <c r="C48" s="182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1826" t="s">
        <v>81</v>
      </c>
      <c r="K48" s="1921" t="s">
        <v>89</v>
      </c>
      <c r="L48" s="1918"/>
      <c r="M48" s="1900" t="s">
        <v>66</v>
      </c>
      <c r="N48" s="1901" t="s">
        <v>89</v>
      </c>
      <c r="O48" s="1901" t="s">
        <v>90</v>
      </c>
      <c r="P48" s="1901" t="s">
        <v>91</v>
      </c>
      <c r="Q48" s="1902" t="s">
        <v>101</v>
      </c>
      <c r="R48" s="1919"/>
      <c r="S48" s="1920"/>
      <c r="T48" s="1778"/>
      <c r="U48" s="1778"/>
      <c r="V48" s="1778"/>
      <c r="W48" s="1799"/>
      <c r="Z48" s="1785" t="s">
        <v>87</v>
      </c>
      <c r="AA48" s="1785" t="s">
        <v>89</v>
      </c>
      <c r="AB48" s="1785" t="s">
        <v>90</v>
      </c>
      <c r="AC48" s="1785" t="s">
        <v>91</v>
      </c>
      <c r="AD48" s="1785" t="s">
        <v>88</v>
      </c>
      <c r="AE48" s="1785" t="s">
        <v>89</v>
      </c>
      <c r="AF48" s="1785" t="s">
        <v>90</v>
      </c>
      <c r="AG48" s="1785" t="s">
        <v>91</v>
      </c>
      <c r="AH48" s="1795"/>
      <c r="AI48" s="1786" t="s">
        <v>99</v>
      </c>
      <c r="AJ48" s="1786" t="s">
        <v>98</v>
      </c>
      <c r="AK48" s="1786" t="s">
        <v>97</v>
      </c>
      <c r="AL48" s="1785" t="s">
        <v>96</v>
      </c>
      <c r="AM48" s="1785" t="s">
        <v>95</v>
      </c>
      <c r="AN48" s="1785" t="s">
        <v>92</v>
      </c>
      <c r="AO48" s="1785" t="s">
        <v>89</v>
      </c>
      <c r="AP48" s="1785" t="s">
        <v>90</v>
      </c>
      <c r="AQ48" s="1785" t="s">
        <v>91</v>
      </c>
      <c r="AR48" s="1786" t="s">
        <v>93</v>
      </c>
      <c r="AS48" s="1795"/>
      <c r="AT48" s="1785" t="s">
        <v>94</v>
      </c>
      <c r="AU48" s="1785" t="s">
        <v>92</v>
      </c>
      <c r="AV48" s="1785" t="s">
        <v>89</v>
      </c>
      <c r="AW48" s="1785" t="s">
        <v>90</v>
      </c>
      <c r="AX48" s="1785" t="s">
        <v>91</v>
      </c>
      <c r="AY48" s="1786" t="s">
        <v>93</v>
      </c>
      <c r="AZ48" s="1867" t="s">
        <v>2</v>
      </c>
      <c r="BA48" s="1865" t="s">
        <v>3</v>
      </c>
      <c r="BB48" s="1869" t="s">
        <v>2</v>
      </c>
      <c r="BC48" s="1866"/>
      <c r="BD48" s="1870"/>
      <c r="BE48" s="1999" t="s">
        <v>4</v>
      </c>
      <c r="BF48" s="1999"/>
      <c r="BG48" s="1999"/>
      <c r="BH48" s="1866" t="s">
        <v>81</v>
      </c>
      <c r="BI48" s="1827" t="s">
        <v>89</v>
      </c>
      <c r="BJ48" s="1804"/>
      <c r="BK48" s="1841"/>
      <c r="BL48" s="1837"/>
      <c r="BM48" s="1837"/>
      <c r="BN48" s="1837"/>
      <c r="BO48" s="1837"/>
    </row>
    <row r="49" spans="2:67" ht="14.25" customHeight="1" x14ac:dyDescent="0.25">
      <c r="B49" s="1774">
        <v>11</v>
      </c>
      <c r="C49" s="1817">
        <v>41805.791666666664</v>
      </c>
      <c r="D49" s="1813" t="s">
        <v>190</v>
      </c>
      <c r="E49" s="1814" t="s">
        <v>6</v>
      </c>
      <c r="F49" s="1815" t="s">
        <v>193</v>
      </c>
      <c r="G49" s="1967">
        <v>3</v>
      </c>
      <c r="H49" s="1828" t="s">
        <v>6</v>
      </c>
      <c r="I49" s="1964">
        <v>0</v>
      </c>
      <c r="J49" s="1964">
        <v>1</v>
      </c>
      <c r="K49" s="1904">
        <f>IF('Resultat &amp; tabell'!J49="",0,BI49)</f>
        <v>1</v>
      </c>
      <c r="L49" s="1905">
        <v>1</v>
      </c>
      <c r="M49" s="1906" t="str">
        <f>VLOOKUP(L49,$AT$49:$AY$52,2,FALSE)</f>
        <v>Argentina</v>
      </c>
      <c r="N49" s="1907">
        <f>VLOOKUP(M49,$AU$49:$AY$52,2,FALSE)</f>
        <v>9</v>
      </c>
      <c r="O49" s="1907">
        <f>VLOOKUP(M49,$AU$49:$AY$52,3,FALSE)</f>
        <v>7</v>
      </c>
      <c r="P49" s="1907">
        <f>VLOOKUP(M49,$AU$49:$AY$52,4,FALSE)</f>
        <v>0</v>
      </c>
      <c r="Q49" s="1908">
        <f>VLOOKUP(M49,$AU$49:$AY$52,5,FALSE)</f>
        <v>7</v>
      </c>
      <c r="Z49" s="1787" t="s">
        <v>67</v>
      </c>
      <c r="AA49" s="1788">
        <f t="shared" ref="AA49:AA54" si="84">IF(G49="",0,IF($G49&lt;$I49,0,IF($G49=$I49,1,3)))</f>
        <v>3</v>
      </c>
      <c r="AB49" s="1788">
        <f t="shared" ref="AB49:AB54" si="85">G49</f>
        <v>3</v>
      </c>
      <c r="AC49" s="1788">
        <f t="shared" ref="AC49:AC54" si="86">I49</f>
        <v>0</v>
      </c>
      <c r="AD49" s="1787" t="s">
        <v>68</v>
      </c>
      <c r="AE49" s="1788">
        <f t="shared" ref="AE49:AE54" si="87">IF(I49="",0,IF(I49&lt;G49,0,IF(G49=I49,1,3)))</f>
        <v>0</v>
      </c>
      <c r="AF49" s="1784">
        <f t="shared" ref="AF49:AF54" si="88">I49</f>
        <v>0</v>
      </c>
      <c r="AG49" s="1784">
        <f t="shared" ref="AG49:AG54" si="89">G49</f>
        <v>3</v>
      </c>
      <c r="AI49" s="1783">
        <f>RANK($AJ49,$AJ$49:$AJ$52,1)+COUNTIF($AJ$49:$AJ49,$AJ49)-1</f>
        <v>1</v>
      </c>
      <c r="AJ49" s="1783">
        <f>AK49+AL49+AM49</f>
        <v>1</v>
      </c>
      <c r="AK49" s="1783">
        <f>SUMPRODUCT(($AO$49:$AO$52=AO49)*($AR$49:$AR$52=AR49)*($AP$49:$AP$52&gt;AP49))</f>
        <v>0</v>
      </c>
      <c r="AL49" s="1783">
        <f>SUMPRODUCT(($AO$49:$AO$52=AO49)*($AR$49:$AR$52&gt;AR49))</f>
        <v>0</v>
      </c>
      <c r="AM49" s="1783">
        <f>RANK(AO49,$AO$49:$AO$52)</f>
        <v>1</v>
      </c>
      <c r="AN49" s="1787" t="s">
        <v>67</v>
      </c>
      <c r="AO49" s="1783">
        <f>SUMIF($Z$49:$Z$54,$AN49,$AA$49:$AA$54)+SUMIF($AD$49:$AD$54,$AN49,$AE$49:$AE$54)</f>
        <v>9</v>
      </c>
      <c r="AP49" s="1783">
        <f>SUMIF($Z$49:$Z$54,$AN49,$AB$49:$AB$54)+SUMIF($AD$49:$AD$54,$AN49,$AF$49:$AF$54)</f>
        <v>7</v>
      </c>
      <c r="AQ49" s="1783">
        <f>SUMIF($Z$49:$Z$54,$AN49,$AC$49:$AC$54)+SUMIF($AD$49:$AD$54,$AN49,$AG$49:$AG$54)</f>
        <v>0</v>
      </c>
      <c r="AR49" s="1783">
        <f>AP49-AQ49</f>
        <v>7</v>
      </c>
      <c r="AT49" s="1783">
        <v>1</v>
      </c>
      <c r="AU49" s="1783" t="str">
        <f>VLOOKUP($AT49,$AI$49:$AR$52,6,FALSE)</f>
        <v>Argentina</v>
      </c>
      <c r="AV49" s="1783">
        <f>VLOOKUP($AU49,$AN$49:$AR$52,2,FALSE)</f>
        <v>9</v>
      </c>
      <c r="AW49" s="1783">
        <f>VLOOKUP($AU49,$AN$49:$AR$52,3,FALSE)</f>
        <v>7</v>
      </c>
      <c r="AX49" s="1783">
        <f>VLOOKUP($AU49,$AN$49:$AR$52,4,FALSE)</f>
        <v>0</v>
      </c>
      <c r="AY49" s="1783">
        <f>VLOOKUP($AU49,$AN$49:$AR$52,5,FALSE)</f>
        <v>7</v>
      </c>
      <c r="AZ49" s="1845">
        <v>11</v>
      </c>
      <c r="BA49" s="1852">
        <v>41805.791666666664</v>
      </c>
      <c r="BB49" s="1847" t="s">
        <v>67</v>
      </c>
      <c r="BC49" s="1848" t="s">
        <v>6</v>
      </c>
      <c r="BD49" s="1849" t="s">
        <v>68</v>
      </c>
      <c r="BE49" s="1851">
        <f>IF(G49='Resultat &amp; tabell'!$G49,2,0)</f>
        <v>0</v>
      </c>
      <c r="BF49" s="1850" t="s">
        <v>6</v>
      </c>
      <c r="BG49" s="1851">
        <f>IF(I49='Resultat &amp; tabell'!$I49,2,0)</f>
        <v>0</v>
      </c>
      <c r="BH49" s="1851">
        <f>IF(J49='Resultat &amp; tabell'!$J49,1,0)</f>
        <v>1</v>
      </c>
      <c r="BI49" s="1835">
        <f t="shared" ref="BI49:BI54" si="90">SUM(BE49+BG49+BH49)</f>
        <v>1</v>
      </c>
      <c r="BJ49" s="1805"/>
      <c r="BK49" s="1838"/>
      <c r="BL49" s="1875"/>
      <c r="BM49" s="1875"/>
      <c r="BN49" s="1875"/>
      <c r="BO49" s="1875"/>
    </row>
    <row r="50" spans="2:67" ht="14.25" customHeight="1" x14ac:dyDescent="0.25">
      <c r="B50" s="1774">
        <v>12</v>
      </c>
      <c r="C50" s="1817">
        <v>41806.666666666664</v>
      </c>
      <c r="D50" s="1813" t="s">
        <v>191</v>
      </c>
      <c r="E50" s="1814" t="s">
        <v>6</v>
      </c>
      <c r="F50" s="1815" t="s">
        <v>192</v>
      </c>
      <c r="G50" s="1967">
        <v>0</v>
      </c>
      <c r="H50" s="1828" t="s">
        <v>6</v>
      </c>
      <c r="I50" s="1964">
        <v>2</v>
      </c>
      <c r="J50" s="1964">
        <v>2</v>
      </c>
      <c r="K50" s="1904">
        <f>IF('Resultat &amp; tabell'!J50="",0,BI50)</f>
        <v>2</v>
      </c>
      <c r="L50" s="1894">
        <v>2</v>
      </c>
      <c r="M50" s="1910" t="str">
        <f>VLOOKUP(L50,$AT$49:$AY$52,2,FALSE)</f>
        <v>Nigeria</v>
      </c>
      <c r="N50" s="1911">
        <f>VLOOKUP(M50,$AU$49:$AY$52,2,FALSE)</f>
        <v>4</v>
      </c>
      <c r="O50" s="1911">
        <f>VLOOKUP(M50,$AU$49:$AY$52,3,FALSE)</f>
        <v>3</v>
      </c>
      <c r="P50" s="1911">
        <f>VLOOKUP(M50,$AU$49:$AY$52,4,FALSE)</f>
        <v>3</v>
      </c>
      <c r="Q50" s="1912">
        <f>VLOOKUP(M50,$AU$49:$AY$52,5,FALSE)</f>
        <v>0</v>
      </c>
      <c r="Z50" s="1787" t="s">
        <v>69</v>
      </c>
      <c r="AA50" s="1788">
        <f t="shared" si="84"/>
        <v>0</v>
      </c>
      <c r="AB50" s="1788">
        <f t="shared" si="85"/>
        <v>0</v>
      </c>
      <c r="AC50" s="1788">
        <f t="shared" si="86"/>
        <v>2</v>
      </c>
      <c r="AD50" s="1787" t="s">
        <v>70</v>
      </c>
      <c r="AE50" s="1788">
        <f t="shared" si="87"/>
        <v>3</v>
      </c>
      <c r="AF50" s="1784">
        <f t="shared" si="88"/>
        <v>2</v>
      </c>
      <c r="AG50" s="1784">
        <f t="shared" si="89"/>
        <v>0</v>
      </c>
      <c r="AI50" s="1783">
        <f>RANK($AJ50,$AJ$49:$AJ$52,1)+COUNTIF($AJ$49:$AJ50,$AJ50)-1</f>
        <v>4</v>
      </c>
      <c r="AJ50" s="1783">
        <f>AK50+AL50+AM50</f>
        <v>4</v>
      </c>
      <c r="AK50" s="1783">
        <f t="shared" ref="AK50:AK52" si="91">SUMPRODUCT(($AO$49:$AO$52=AO50)*($AR$49:$AR$52=AR50)*($AP$49:$AP$52&gt;AP50))</f>
        <v>0</v>
      </c>
      <c r="AL50" s="1783">
        <f t="shared" ref="AL50:AL52" si="92">SUMPRODUCT(($AO$49:$AO$52=AO50)*($AR$49:$AR$52&gt;AR50))</f>
        <v>0</v>
      </c>
      <c r="AM50" s="1783">
        <f t="shared" ref="AM50:AM52" si="93">RANK(AO50,$AO$49:$AO$52)</f>
        <v>4</v>
      </c>
      <c r="AN50" s="1787" t="s">
        <v>69</v>
      </c>
      <c r="AO50" s="1783">
        <f t="shared" ref="AO50:AO52" si="94">SUMIF($Z$49:$Z$54,$AN50,$AA$49:$AA$54)+SUMIF($AD$49:$AD$54,$AN50,$AE$49:$AE$54)</f>
        <v>1</v>
      </c>
      <c r="AP50" s="1783">
        <f t="shared" ref="AP50:AP52" si="95">SUMIF($Z$49:$Z$54,$AN50,$AB$49:$AB$54)+SUMIF($AD$49:$AD$54,$AN50,$AF$49:$AF$54)</f>
        <v>1</v>
      </c>
      <c r="AQ50" s="1783">
        <f t="shared" ref="AQ50:AQ52" si="96">SUMIF($Z$49:$Z$54,$AN50,$AC$49:$AC$54)+SUMIF($AD$49:$AD$54,$AN50,$AG$49:$AG$54)</f>
        <v>5</v>
      </c>
      <c r="AR50" s="1783">
        <f t="shared" ref="AR50:AR52" si="97">AP50-AQ50</f>
        <v>-4</v>
      </c>
      <c r="AT50" s="1783">
        <v>2</v>
      </c>
      <c r="AU50" s="1783" t="str">
        <f t="shared" ref="AU50:AU52" si="98">VLOOKUP($AT50,$AI$49:$AR$52,6,FALSE)</f>
        <v>Nigeria</v>
      </c>
      <c r="AV50" s="1783">
        <f t="shared" ref="AV50:AV52" si="99">VLOOKUP($AU50,$AN$49:$AR$52,2,FALSE)</f>
        <v>4</v>
      </c>
      <c r="AW50" s="1783">
        <f t="shared" ref="AW50:AW52" si="100">VLOOKUP($AU50,$AN$49:$AR$52,3,FALSE)</f>
        <v>3</v>
      </c>
      <c r="AX50" s="1783">
        <f t="shared" ref="AX50:AX52" si="101">VLOOKUP($AU50,$AN$49:$AR$52,4,FALSE)</f>
        <v>3</v>
      </c>
      <c r="AY50" s="1783">
        <f t="shared" ref="AY50:AY52" si="102">VLOOKUP($AU50,$AN$49:$AR$52,5,FALSE)</f>
        <v>0</v>
      </c>
      <c r="AZ50" s="1845">
        <v>12</v>
      </c>
      <c r="BA50" s="1852">
        <v>41806.666666666664</v>
      </c>
      <c r="BB50" s="1847" t="s">
        <v>69</v>
      </c>
      <c r="BC50" s="1848" t="s">
        <v>6</v>
      </c>
      <c r="BD50" s="1849" t="s">
        <v>70</v>
      </c>
      <c r="BE50" s="1851">
        <f>IF(G50='Resultat &amp; tabell'!$G50,2,0)</f>
        <v>2</v>
      </c>
      <c r="BF50" s="1850" t="s">
        <v>6</v>
      </c>
      <c r="BG50" s="1851">
        <f>IF(I50='Resultat &amp; tabell'!$I50,2,0)</f>
        <v>0</v>
      </c>
      <c r="BH50" s="1851">
        <f>IF(J50='Resultat &amp; tabell'!$J50,1,0)</f>
        <v>0</v>
      </c>
      <c r="BI50" s="1835">
        <f t="shared" si="90"/>
        <v>2</v>
      </c>
      <c r="BK50" s="1838"/>
      <c r="BL50" s="1875"/>
      <c r="BM50" s="1875"/>
      <c r="BN50" s="1875"/>
      <c r="BO50" s="1875"/>
    </row>
    <row r="51" spans="2:67" ht="14.25" customHeight="1" x14ac:dyDescent="0.25">
      <c r="B51" s="1774">
        <v>27</v>
      </c>
      <c r="C51" s="1817">
        <v>41811.541666666664</v>
      </c>
      <c r="D51" s="1813" t="s">
        <v>190</v>
      </c>
      <c r="E51" s="1814" t="s">
        <v>6</v>
      </c>
      <c r="F51" s="1815" t="s">
        <v>191</v>
      </c>
      <c r="G51" s="1967">
        <v>2</v>
      </c>
      <c r="H51" s="1828" t="s">
        <v>6</v>
      </c>
      <c r="I51" s="1964">
        <v>0</v>
      </c>
      <c r="J51" s="1964">
        <v>1</v>
      </c>
      <c r="K51" s="1904">
        <f>IF('Resultat &amp; tabell'!J51="",0,BI51)</f>
        <v>3</v>
      </c>
      <c r="L51" s="1894">
        <v>3</v>
      </c>
      <c r="M51" s="1925" t="str">
        <f>VLOOKUP(L51,$AT$49:$AY$52,2,FALSE)</f>
        <v>Bosnien</v>
      </c>
      <c r="N51" s="1926">
        <f>VLOOKUP(M51,$AU$49:$AY$52,2,FALSE)</f>
        <v>2</v>
      </c>
      <c r="O51" s="1926">
        <f>VLOOKUP(M51,$AU$49:$AY$52,3,FALSE)</f>
        <v>2</v>
      </c>
      <c r="P51" s="1926">
        <f>VLOOKUP(M51,$AU$49:$AY$52,4,FALSE)</f>
        <v>5</v>
      </c>
      <c r="Q51" s="1927">
        <f>VLOOKUP(M51,$AU$49:$AY$52,5,FALSE)</f>
        <v>-3</v>
      </c>
      <c r="Z51" s="1787" t="s">
        <v>67</v>
      </c>
      <c r="AA51" s="1788">
        <f t="shared" si="84"/>
        <v>3</v>
      </c>
      <c r="AB51" s="1788">
        <f t="shared" si="85"/>
        <v>2</v>
      </c>
      <c r="AC51" s="1788">
        <f t="shared" si="86"/>
        <v>0</v>
      </c>
      <c r="AD51" s="1787" t="s">
        <v>69</v>
      </c>
      <c r="AE51" s="1788">
        <f t="shared" si="87"/>
        <v>0</v>
      </c>
      <c r="AF51" s="1784">
        <f t="shared" si="88"/>
        <v>0</v>
      </c>
      <c r="AG51" s="1784">
        <f t="shared" si="89"/>
        <v>2</v>
      </c>
      <c r="AI51" s="1783">
        <f>RANK($AJ51,$AJ$49:$AJ$52,1)+COUNTIF($AJ$49:$AJ51,$AJ51)-1</f>
        <v>3</v>
      </c>
      <c r="AJ51" s="1783">
        <f>AK51+AL51+AM51</f>
        <v>3</v>
      </c>
      <c r="AK51" s="1783">
        <f t="shared" si="91"/>
        <v>0</v>
      </c>
      <c r="AL51" s="1783">
        <f t="shared" si="92"/>
        <v>0</v>
      </c>
      <c r="AM51" s="1783">
        <f t="shared" si="93"/>
        <v>3</v>
      </c>
      <c r="AN51" s="1787" t="s">
        <v>68</v>
      </c>
      <c r="AO51" s="1783">
        <f t="shared" si="94"/>
        <v>2</v>
      </c>
      <c r="AP51" s="1783">
        <f t="shared" si="95"/>
        <v>2</v>
      </c>
      <c r="AQ51" s="1783">
        <f t="shared" si="96"/>
        <v>5</v>
      </c>
      <c r="AR51" s="1783">
        <f t="shared" si="97"/>
        <v>-3</v>
      </c>
      <c r="AT51" s="1783">
        <v>3</v>
      </c>
      <c r="AU51" s="1783" t="str">
        <f t="shared" si="98"/>
        <v>Bosnien</v>
      </c>
      <c r="AV51" s="1783">
        <f t="shared" si="99"/>
        <v>2</v>
      </c>
      <c r="AW51" s="1783">
        <f t="shared" si="100"/>
        <v>2</v>
      </c>
      <c r="AX51" s="1783">
        <f t="shared" si="101"/>
        <v>5</v>
      </c>
      <c r="AY51" s="1783">
        <f t="shared" si="102"/>
        <v>-3</v>
      </c>
      <c r="AZ51" s="1845">
        <v>27</v>
      </c>
      <c r="BA51" s="1852">
        <v>41811.541666666664</v>
      </c>
      <c r="BB51" s="1847" t="s">
        <v>67</v>
      </c>
      <c r="BC51" s="1848" t="s">
        <v>6</v>
      </c>
      <c r="BD51" s="1849" t="s">
        <v>69</v>
      </c>
      <c r="BE51" s="1851">
        <f>IF(G51='Resultat &amp; tabell'!$G51,2,0)</f>
        <v>0</v>
      </c>
      <c r="BF51" s="1850" t="s">
        <v>6</v>
      </c>
      <c r="BG51" s="1851">
        <f>IF(I51='Resultat &amp; tabell'!$I51,2,0)</f>
        <v>2</v>
      </c>
      <c r="BH51" s="1851">
        <f>IF(J51='Resultat &amp; tabell'!$J51,1,0)</f>
        <v>1</v>
      </c>
      <c r="BI51" s="1835">
        <f t="shared" si="90"/>
        <v>3</v>
      </c>
      <c r="BK51" s="1853"/>
      <c r="BL51" s="1875"/>
      <c r="BM51" s="1875"/>
      <c r="BN51" s="1875"/>
      <c r="BO51" s="1875"/>
    </row>
    <row r="52" spans="2:67" ht="14.25" customHeight="1" x14ac:dyDescent="0.25">
      <c r="B52" s="1774">
        <v>28</v>
      </c>
      <c r="C52" s="1817">
        <v>41811.75</v>
      </c>
      <c r="D52" s="1813" t="s">
        <v>192</v>
      </c>
      <c r="E52" s="1814" t="s">
        <v>6</v>
      </c>
      <c r="F52" s="1815" t="s">
        <v>193</v>
      </c>
      <c r="G52" s="1967">
        <v>1</v>
      </c>
      <c r="H52" s="1828" t="s">
        <v>6</v>
      </c>
      <c r="I52" s="1964">
        <v>1</v>
      </c>
      <c r="J52" s="1964" t="s">
        <v>214</v>
      </c>
      <c r="K52" s="1904">
        <f>IF('Resultat &amp; tabell'!J52="",0,BI52)</f>
        <v>2</v>
      </c>
      <c r="L52" s="1894">
        <v>4</v>
      </c>
      <c r="M52" s="1914" t="str">
        <f>VLOOKUP(L52,$AT$49:$AY$52,2,FALSE)</f>
        <v>Iran</v>
      </c>
      <c r="N52" s="1911">
        <f>VLOOKUP(M52,$AU$49:$AY$52,2,FALSE)</f>
        <v>1</v>
      </c>
      <c r="O52" s="1911">
        <f>VLOOKUP(M52,$AU$49:$AY$52,3,FALSE)</f>
        <v>1</v>
      </c>
      <c r="P52" s="1911">
        <f>VLOOKUP(M52,$AU$49:$AY$52,4,FALSE)</f>
        <v>5</v>
      </c>
      <c r="Q52" s="1912">
        <f>VLOOKUP(M52,$AU$49:$AY$52,5,FALSE)</f>
        <v>-4</v>
      </c>
      <c r="Z52" s="1787" t="s">
        <v>70</v>
      </c>
      <c r="AA52" s="1788">
        <f t="shared" si="84"/>
        <v>1</v>
      </c>
      <c r="AB52" s="1788">
        <f t="shared" si="85"/>
        <v>1</v>
      </c>
      <c r="AC52" s="1788">
        <f t="shared" si="86"/>
        <v>1</v>
      </c>
      <c r="AD52" s="1787" t="s">
        <v>68</v>
      </c>
      <c r="AE52" s="1788">
        <f t="shared" si="87"/>
        <v>1</v>
      </c>
      <c r="AF52" s="1784">
        <f t="shared" si="88"/>
        <v>1</v>
      </c>
      <c r="AG52" s="1784">
        <f t="shared" si="89"/>
        <v>1</v>
      </c>
      <c r="AI52" s="1783">
        <f>RANK($AJ52,$AJ$49:$AJ$52,1)+COUNTIF($AJ$49:$AJ52,$AJ52)-1</f>
        <v>2</v>
      </c>
      <c r="AJ52" s="1783">
        <f>AK52+AL52+AM52</f>
        <v>2</v>
      </c>
      <c r="AK52" s="1783">
        <f t="shared" si="91"/>
        <v>0</v>
      </c>
      <c r="AL52" s="1783">
        <f t="shared" si="92"/>
        <v>0</v>
      </c>
      <c r="AM52" s="1783">
        <f t="shared" si="93"/>
        <v>2</v>
      </c>
      <c r="AN52" s="1787" t="s">
        <v>70</v>
      </c>
      <c r="AO52" s="1783">
        <f t="shared" si="94"/>
        <v>4</v>
      </c>
      <c r="AP52" s="1783">
        <f t="shared" si="95"/>
        <v>3</v>
      </c>
      <c r="AQ52" s="1783">
        <f t="shared" si="96"/>
        <v>3</v>
      </c>
      <c r="AR52" s="1783">
        <f t="shared" si="97"/>
        <v>0</v>
      </c>
      <c r="AT52" s="1783">
        <v>4</v>
      </c>
      <c r="AU52" s="1783" t="str">
        <f t="shared" si="98"/>
        <v>Iran</v>
      </c>
      <c r="AV52" s="1783">
        <f t="shared" si="99"/>
        <v>1</v>
      </c>
      <c r="AW52" s="1783">
        <f t="shared" si="100"/>
        <v>1</v>
      </c>
      <c r="AX52" s="1783">
        <f t="shared" si="101"/>
        <v>5</v>
      </c>
      <c r="AY52" s="1783">
        <f t="shared" si="102"/>
        <v>-4</v>
      </c>
      <c r="AZ52" s="1845">
        <v>28</v>
      </c>
      <c r="BA52" s="1852">
        <v>41811.75</v>
      </c>
      <c r="BB52" s="1847" t="s">
        <v>70</v>
      </c>
      <c r="BC52" s="1848" t="s">
        <v>6</v>
      </c>
      <c r="BD52" s="1849" t="s">
        <v>68</v>
      </c>
      <c r="BE52" s="1851">
        <f>IF(G52='Resultat &amp; tabell'!$G52,2,0)</f>
        <v>2</v>
      </c>
      <c r="BF52" s="1850" t="s">
        <v>6</v>
      </c>
      <c r="BG52" s="1851">
        <f>IF(I52='Resultat &amp; tabell'!$I52,2,0)</f>
        <v>0</v>
      </c>
      <c r="BH52" s="1851">
        <f>IF(J52='Resultat &amp; tabell'!$J52,1,0)</f>
        <v>0</v>
      </c>
      <c r="BI52" s="1835">
        <f t="shared" si="90"/>
        <v>2</v>
      </c>
      <c r="BK52" s="1853"/>
      <c r="BL52" s="1875"/>
      <c r="BM52" s="1875"/>
      <c r="BN52" s="1875"/>
      <c r="BO52" s="1875"/>
    </row>
    <row r="53" spans="2:67" ht="14.25" customHeight="1" x14ac:dyDescent="0.25">
      <c r="B53" s="1774">
        <v>43</v>
      </c>
      <c r="C53" s="1817">
        <v>41815.541666666664</v>
      </c>
      <c r="D53" s="1813" t="s">
        <v>192</v>
      </c>
      <c r="E53" s="1814" t="s">
        <v>6</v>
      </c>
      <c r="F53" s="1815" t="s">
        <v>190</v>
      </c>
      <c r="G53" s="1967">
        <v>0</v>
      </c>
      <c r="H53" s="1828" t="s">
        <v>6</v>
      </c>
      <c r="I53" s="1964">
        <v>2</v>
      </c>
      <c r="J53" s="1964">
        <v>2</v>
      </c>
      <c r="K53" s="1904">
        <f>IF('Resultat &amp; tabell'!J53="",0,BI53)</f>
        <v>1</v>
      </c>
      <c r="M53" s="1896"/>
      <c r="N53" s="1926"/>
      <c r="O53" s="1926"/>
      <c r="P53" s="1926"/>
      <c r="Q53" s="1926"/>
      <c r="Z53" s="1787" t="s">
        <v>70</v>
      </c>
      <c r="AA53" s="1788">
        <f t="shared" si="84"/>
        <v>0</v>
      </c>
      <c r="AB53" s="1788">
        <f t="shared" si="85"/>
        <v>0</v>
      </c>
      <c r="AC53" s="1788">
        <f t="shared" si="86"/>
        <v>2</v>
      </c>
      <c r="AD53" s="1787" t="s">
        <v>67</v>
      </c>
      <c r="AE53" s="1788">
        <f t="shared" si="87"/>
        <v>3</v>
      </c>
      <c r="AF53" s="1784">
        <f t="shared" si="88"/>
        <v>2</v>
      </c>
      <c r="AG53" s="1784">
        <f t="shared" si="89"/>
        <v>0</v>
      </c>
      <c r="AZ53" s="1845">
        <v>43</v>
      </c>
      <c r="BA53" s="1852">
        <v>41815.541666666664</v>
      </c>
      <c r="BB53" s="1847" t="s">
        <v>70</v>
      </c>
      <c r="BC53" s="1848" t="s">
        <v>6</v>
      </c>
      <c r="BD53" s="1849" t="s">
        <v>67</v>
      </c>
      <c r="BE53" s="1851">
        <f>IF(G53='Resultat &amp; tabell'!$G53,2,0)</f>
        <v>0</v>
      </c>
      <c r="BF53" s="1850" t="s">
        <v>6</v>
      </c>
      <c r="BG53" s="1851">
        <f>IF(I53='Resultat &amp; tabell'!$I53,2,0)</f>
        <v>0</v>
      </c>
      <c r="BH53" s="1851">
        <f>IF(J53='Resultat &amp; tabell'!$J53,1,0)</f>
        <v>1</v>
      </c>
      <c r="BI53" s="1835">
        <f t="shared" si="90"/>
        <v>1</v>
      </c>
      <c r="BL53" s="1875"/>
      <c r="BM53" s="1875"/>
      <c r="BN53" s="1875"/>
      <c r="BO53" s="1875"/>
    </row>
    <row r="54" spans="2:67" ht="14.25" customHeight="1" x14ac:dyDescent="0.25">
      <c r="B54" s="1774">
        <v>44</v>
      </c>
      <c r="C54" s="1817">
        <v>41815.541666666664</v>
      </c>
      <c r="D54" s="1813" t="s">
        <v>193</v>
      </c>
      <c r="E54" s="1814" t="s">
        <v>6</v>
      </c>
      <c r="F54" s="1815" t="s">
        <v>191</v>
      </c>
      <c r="G54" s="1967">
        <v>1</v>
      </c>
      <c r="H54" s="1828" t="s">
        <v>6</v>
      </c>
      <c r="I54" s="1964">
        <v>1</v>
      </c>
      <c r="J54" s="1964" t="s">
        <v>214</v>
      </c>
      <c r="K54" s="1904">
        <f>IF('Resultat &amp; tabell'!J54="",0,BI54)</f>
        <v>2</v>
      </c>
      <c r="M54" s="1770"/>
      <c r="N54" s="1770"/>
      <c r="O54" s="1926"/>
      <c r="P54" s="1770"/>
      <c r="Q54" s="1926"/>
      <c r="R54" s="1770"/>
      <c r="Z54" s="1787" t="s">
        <v>68</v>
      </c>
      <c r="AA54" s="1788">
        <f t="shared" si="84"/>
        <v>1</v>
      </c>
      <c r="AB54" s="1788">
        <f t="shared" si="85"/>
        <v>1</v>
      </c>
      <c r="AC54" s="1788">
        <f t="shared" si="86"/>
        <v>1</v>
      </c>
      <c r="AD54" s="1787" t="s">
        <v>69</v>
      </c>
      <c r="AE54" s="1788">
        <f t="shared" si="87"/>
        <v>1</v>
      </c>
      <c r="AF54" s="1784">
        <f t="shared" si="88"/>
        <v>1</v>
      </c>
      <c r="AG54" s="1784">
        <f t="shared" si="89"/>
        <v>1</v>
      </c>
      <c r="AZ54" s="1845">
        <v>44</v>
      </c>
      <c r="BA54" s="1852">
        <v>41815.541666666664</v>
      </c>
      <c r="BB54" s="1847" t="s">
        <v>68</v>
      </c>
      <c r="BC54" s="1848" t="s">
        <v>6</v>
      </c>
      <c r="BD54" s="1849" t="s">
        <v>69</v>
      </c>
      <c r="BE54" s="1851">
        <f>IF(G54='Resultat &amp; tabell'!$G54,2,0)</f>
        <v>0</v>
      </c>
      <c r="BF54" s="1850" t="s">
        <v>6</v>
      </c>
      <c r="BG54" s="1851">
        <f>IF(I54='Resultat &amp; tabell'!$I54,2,0)</f>
        <v>2</v>
      </c>
      <c r="BH54" s="1851">
        <f>IF(J54='Resultat &amp; tabell'!$J54,1,0)</f>
        <v>0</v>
      </c>
      <c r="BI54" s="1835">
        <f t="shared" si="90"/>
        <v>2</v>
      </c>
      <c r="BL54" s="1875"/>
      <c r="BM54" s="1875"/>
      <c r="BN54" s="1875"/>
      <c r="BO54" s="1875"/>
    </row>
    <row r="55" spans="2:67" ht="14.25" customHeight="1" x14ac:dyDescent="0.25">
      <c r="C55" s="1789"/>
      <c r="K55" s="1917"/>
      <c r="N55" s="1916"/>
      <c r="O55" s="1929"/>
      <c r="P55" s="1916"/>
      <c r="Q55" s="1916"/>
      <c r="BA55" s="1860"/>
      <c r="BI55" s="1836"/>
      <c r="BL55" s="1875"/>
      <c r="BM55" s="1879"/>
      <c r="BN55" s="1875"/>
      <c r="BO55" s="1875"/>
    </row>
    <row r="56" spans="2:67" s="1794" customFormat="1" ht="14.25" customHeight="1" x14ac:dyDescent="0.25">
      <c r="B56" s="1771" t="s">
        <v>71</v>
      </c>
      <c r="C56" s="1792"/>
      <c r="D56" s="1777"/>
      <c r="E56" s="1778"/>
      <c r="F56" s="1777"/>
      <c r="G56" s="1778"/>
      <c r="H56" s="1778"/>
      <c r="I56" s="1778"/>
      <c r="J56" s="1778"/>
      <c r="K56" s="1917"/>
      <c r="L56" s="1918"/>
      <c r="M56" s="1919"/>
      <c r="N56" s="1920"/>
      <c r="O56" s="1930"/>
      <c r="P56" s="1920"/>
      <c r="Q56" s="1920"/>
      <c r="R56" s="1919"/>
      <c r="S56" s="1920"/>
      <c r="T56" s="1778"/>
      <c r="U56" s="1778"/>
      <c r="V56" s="1778"/>
      <c r="W56" s="1799"/>
      <c r="Z56" s="1781"/>
      <c r="AA56" s="1788"/>
      <c r="AB56" s="1788"/>
      <c r="AC56" s="1788"/>
      <c r="AD56" s="1781"/>
      <c r="AE56" s="1795"/>
      <c r="AF56" s="1796"/>
      <c r="AG56" s="1796"/>
      <c r="AH56" s="1795"/>
      <c r="AI56" s="1795"/>
      <c r="AJ56" s="1795"/>
      <c r="AK56" s="1795"/>
      <c r="AL56" s="1795"/>
      <c r="AM56" s="1795"/>
      <c r="AN56" s="1795"/>
      <c r="AO56" s="1795"/>
      <c r="AP56" s="1795"/>
      <c r="AQ56" s="1795"/>
      <c r="AR56" s="1795"/>
      <c r="AS56" s="1795"/>
      <c r="AT56" s="1795"/>
      <c r="AU56" s="1795"/>
      <c r="AV56" s="1795"/>
      <c r="AW56" s="1795"/>
      <c r="AX56" s="1795"/>
      <c r="AY56" s="1795"/>
      <c r="AZ56" s="1838" t="s">
        <v>71</v>
      </c>
      <c r="BA56" s="1862"/>
      <c r="BB56" s="1839"/>
      <c r="BC56" s="1840"/>
      <c r="BD56" s="1839"/>
      <c r="BE56" s="1840"/>
      <c r="BF56" s="1840"/>
      <c r="BG56" s="1840"/>
      <c r="BH56" s="1840"/>
      <c r="BI56" s="1837"/>
      <c r="BJ56" s="1804"/>
      <c r="BK56" s="1806"/>
      <c r="BL56" s="1837"/>
      <c r="BM56" s="1880"/>
      <c r="BN56" s="1837"/>
      <c r="BO56" s="1837"/>
    </row>
    <row r="57" spans="2:67" s="1794" customFormat="1" ht="14.25" customHeight="1" x14ac:dyDescent="0.25">
      <c r="B57" s="1824" t="s">
        <v>2</v>
      </c>
      <c r="C57" s="182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1826" t="s">
        <v>81</v>
      </c>
      <c r="K57" s="1921" t="s">
        <v>89</v>
      </c>
      <c r="L57" s="1918"/>
      <c r="M57" s="1900" t="s">
        <v>71</v>
      </c>
      <c r="N57" s="1901" t="s">
        <v>89</v>
      </c>
      <c r="O57" s="1901" t="s">
        <v>90</v>
      </c>
      <c r="P57" s="1901" t="s">
        <v>91</v>
      </c>
      <c r="Q57" s="1902" t="s">
        <v>101</v>
      </c>
      <c r="R57" s="1919"/>
      <c r="S57" s="1920"/>
      <c r="T57" s="1778"/>
      <c r="U57" s="1778"/>
      <c r="V57" s="1778"/>
      <c r="W57" s="1799"/>
      <c r="Z57" s="1785" t="s">
        <v>87</v>
      </c>
      <c r="AA57" s="1785" t="s">
        <v>89</v>
      </c>
      <c r="AB57" s="1785" t="s">
        <v>90</v>
      </c>
      <c r="AC57" s="1785" t="s">
        <v>91</v>
      </c>
      <c r="AD57" s="1785" t="s">
        <v>88</v>
      </c>
      <c r="AE57" s="1785" t="s">
        <v>89</v>
      </c>
      <c r="AF57" s="1785" t="s">
        <v>90</v>
      </c>
      <c r="AG57" s="1785" t="s">
        <v>91</v>
      </c>
      <c r="AH57" s="1795"/>
      <c r="AI57" s="1786" t="s">
        <v>99</v>
      </c>
      <c r="AJ57" s="1786" t="s">
        <v>98</v>
      </c>
      <c r="AK57" s="1786" t="s">
        <v>97</v>
      </c>
      <c r="AL57" s="1785" t="s">
        <v>96</v>
      </c>
      <c r="AM57" s="1785" t="s">
        <v>95</v>
      </c>
      <c r="AN57" s="1785" t="s">
        <v>92</v>
      </c>
      <c r="AO57" s="1785" t="s">
        <v>89</v>
      </c>
      <c r="AP57" s="1785" t="s">
        <v>90</v>
      </c>
      <c r="AQ57" s="1785" t="s">
        <v>91</v>
      </c>
      <c r="AR57" s="1786" t="s">
        <v>93</v>
      </c>
      <c r="AS57" s="1795"/>
      <c r="AT57" s="1785" t="s">
        <v>94</v>
      </c>
      <c r="AU57" s="1785" t="s">
        <v>92</v>
      </c>
      <c r="AV57" s="1785" t="s">
        <v>89</v>
      </c>
      <c r="AW57" s="1785" t="s">
        <v>90</v>
      </c>
      <c r="AX57" s="1785" t="s">
        <v>91</v>
      </c>
      <c r="AY57" s="1786" t="s">
        <v>93</v>
      </c>
      <c r="AZ57" s="1867" t="s">
        <v>2</v>
      </c>
      <c r="BA57" s="1865" t="s">
        <v>3</v>
      </c>
      <c r="BB57" s="1869" t="s">
        <v>2</v>
      </c>
      <c r="BC57" s="1866"/>
      <c r="BD57" s="1870"/>
      <c r="BE57" s="1999" t="s">
        <v>4</v>
      </c>
      <c r="BF57" s="1999"/>
      <c r="BG57" s="1999"/>
      <c r="BH57" s="1866" t="s">
        <v>81</v>
      </c>
      <c r="BI57" s="1827" t="s">
        <v>89</v>
      </c>
      <c r="BJ57" s="1804"/>
      <c r="BK57" s="1841"/>
      <c r="BL57" s="1837"/>
      <c r="BM57" s="1837"/>
      <c r="BN57" s="1837"/>
      <c r="BO57" s="1837"/>
    </row>
    <row r="58" spans="2:67" ht="14.25" customHeight="1" x14ac:dyDescent="0.25">
      <c r="B58" s="1774">
        <v>13</v>
      </c>
      <c r="C58" s="1817">
        <v>41806.541666666664</v>
      </c>
      <c r="D58" s="1813" t="s">
        <v>194</v>
      </c>
      <c r="E58" s="1814" t="s">
        <v>6</v>
      </c>
      <c r="F58" s="1815" t="s">
        <v>197</v>
      </c>
      <c r="G58" s="1970">
        <v>3</v>
      </c>
      <c r="H58" s="1828" t="s">
        <v>6</v>
      </c>
      <c r="I58" s="1968">
        <v>2</v>
      </c>
      <c r="J58" s="1968">
        <v>1</v>
      </c>
      <c r="K58" s="1904">
        <f>IF('Resultat &amp; tabell'!J58="",0,BI58)</f>
        <v>1</v>
      </c>
      <c r="L58" s="1905">
        <v>1</v>
      </c>
      <c r="M58" s="1906" t="str">
        <f>VLOOKUP(L58,$AT$58:$AY$61,2,FALSE)</f>
        <v>Tyskland</v>
      </c>
      <c r="N58" s="1907">
        <f>VLOOKUP(M58,$AU$58:$AY$61,2,FALSE)</f>
        <v>9</v>
      </c>
      <c r="O58" s="1907">
        <f>VLOOKUP(M58,$AU$58:$AY$61,3,FALSE)</f>
        <v>7</v>
      </c>
      <c r="P58" s="1907">
        <f>VLOOKUP(M58,$AU$58:$AY$61,4,FALSE)</f>
        <v>2</v>
      </c>
      <c r="Q58" s="1908">
        <f>VLOOKUP(M58,$AU$58:$AY$61,5,FALSE)</f>
        <v>5</v>
      </c>
      <c r="Z58" s="1787" t="s">
        <v>72</v>
      </c>
      <c r="AA58" s="1788">
        <f t="shared" ref="AA58:AA63" si="103">IF(G58="",0,IF($G58&lt;$I58,0,IF($G58=$I58,1,3)))</f>
        <v>3</v>
      </c>
      <c r="AB58" s="1788">
        <f t="shared" ref="AB58:AB63" si="104">G58</f>
        <v>3</v>
      </c>
      <c r="AC58" s="1788">
        <f t="shared" ref="AC58:AC63" si="105">I58</f>
        <v>2</v>
      </c>
      <c r="AD58" s="1787" t="s">
        <v>73</v>
      </c>
      <c r="AE58" s="1788">
        <f t="shared" ref="AE58:AE63" si="106">IF(I58="",0,IF(I58&lt;G58,0,IF(G58=I58,1,3)))</f>
        <v>0</v>
      </c>
      <c r="AF58" s="1784">
        <f t="shared" ref="AF58:AF63" si="107">I58</f>
        <v>2</v>
      </c>
      <c r="AG58" s="1784">
        <f t="shared" ref="AG58:AG63" si="108">G58</f>
        <v>3</v>
      </c>
      <c r="AI58" s="1783">
        <f>RANK($AJ58,$AJ$58:$AJ$61,1)+COUNTIF($AJ$58:$AJ58,$AJ58)-1</f>
        <v>1</v>
      </c>
      <c r="AJ58" s="1783">
        <f>AK58+AL58+AM58</f>
        <v>1</v>
      </c>
      <c r="AK58" s="1783">
        <f>SUMPRODUCT(($AO$58:$AO$61=AO58)*($AR$58:$AR$61=AR58)*($AP$58:$AP$61&gt;AP58))</f>
        <v>0</v>
      </c>
      <c r="AL58" s="1783">
        <f>SUMPRODUCT(($AO$58:$AO$61=AO58)*($AR$58:$AR$61&gt;AR58))</f>
        <v>0</v>
      </c>
      <c r="AM58" s="1783">
        <f>RANK(AO58,$AO$58:$AO$61)</f>
        <v>1</v>
      </c>
      <c r="AN58" s="1787" t="s">
        <v>72</v>
      </c>
      <c r="AO58" s="1783">
        <f>SUMIF($Z$58:$Z$63,$AN58,$AA$58:$AA$63)+SUMIF($AD$58:$AD$63,$AN58,$AE$58:$AE$63)</f>
        <v>9</v>
      </c>
      <c r="AP58" s="1783">
        <f>SUMIF($Z$58:$Z$63,$AN58,$AB$58:$AB$63)+SUMIF($AD$58:$AD$63,$AN58,$AF$58:$AF$63)</f>
        <v>7</v>
      </c>
      <c r="AQ58" s="1783">
        <f>SUMIF($Z$58:$Z$63,$AN58,$AC$58:$AC$63)+SUMIF($AD$58:$AD$63,$AN58,$AG$58:$AG$63)</f>
        <v>2</v>
      </c>
      <c r="AR58" s="1783">
        <f>AP58-AQ58</f>
        <v>5</v>
      </c>
      <c r="AT58" s="1783">
        <v>1</v>
      </c>
      <c r="AU58" s="1783" t="str">
        <f>VLOOKUP($AT58,$AI$58:$AR$61,6,FALSE)</f>
        <v>Tyskland</v>
      </c>
      <c r="AV58" s="1783">
        <f>VLOOKUP($AU58,$AN$58:$AR$61,2,FALSE)</f>
        <v>9</v>
      </c>
      <c r="AW58" s="1783">
        <f>VLOOKUP($AU58,$AN$58:$AR$61,3,FALSE)</f>
        <v>7</v>
      </c>
      <c r="AX58" s="1783">
        <f>VLOOKUP($AU58,$AN$58:$AR$61,4,FALSE)</f>
        <v>2</v>
      </c>
      <c r="AY58" s="1783">
        <f>VLOOKUP($AU58,$AN$58:$AR$61,5,FALSE)</f>
        <v>5</v>
      </c>
      <c r="AZ58" s="1845">
        <v>13</v>
      </c>
      <c r="BA58" s="1852">
        <v>41806.541666666664</v>
      </c>
      <c r="BB58" s="1847" t="s">
        <v>72</v>
      </c>
      <c r="BC58" s="1848" t="s">
        <v>6</v>
      </c>
      <c r="BD58" s="1849" t="s">
        <v>73</v>
      </c>
      <c r="BE58" s="1851">
        <f>IF(G58='Resultat &amp; tabell'!$G58,2,0)</f>
        <v>0</v>
      </c>
      <c r="BF58" s="1850" t="s">
        <v>6</v>
      </c>
      <c r="BG58" s="1851">
        <f>IF(I58='Resultat &amp; tabell'!$I58,2,0)</f>
        <v>0</v>
      </c>
      <c r="BH58" s="1851">
        <f>IF(J58='Resultat &amp; tabell'!$J58,1,0)</f>
        <v>1</v>
      </c>
      <c r="BI58" s="1835">
        <f t="shared" ref="BI58:BI63" si="109">SUM(BE58+BG58+BH58)</f>
        <v>1</v>
      </c>
      <c r="BJ58" s="1805"/>
      <c r="BK58" s="1838"/>
      <c r="BL58" s="1875"/>
      <c r="BM58" s="1875"/>
      <c r="BN58" s="1875"/>
      <c r="BO58" s="1875"/>
    </row>
    <row r="59" spans="2:67" ht="14.25" customHeight="1" x14ac:dyDescent="0.25">
      <c r="B59" s="1774">
        <v>14</v>
      </c>
      <c r="C59" s="1817">
        <v>41806.791666666664</v>
      </c>
      <c r="D59" s="1813" t="s">
        <v>195</v>
      </c>
      <c r="E59" s="1814" t="s">
        <v>6</v>
      </c>
      <c r="F59" s="1815" t="s">
        <v>196</v>
      </c>
      <c r="G59" s="1970">
        <v>2</v>
      </c>
      <c r="H59" s="1828" t="s">
        <v>6</v>
      </c>
      <c r="I59" s="1968">
        <v>2</v>
      </c>
      <c r="J59" s="1968" t="s">
        <v>214</v>
      </c>
      <c r="K59" s="1904">
        <f>IF('Resultat &amp; tabell'!J59="",0,BI59)</f>
        <v>2</v>
      </c>
      <c r="L59" s="1894">
        <v>2</v>
      </c>
      <c r="M59" s="1910" t="str">
        <f>VLOOKUP(L59,$AT$58:$AY$61,2,FALSE)</f>
        <v>Portugal</v>
      </c>
      <c r="N59" s="1911">
        <f>VLOOKUP(M59,$AU$58:$AY$61,2,FALSE)</f>
        <v>6</v>
      </c>
      <c r="O59" s="1911">
        <f>VLOOKUP(M59,$AU$58:$AY$61,3,FALSE)</f>
        <v>7</v>
      </c>
      <c r="P59" s="1911">
        <f>VLOOKUP(M59,$AU$58:$AY$61,4,FALSE)</f>
        <v>3</v>
      </c>
      <c r="Q59" s="1912">
        <f>VLOOKUP(M59,$AU$58:$AY$61,5,FALSE)</f>
        <v>4</v>
      </c>
      <c r="Z59" s="1787" t="s">
        <v>74</v>
      </c>
      <c r="AA59" s="1788">
        <f t="shared" si="103"/>
        <v>1</v>
      </c>
      <c r="AB59" s="1788">
        <f t="shared" si="104"/>
        <v>2</v>
      </c>
      <c r="AC59" s="1788">
        <f t="shared" si="105"/>
        <v>2</v>
      </c>
      <c r="AD59" s="1787" t="s">
        <v>75</v>
      </c>
      <c r="AE59" s="1788">
        <f t="shared" si="106"/>
        <v>1</v>
      </c>
      <c r="AF59" s="1784">
        <f t="shared" si="107"/>
        <v>2</v>
      </c>
      <c r="AG59" s="1784">
        <f t="shared" si="108"/>
        <v>2</v>
      </c>
      <c r="AI59" s="1783">
        <f>RANK($AJ59,$AJ$58:$AJ$61,1)+COUNTIF($AJ$58:$AJ59,$AJ59)-1</f>
        <v>4</v>
      </c>
      <c r="AJ59" s="1783">
        <f>AK59+AL59+AM59</f>
        <v>4</v>
      </c>
      <c r="AK59" s="1783">
        <f t="shared" ref="AK59:AK61" si="110">SUMPRODUCT(($AO$58:$AO$61=AO59)*($AR$58:$AR$61=AR59)*($AP$58:$AP$61&gt;AP59))</f>
        <v>0</v>
      </c>
      <c r="AL59" s="1783">
        <f t="shared" ref="AL59:AL61" si="111">SUMPRODUCT(($AO$58:$AO$61=AO59)*($AR$58:$AR$61&gt;AR59))</f>
        <v>1</v>
      </c>
      <c r="AM59" s="1783">
        <f t="shared" ref="AM59:AM61" si="112">RANK(AO59,$AO$58:$AO$61)</f>
        <v>3</v>
      </c>
      <c r="AN59" s="1787" t="s">
        <v>74</v>
      </c>
      <c r="AO59" s="1783">
        <f t="shared" ref="AO59:AO61" si="113">SUMIF($Z$58:$Z$63,$AN59,$AA$58:$AA$63)+SUMIF($AD$58:$AD$63,$AN59,$AE$58:$AE$63)</f>
        <v>1</v>
      </c>
      <c r="AP59" s="1783">
        <f t="shared" ref="AP59:AP61" si="114">SUMIF($Z$58:$Z$63,$AN59,$AB$58:$AB$63)+SUMIF($AD$58:$AD$63,$AN59,$AF$58:$AF$63)</f>
        <v>2</v>
      </c>
      <c r="AQ59" s="1783">
        <f t="shared" ref="AQ59:AQ61" si="115">SUMIF($Z$58:$Z$63,$AN59,$AC$58:$AC$63)+SUMIF($AD$58:$AD$63,$AN59,$AG$58:$AG$63)</f>
        <v>7</v>
      </c>
      <c r="AR59" s="1783">
        <f t="shared" ref="AR59:AR61" si="116">AP59-AQ59</f>
        <v>-5</v>
      </c>
      <c r="AT59" s="1783">
        <v>2</v>
      </c>
      <c r="AU59" s="1783" t="str">
        <f t="shared" ref="AU59:AU61" si="117">VLOOKUP($AT59,$AI$58:$AR$61,6,FALSE)</f>
        <v>Portugal</v>
      </c>
      <c r="AV59" s="1783">
        <f t="shared" ref="AV59:AV61" si="118">VLOOKUP($AU59,$AN$58:$AR$61,2,FALSE)</f>
        <v>6</v>
      </c>
      <c r="AW59" s="1783">
        <f t="shared" ref="AW59:AW61" si="119">VLOOKUP($AU59,$AN$58:$AR$61,3,FALSE)</f>
        <v>7</v>
      </c>
      <c r="AX59" s="1783">
        <f t="shared" ref="AX59:AX61" si="120">VLOOKUP($AU59,$AN$58:$AR$61,4,FALSE)</f>
        <v>3</v>
      </c>
      <c r="AY59" s="1783">
        <f t="shared" ref="AY59:AY61" si="121">VLOOKUP($AU59,$AN$58:$AR$61,5,FALSE)</f>
        <v>4</v>
      </c>
      <c r="AZ59" s="1845">
        <v>14</v>
      </c>
      <c r="BA59" s="1852">
        <v>41806.791666666664</v>
      </c>
      <c r="BB59" s="1847" t="s">
        <v>74</v>
      </c>
      <c r="BC59" s="1848" t="s">
        <v>6</v>
      </c>
      <c r="BD59" s="1849" t="s">
        <v>75</v>
      </c>
      <c r="BE59" s="1851">
        <f>IF(G59='Resultat &amp; tabell'!$G59,2,0)</f>
        <v>0</v>
      </c>
      <c r="BF59" s="1850" t="s">
        <v>6</v>
      </c>
      <c r="BG59" s="1851">
        <f>IF(I59='Resultat &amp; tabell'!$I59,2,0)</f>
        <v>2</v>
      </c>
      <c r="BH59" s="1851">
        <f>IF(J59='Resultat &amp; tabell'!$J59,1,0)</f>
        <v>0</v>
      </c>
      <c r="BI59" s="1835">
        <f t="shared" si="109"/>
        <v>2</v>
      </c>
      <c r="BK59" s="1838"/>
      <c r="BL59" s="1875"/>
      <c r="BM59" s="1875"/>
      <c r="BN59" s="1875"/>
      <c r="BO59" s="1875"/>
    </row>
    <row r="60" spans="2:67" ht="14.25" customHeight="1" x14ac:dyDescent="0.25">
      <c r="B60" s="1774">
        <v>29</v>
      </c>
      <c r="C60" s="1817">
        <v>41811.666666666664</v>
      </c>
      <c r="D60" s="1813" t="s">
        <v>194</v>
      </c>
      <c r="E60" s="1814" t="s">
        <v>6</v>
      </c>
      <c r="F60" s="1815" t="s">
        <v>195</v>
      </c>
      <c r="G60" s="1970">
        <v>2</v>
      </c>
      <c r="H60" s="1828" t="s">
        <v>6</v>
      </c>
      <c r="I60" s="1968">
        <v>0</v>
      </c>
      <c r="J60" s="1968">
        <v>1</v>
      </c>
      <c r="K60" s="1904">
        <f>IF('Resultat &amp; tabell'!J60="",0,BI60)</f>
        <v>2</v>
      </c>
      <c r="L60" s="1894">
        <v>3</v>
      </c>
      <c r="M60" s="1925" t="str">
        <f>VLOOKUP(L60,$AT$58:$AY$61,2,FALSE)</f>
        <v>USA</v>
      </c>
      <c r="N60" s="1926">
        <f>VLOOKUP(M60,$AU$58:$AY$61,2,FALSE)</f>
        <v>1</v>
      </c>
      <c r="O60" s="1926">
        <f>VLOOKUP(M60,$AU$58:$AY$61,3,FALSE)</f>
        <v>2</v>
      </c>
      <c r="P60" s="1926">
        <f>VLOOKUP(M60,$AU$58:$AY$61,4,FALSE)</f>
        <v>6</v>
      </c>
      <c r="Q60" s="1927">
        <f>VLOOKUP(M60,$AU$58:$AY$61,5,FALSE)</f>
        <v>-4</v>
      </c>
      <c r="Z60" s="1787" t="s">
        <v>72</v>
      </c>
      <c r="AA60" s="1788">
        <f t="shared" si="103"/>
        <v>3</v>
      </c>
      <c r="AB60" s="1788">
        <f t="shared" si="104"/>
        <v>2</v>
      </c>
      <c r="AC60" s="1788">
        <f t="shared" si="105"/>
        <v>0</v>
      </c>
      <c r="AD60" s="1787" t="s">
        <v>74</v>
      </c>
      <c r="AE60" s="1788">
        <f t="shared" si="106"/>
        <v>0</v>
      </c>
      <c r="AF60" s="1784">
        <f t="shared" si="107"/>
        <v>0</v>
      </c>
      <c r="AG60" s="1784">
        <f t="shared" si="108"/>
        <v>2</v>
      </c>
      <c r="AI60" s="1783">
        <f>RANK($AJ60,$AJ$58:$AJ$61,1)+COUNTIF($AJ$58:$AJ60,$AJ60)-1</f>
        <v>2</v>
      </c>
      <c r="AJ60" s="1783">
        <f>AK60+AL60+AM60</f>
        <v>2</v>
      </c>
      <c r="AK60" s="1783">
        <f t="shared" si="110"/>
        <v>0</v>
      </c>
      <c r="AL60" s="1783">
        <f t="shared" si="111"/>
        <v>0</v>
      </c>
      <c r="AM60" s="1783">
        <f t="shared" si="112"/>
        <v>2</v>
      </c>
      <c r="AN60" s="1787" t="s">
        <v>73</v>
      </c>
      <c r="AO60" s="1783">
        <f t="shared" si="113"/>
        <v>6</v>
      </c>
      <c r="AP60" s="1783">
        <f t="shared" si="114"/>
        <v>7</v>
      </c>
      <c r="AQ60" s="1783">
        <f t="shared" si="115"/>
        <v>3</v>
      </c>
      <c r="AR60" s="1783">
        <f t="shared" si="116"/>
        <v>4</v>
      </c>
      <c r="AT60" s="1783">
        <v>3</v>
      </c>
      <c r="AU60" s="1783" t="str">
        <f t="shared" si="117"/>
        <v>USA</v>
      </c>
      <c r="AV60" s="1783">
        <f t="shared" si="118"/>
        <v>1</v>
      </c>
      <c r="AW60" s="1783">
        <f t="shared" si="119"/>
        <v>2</v>
      </c>
      <c r="AX60" s="1783">
        <f t="shared" si="120"/>
        <v>6</v>
      </c>
      <c r="AY60" s="1783">
        <f t="shared" si="121"/>
        <v>-4</v>
      </c>
      <c r="AZ60" s="1845">
        <v>29</v>
      </c>
      <c r="BA60" s="1852">
        <v>41811.666666666664</v>
      </c>
      <c r="BB60" s="1847" t="s">
        <v>72</v>
      </c>
      <c r="BC60" s="1848" t="s">
        <v>6</v>
      </c>
      <c r="BD60" s="1849" t="s">
        <v>74</v>
      </c>
      <c r="BE60" s="1851">
        <f>IF(G60='Resultat &amp; tabell'!$G60,2,0)</f>
        <v>2</v>
      </c>
      <c r="BF60" s="1850" t="s">
        <v>6</v>
      </c>
      <c r="BG60" s="1851">
        <f>IF(I60='Resultat &amp; tabell'!$I60,2,0)</f>
        <v>0</v>
      </c>
      <c r="BH60" s="1851">
        <f>IF(J60='Resultat &amp; tabell'!$J60,1,0)</f>
        <v>0</v>
      </c>
      <c r="BI60" s="1835">
        <f t="shared" si="109"/>
        <v>2</v>
      </c>
      <c r="BK60" s="1853"/>
      <c r="BL60" s="1875"/>
      <c r="BM60" s="1875"/>
      <c r="BN60" s="1875"/>
      <c r="BO60" s="1875"/>
    </row>
    <row r="61" spans="2:67" ht="14.25" customHeight="1" x14ac:dyDescent="0.25">
      <c r="B61" s="1774">
        <v>30</v>
      </c>
      <c r="C61" s="1817">
        <v>41812.75</v>
      </c>
      <c r="D61" s="1813" t="s">
        <v>196</v>
      </c>
      <c r="E61" s="1814" t="s">
        <v>6</v>
      </c>
      <c r="F61" s="1815" t="s">
        <v>197</v>
      </c>
      <c r="G61" s="1970">
        <v>0</v>
      </c>
      <c r="H61" s="1828" t="s">
        <v>6</v>
      </c>
      <c r="I61" s="1968">
        <v>2</v>
      </c>
      <c r="J61" s="1968">
        <v>2</v>
      </c>
      <c r="K61" s="1904">
        <f>IF('Resultat &amp; tabell'!J61="",0,BI61)</f>
        <v>2</v>
      </c>
      <c r="L61" s="1894">
        <v>4</v>
      </c>
      <c r="M61" s="1914" t="str">
        <f>VLOOKUP(L61,$AT$58:$AY$61,2,FALSE)</f>
        <v>Ghana</v>
      </c>
      <c r="N61" s="1911">
        <f>VLOOKUP(M61,$AU$58:$AY$61,2,FALSE)</f>
        <v>1</v>
      </c>
      <c r="O61" s="1911">
        <f>VLOOKUP(M61,$AU$58:$AY$61,3,FALSE)</f>
        <v>2</v>
      </c>
      <c r="P61" s="1911">
        <f>VLOOKUP(M61,$AU$58:$AY$61,4,FALSE)</f>
        <v>7</v>
      </c>
      <c r="Q61" s="1912">
        <f>VLOOKUP(M61,$AU$58:$AY$61,5,FALSE)</f>
        <v>-5</v>
      </c>
      <c r="Z61" s="1787" t="s">
        <v>75</v>
      </c>
      <c r="AA61" s="1788">
        <f t="shared" si="103"/>
        <v>0</v>
      </c>
      <c r="AB61" s="1788">
        <f t="shared" si="104"/>
        <v>0</v>
      </c>
      <c r="AC61" s="1788">
        <f t="shared" si="105"/>
        <v>2</v>
      </c>
      <c r="AD61" s="1787" t="s">
        <v>73</v>
      </c>
      <c r="AE61" s="1788">
        <f t="shared" si="106"/>
        <v>3</v>
      </c>
      <c r="AF61" s="1784">
        <f t="shared" si="107"/>
        <v>2</v>
      </c>
      <c r="AG61" s="1784">
        <f t="shared" si="108"/>
        <v>0</v>
      </c>
      <c r="AI61" s="1783">
        <f>RANK($AJ61,$AJ$58:$AJ$61,1)+COUNTIF($AJ$58:$AJ61,$AJ61)-1</f>
        <v>3</v>
      </c>
      <c r="AJ61" s="1783">
        <f>AK61+AL61+AM61</f>
        <v>3</v>
      </c>
      <c r="AK61" s="1783">
        <f t="shared" si="110"/>
        <v>0</v>
      </c>
      <c r="AL61" s="1783">
        <f t="shared" si="111"/>
        <v>0</v>
      </c>
      <c r="AM61" s="1783">
        <f t="shared" si="112"/>
        <v>3</v>
      </c>
      <c r="AN61" s="1787" t="s">
        <v>75</v>
      </c>
      <c r="AO61" s="1783">
        <f t="shared" si="113"/>
        <v>1</v>
      </c>
      <c r="AP61" s="1783">
        <f t="shared" si="114"/>
        <v>2</v>
      </c>
      <c r="AQ61" s="1783">
        <f t="shared" si="115"/>
        <v>6</v>
      </c>
      <c r="AR61" s="1783">
        <f t="shared" si="116"/>
        <v>-4</v>
      </c>
      <c r="AT61" s="1783">
        <v>4</v>
      </c>
      <c r="AU61" s="1783" t="str">
        <f t="shared" si="117"/>
        <v>Ghana</v>
      </c>
      <c r="AV61" s="1783">
        <f t="shared" si="118"/>
        <v>1</v>
      </c>
      <c r="AW61" s="1783">
        <f t="shared" si="119"/>
        <v>2</v>
      </c>
      <c r="AX61" s="1783">
        <f t="shared" si="120"/>
        <v>7</v>
      </c>
      <c r="AY61" s="1783">
        <f t="shared" si="121"/>
        <v>-5</v>
      </c>
      <c r="AZ61" s="1845">
        <v>30</v>
      </c>
      <c r="BA61" s="1852">
        <v>41812.75</v>
      </c>
      <c r="BB61" s="1847" t="s">
        <v>75</v>
      </c>
      <c r="BC61" s="1848" t="s">
        <v>6</v>
      </c>
      <c r="BD61" s="1849" t="s">
        <v>73</v>
      </c>
      <c r="BE61" s="1851">
        <f>IF(G61='Resultat &amp; tabell'!$G61,2,0)</f>
        <v>0</v>
      </c>
      <c r="BF61" s="1850" t="s">
        <v>6</v>
      </c>
      <c r="BG61" s="1851">
        <f>IF(I61='Resultat &amp; tabell'!$I61,2,0)</f>
        <v>2</v>
      </c>
      <c r="BH61" s="1851">
        <f>IF(J61='Resultat &amp; tabell'!$J61,1,0)</f>
        <v>0</v>
      </c>
      <c r="BI61" s="1835">
        <f t="shared" si="109"/>
        <v>2</v>
      </c>
      <c r="BK61" s="1853"/>
      <c r="BL61" s="1875"/>
      <c r="BM61" s="1875"/>
      <c r="BN61" s="1875"/>
      <c r="BO61" s="1875"/>
    </row>
    <row r="62" spans="2:67" ht="14.25" customHeight="1" x14ac:dyDescent="0.25">
      <c r="B62" s="1774">
        <v>45</v>
      </c>
      <c r="C62" s="1817">
        <v>41816.541666666664</v>
      </c>
      <c r="D62" s="1813" t="s">
        <v>196</v>
      </c>
      <c r="E62" s="1814" t="s">
        <v>6</v>
      </c>
      <c r="F62" s="1815" t="s">
        <v>194</v>
      </c>
      <c r="G62" s="1970">
        <v>0</v>
      </c>
      <c r="H62" s="1828" t="s">
        <v>6</v>
      </c>
      <c r="I62" s="1968">
        <v>2</v>
      </c>
      <c r="J62" s="1968">
        <v>2</v>
      </c>
      <c r="K62" s="1904">
        <f>IF('Resultat &amp; tabell'!J62="",0,BI62)</f>
        <v>3</v>
      </c>
      <c r="M62" s="1770"/>
      <c r="N62" s="1770"/>
      <c r="O62" s="1929"/>
      <c r="P62" s="1770"/>
      <c r="Q62" s="1916"/>
      <c r="R62" s="1770"/>
      <c r="Z62" s="1787" t="s">
        <v>75</v>
      </c>
      <c r="AA62" s="1788">
        <f t="shared" si="103"/>
        <v>0</v>
      </c>
      <c r="AB62" s="1788">
        <f t="shared" si="104"/>
        <v>0</v>
      </c>
      <c r="AC62" s="1788">
        <f t="shared" si="105"/>
        <v>2</v>
      </c>
      <c r="AD62" s="1787" t="s">
        <v>72</v>
      </c>
      <c r="AE62" s="1788">
        <f t="shared" si="106"/>
        <v>3</v>
      </c>
      <c r="AF62" s="1784">
        <f t="shared" si="107"/>
        <v>2</v>
      </c>
      <c r="AG62" s="1784">
        <f t="shared" si="108"/>
        <v>0</v>
      </c>
      <c r="AZ62" s="1845">
        <v>45</v>
      </c>
      <c r="BA62" s="1852">
        <v>41816.541666666664</v>
      </c>
      <c r="BB62" s="1847" t="s">
        <v>75</v>
      </c>
      <c r="BC62" s="1848" t="s">
        <v>6</v>
      </c>
      <c r="BD62" s="1849" t="s">
        <v>72</v>
      </c>
      <c r="BE62" s="1851">
        <f>IF(G62='Resultat &amp; tabell'!$G62,2,0)</f>
        <v>2</v>
      </c>
      <c r="BF62" s="1850" t="s">
        <v>6</v>
      </c>
      <c r="BG62" s="1851">
        <f>IF(I62='Resultat &amp; tabell'!$I62,2,0)</f>
        <v>0</v>
      </c>
      <c r="BH62" s="1851">
        <f>IF(J62='Resultat &amp; tabell'!$J62,1,0)</f>
        <v>1</v>
      </c>
      <c r="BI62" s="1835">
        <f t="shared" si="109"/>
        <v>3</v>
      </c>
      <c r="BL62" s="1875"/>
      <c r="BM62" s="1879"/>
      <c r="BN62" s="1875"/>
      <c r="BO62" s="1875"/>
    </row>
    <row r="63" spans="2:67" ht="14.25" customHeight="1" x14ac:dyDescent="0.25">
      <c r="B63" s="1774">
        <v>46</v>
      </c>
      <c r="C63" s="1817">
        <v>41816.541666666664</v>
      </c>
      <c r="D63" s="1813" t="s">
        <v>197</v>
      </c>
      <c r="E63" s="1814" t="s">
        <v>6</v>
      </c>
      <c r="F63" s="1815" t="s">
        <v>195</v>
      </c>
      <c r="G63" s="1970">
        <v>3</v>
      </c>
      <c r="H63" s="1828" t="s">
        <v>6</v>
      </c>
      <c r="I63" s="1968">
        <v>0</v>
      </c>
      <c r="J63" s="1968">
        <v>1</v>
      </c>
      <c r="K63" s="1904">
        <f>IF('Resultat &amp; tabell'!J63="",0,BI63)</f>
        <v>1</v>
      </c>
      <c r="N63" s="1916"/>
      <c r="O63" s="1929"/>
      <c r="P63" s="1916"/>
      <c r="Q63" s="1916"/>
      <c r="Z63" s="1787" t="s">
        <v>73</v>
      </c>
      <c r="AA63" s="1788">
        <f t="shared" si="103"/>
        <v>3</v>
      </c>
      <c r="AB63" s="1788">
        <f t="shared" si="104"/>
        <v>3</v>
      </c>
      <c r="AC63" s="1788">
        <f t="shared" si="105"/>
        <v>0</v>
      </c>
      <c r="AD63" s="1787" t="s">
        <v>74</v>
      </c>
      <c r="AE63" s="1788">
        <f t="shared" si="106"/>
        <v>0</v>
      </c>
      <c r="AF63" s="1784">
        <f t="shared" si="107"/>
        <v>0</v>
      </c>
      <c r="AG63" s="1784">
        <f t="shared" si="108"/>
        <v>3</v>
      </c>
      <c r="AZ63" s="1845">
        <v>46</v>
      </c>
      <c r="BA63" s="1852">
        <v>41816.541666666664</v>
      </c>
      <c r="BB63" s="1847" t="s">
        <v>73</v>
      </c>
      <c r="BC63" s="1848" t="s">
        <v>6</v>
      </c>
      <c r="BD63" s="1849" t="s">
        <v>74</v>
      </c>
      <c r="BE63" s="1851">
        <f>IF(G63='Resultat &amp; tabell'!$G63,2,0)</f>
        <v>0</v>
      </c>
      <c r="BF63" s="1850" t="s">
        <v>6</v>
      </c>
      <c r="BG63" s="1851">
        <f>IF(I63='Resultat &amp; tabell'!$I63,2,0)</f>
        <v>0</v>
      </c>
      <c r="BH63" s="1851">
        <f>IF(J63='Resultat &amp; tabell'!$J63,1,0)</f>
        <v>1</v>
      </c>
      <c r="BI63" s="1835">
        <f t="shared" si="109"/>
        <v>1</v>
      </c>
      <c r="BL63" s="1875"/>
      <c r="BM63" s="1879"/>
      <c r="BN63" s="1875"/>
      <c r="BO63" s="1875"/>
    </row>
    <row r="64" spans="2:67" ht="14.25" customHeight="1" x14ac:dyDescent="0.25">
      <c r="C64" s="1789"/>
      <c r="F64" s="1770"/>
      <c r="K64" s="1917"/>
      <c r="N64" s="1916"/>
      <c r="O64" s="1929"/>
      <c r="P64" s="1916"/>
      <c r="Q64" s="1916"/>
      <c r="BA64" s="1860"/>
      <c r="BI64" s="1836"/>
      <c r="BL64" s="1875"/>
      <c r="BM64" s="1879"/>
      <c r="BN64" s="1875"/>
      <c r="BO64" s="1875"/>
    </row>
    <row r="65" spans="2:67" s="1794" customFormat="1" ht="14.25" customHeight="1" x14ac:dyDescent="0.25">
      <c r="B65" s="1771" t="s">
        <v>76</v>
      </c>
      <c r="C65" s="1792"/>
      <c r="D65" s="1777"/>
      <c r="E65" s="1778"/>
      <c r="F65" s="1777"/>
      <c r="G65" s="1778"/>
      <c r="H65" s="1778"/>
      <c r="I65" s="1778"/>
      <c r="J65" s="1778"/>
      <c r="K65" s="1917"/>
      <c r="L65" s="1918"/>
      <c r="M65" s="1919"/>
      <c r="N65" s="1920"/>
      <c r="O65" s="1930"/>
      <c r="P65" s="1920"/>
      <c r="Q65" s="1920"/>
      <c r="R65" s="1919"/>
      <c r="S65" s="1920"/>
      <c r="T65" s="1778"/>
      <c r="U65" s="1778"/>
      <c r="V65" s="1778"/>
      <c r="W65" s="1799"/>
      <c r="Z65" s="1781"/>
      <c r="AA65" s="1788"/>
      <c r="AB65" s="1788"/>
      <c r="AC65" s="1788"/>
      <c r="AD65" s="1781"/>
      <c r="AE65" s="1795"/>
      <c r="AF65" s="1796"/>
      <c r="AG65" s="1796"/>
      <c r="AH65" s="1795"/>
      <c r="AI65" s="1795"/>
      <c r="AJ65" s="1795"/>
      <c r="AK65" s="1795"/>
      <c r="AL65" s="1795"/>
      <c r="AM65" s="1795"/>
      <c r="AN65" s="1795"/>
      <c r="AO65" s="1795"/>
      <c r="AP65" s="1795"/>
      <c r="AQ65" s="1795"/>
      <c r="AR65" s="1795"/>
      <c r="AS65" s="1795"/>
      <c r="AT65" s="1795"/>
      <c r="AU65" s="1795"/>
      <c r="AV65" s="1795"/>
      <c r="AW65" s="1795"/>
      <c r="AX65" s="1795"/>
      <c r="AY65" s="1795"/>
      <c r="AZ65" s="1838" t="s">
        <v>76</v>
      </c>
      <c r="BA65" s="1862"/>
      <c r="BB65" s="1839"/>
      <c r="BC65" s="1840"/>
      <c r="BD65" s="1839"/>
      <c r="BE65" s="1840"/>
      <c r="BF65" s="1840"/>
      <c r="BG65" s="1840"/>
      <c r="BH65" s="1840"/>
      <c r="BI65" s="1837"/>
      <c r="BJ65" s="1804"/>
      <c r="BK65" s="1806"/>
      <c r="BL65" s="1837"/>
      <c r="BM65" s="1880"/>
      <c r="BN65" s="1837"/>
      <c r="BO65" s="1837"/>
    </row>
    <row r="66" spans="2:67" s="1794" customFormat="1" ht="14.25" customHeight="1" x14ac:dyDescent="0.25">
      <c r="B66" s="1824" t="s">
        <v>2</v>
      </c>
      <c r="C66" s="182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1826" t="s">
        <v>81</v>
      </c>
      <c r="K66" s="1921" t="s">
        <v>89</v>
      </c>
      <c r="L66" s="1918"/>
      <c r="M66" s="1900" t="s">
        <v>76</v>
      </c>
      <c r="N66" s="1901" t="s">
        <v>89</v>
      </c>
      <c r="O66" s="1901" t="s">
        <v>90</v>
      </c>
      <c r="P66" s="1901" t="s">
        <v>91</v>
      </c>
      <c r="Q66" s="1902" t="s">
        <v>101</v>
      </c>
      <c r="R66" s="1919"/>
      <c r="S66" s="1920"/>
      <c r="T66" s="1778"/>
      <c r="U66" s="1778"/>
      <c r="V66" s="1778"/>
      <c r="W66" s="1799"/>
      <c r="Z66" s="1785" t="s">
        <v>87</v>
      </c>
      <c r="AA66" s="1785" t="s">
        <v>89</v>
      </c>
      <c r="AB66" s="1785" t="s">
        <v>90</v>
      </c>
      <c r="AC66" s="1785" t="s">
        <v>91</v>
      </c>
      <c r="AD66" s="1785" t="s">
        <v>88</v>
      </c>
      <c r="AE66" s="1785" t="s">
        <v>89</v>
      </c>
      <c r="AF66" s="1785" t="s">
        <v>90</v>
      </c>
      <c r="AG66" s="1785" t="s">
        <v>91</v>
      </c>
      <c r="AH66" s="1795"/>
      <c r="AI66" s="1786" t="s">
        <v>99</v>
      </c>
      <c r="AJ66" s="1786" t="s">
        <v>98</v>
      </c>
      <c r="AK66" s="1786" t="s">
        <v>97</v>
      </c>
      <c r="AL66" s="1785" t="s">
        <v>96</v>
      </c>
      <c r="AM66" s="1785" t="s">
        <v>95</v>
      </c>
      <c r="AN66" s="1785" t="s">
        <v>92</v>
      </c>
      <c r="AO66" s="1785" t="s">
        <v>89</v>
      </c>
      <c r="AP66" s="1785" t="s">
        <v>90</v>
      </c>
      <c r="AQ66" s="1785" t="s">
        <v>91</v>
      </c>
      <c r="AR66" s="1786" t="s">
        <v>93</v>
      </c>
      <c r="AS66" s="1795"/>
      <c r="AT66" s="1785" t="s">
        <v>94</v>
      </c>
      <c r="AU66" s="1785" t="s">
        <v>92</v>
      </c>
      <c r="AV66" s="1785" t="s">
        <v>89</v>
      </c>
      <c r="AW66" s="1785" t="s">
        <v>90</v>
      </c>
      <c r="AX66" s="1785" t="s">
        <v>91</v>
      </c>
      <c r="AY66" s="1786" t="s">
        <v>93</v>
      </c>
      <c r="AZ66" s="1867" t="s">
        <v>2</v>
      </c>
      <c r="BA66" s="1865" t="s">
        <v>3</v>
      </c>
      <c r="BB66" s="1869" t="s">
        <v>2</v>
      </c>
      <c r="BC66" s="1866"/>
      <c r="BD66" s="1870"/>
      <c r="BE66" s="1999" t="s">
        <v>4</v>
      </c>
      <c r="BF66" s="1999"/>
      <c r="BG66" s="1999"/>
      <c r="BH66" s="1866" t="s">
        <v>81</v>
      </c>
      <c r="BI66" s="1827" t="s">
        <v>89</v>
      </c>
      <c r="BJ66" s="1804"/>
      <c r="BK66" s="1841"/>
      <c r="BL66" s="1837"/>
      <c r="BM66" s="1837"/>
      <c r="BN66" s="1837"/>
      <c r="BO66" s="1837"/>
    </row>
    <row r="67" spans="2:67" ht="14.25" customHeight="1" x14ac:dyDescent="0.25">
      <c r="B67" s="1774">
        <v>15</v>
      </c>
      <c r="C67" s="1817">
        <v>41807.541666666664</v>
      </c>
      <c r="D67" s="1813" t="s">
        <v>179</v>
      </c>
      <c r="E67" s="1814" t="s">
        <v>6</v>
      </c>
      <c r="F67" s="1815" t="s">
        <v>180</v>
      </c>
      <c r="G67" s="1971">
        <v>3</v>
      </c>
      <c r="H67" s="1828" t="s">
        <v>6</v>
      </c>
      <c r="I67" s="1969">
        <v>0</v>
      </c>
      <c r="J67" s="1969">
        <v>1</v>
      </c>
      <c r="K67" s="1904">
        <f>IF('Resultat &amp; tabell'!J67="",0,BI67)</f>
        <v>1</v>
      </c>
      <c r="L67" s="1905">
        <v>1</v>
      </c>
      <c r="M67" s="1906" t="str">
        <f>VLOOKUP(L67,$AT$67:$AY$70,2,FALSE)</f>
        <v>Belgien</v>
      </c>
      <c r="N67" s="1907">
        <f>VLOOKUP(M67,$AU$67:$AY$70,2,FALSE)</f>
        <v>9</v>
      </c>
      <c r="O67" s="1907">
        <f>VLOOKUP(M67,$AU$67:$AY$70,3,FALSE)</f>
        <v>8</v>
      </c>
      <c r="P67" s="1907">
        <f>VLOOKUP(M67,$AU$67:$AY$70,4,FALSE)</f>
        <v>0</v>
      </c>
      <c r="Q67" s="1908">
        <f>VLOOKUP(M67,$AU$67:$AY$70,5,FALSE)</f>
        <v>8</v>
      </c>
      <c r="Z67" s="1787" t="s">
        <v>77</v>
      </c>
      <c r="AA67" s="1788">
        <f t="shared" ref="AA67:AA72" si="122">IF(G67="",0,IF($G67&lt;$I67,0,IF($G67=$I67,1,3)))</f>
        <v>3</v>
      </c>
      <c r="AB67" s="1788">
        <f t="shared" ref="AB67:AB72" si="123">G67</f>
        <v>3</v>
      </c>
      <c r="AC67" s="1788">
        <f t="shared" ref="AC67:AC72" si="124">I67</f>
        <v>0</v>
      </c>
      <c r="AD67" s="1787" t="s">
        <v>78</v>
      </c>
      <c r="AE67" s="1788">
        <f t="shared" ref="AE67:AE72" si="125">IF(I67="",0,IF(I67&lt;G67,0,IF(G67=I67,1,3)))</f>
        <v>0</v>
      </c>
      <c r="AF67" s="1784">
        <f t="shared" ref="AF67:AF72" si="126">I67</f>
        <v>0</v>
      </c>
      <c r="AG67" s="1784">
        <f t="shared" ref="AG67:AG72" si="127">G67</f>
        <v>3</v>
      </c>
      <c r="AI67" s="1783">
        <f>RANK($AJ67,$AJ$67:$AJ$71,1)+COUNTIF($AJ$67:$AJ67,$AJ67)-1</f>
        <v>1</v>
      </c>
      <c r="AJ67" s="1783">
        <f>AK67+AL67+AM67</f>
        <v>1</v>
      </c>
      <c r="AK67" s="1783">
        <f>SUMPRODUCT(($AO$67:$AO$70=AO67)*($AR$67:$AR$70=AR67)*($AP$67:$AP$70&gt;AP67))</f>
        <v>0</v>
      </c>
      <c r="AL67" s="1783">
        <f>SUMPRODUCT(($AO$67:$AO$70=AO67)*($AR$67:$AR$70&gt;AR67))</f>
        <v>0</v>
      </c>
      <c r="AM67" s="1783">
        <f>RANK(AO67,$AO$67:$AO$70)</f>
        <v>1</v>
      </c>
      <c r="AN67" s="1787" t="s">
        <v>77</v>
      </c>
      <c r="AO67" s="1783">
        <f>SUMIF($Z$67:$Z$72,$AN67,$AA$67:$AA$72)+SUMIF($AD$67:$AD$72,$AN67,$AE$67:$AE$72)</f>
        <v>9</v>
      </c>
      <c r="AP67" s="1783">
        <f>SUMIF($Z$67:$Z$72,$AN67,$AB$67:$AB$72)+SUMIF($AD$67:$AD$72,$AN67,$AF$67:$AF$72)</f>
        <v>8</v>
      </c>
      <c r="AQ67" s="1783">
        <f>SUMIF($Z$67:$Z$72,$AN67,$AC$67:$AC$72)+SUMIF($AD$67:$AD$72,$AN67,$AG$67:$AG$72)</f>
        <v>0</v>
      </c>
      <c r="AR67" s="1783">
        <f>AP67-AQ67</f>
        <v>8</v>
      </c>
      <c r="AT67" s="1783">
        <v>1</v>
      </c>
      <c r="AU67" s="1783" t="str">
        <f>VLOOKUP($AT67,$AI$67:$AR$70,6,FALSE)</f>
        <v>Belgien</v>
      </c>
      <c r="AV67" s="1783">
        <f>VLOOKUP($AU67,$AN$67:$AR$70,2,FALSE)</f>
        <v>9</v>
      </c>
      <c r="AW67" s="1783">
        <f>VLOOKUP($AU67,$AN$67:$AR$70,3,FALSE)</f>
        <v>8</v>
      </c>
      <c r="AX67" s="1783">
        <f>VLOOKUP($AU67,$AN$67:$AR$70,4,FALSE)</f>
        <v>0</v>
      </c>
      <c r="AY67" s="1783">
        <f>VLOOKUP($AU67,$AN$67:$AR$70,5,FALSE)</f>
        <v>8</v>
      </c>
      <c r="AZ67" s="1845">
        <v>15</v>
      </c>
      <c r="BA67" s="1852">
        <v>41807.541666666664</v>
      </c>
      <c r="BB67" s="1847" t="s">
        <v>77</v>
      </c>
      <c r="BC67" s="1848" t="s">
        <v>6</v>
      </c>
      <c r="BD67" s="1849" t="s">
        <v>78</v>
      </c>
      <c r="BE67" s="1851">
        <f>IF(G67='Resultat &amp; tabell'!$G67,2,0)</f>
        <v>0</v>
      </c>
      <c r="BF67" s="1850" t="s">
        <v>6</v>
      </c>
      <c r="BG67" s="1851">
        <f>IF(I67='Resultat &amp; tabell'!$I67,2,0)</f>
        <v>0</v>
      </c>
      <c r="BH67" s="1851">
        <f>IF(J67='Resultat &amp; tabell'!$J67,1,0)</f>
        <v>1</v>
      </c>
      <c r="BI67" s="1835">
        <f t="shared" ref="BI67:BI72" si="128">SUM(BE67+BG67+BH67)</f>
        <v>1</v>
      </c>
      <c r="BJ67" s="1805"/>
      <c r="BK67" s="1838"/>
      <c r="BL67" s="1875"/>
      <c r="BM67" s="1875"/>
      <c r="BN67" s="1875"/>
      <c r="BO67" s="1875"/>
    </row>
    <row r="68" spans="2:67" ht="14.25" customHeight="1" x14ac:dyDescent="0.25">
      <c r="B68" s="1774">
        <v>16</v>
      </c>
      <c r="C68" s="1817">
        <v>41807.75</v>
      </c>
      <c r="D68" s="1813" t="s">
        <v>178</v>
      </c>
      <c r="E68" s="1814" t="s">
        <v>6</v>
      </c>
      <c r="F68" s="1815" t="s">
        <v>181</v>
      </c>
      <c r="G68" s="1971">
        <v>1</v>
      </c>
      <c r="H68" s="1828" t="s">
        <v>6</v>
      </c>
      <c r="I68" s="1969">
        <v>1</v>
      </c>
      <c r="J68" s="1969" t="s">
        <v>214</v>
      </c>
      <c r="K68" s="1904">
        <f>IF('Resultat &amp; tabell'!J68="",0,BI68)</f>
        <v>5</v>
      </c>
      <c r="L68" s="1894">
        <v>2</v>
      </c>
      <c r="M68" s="1910" t="str">
        <f>VLOOKUP(L68,$AT$67:$AY$70,2,FALSE)</f>
        <v>Ryssland</v>
      </c>
      <c r="N68" s="1911">
        <f>VLOOKUP(M68,$AU$67:$AY$70,2,FALSE)</f>
        <v>4</v>
      </c>
      <c r="O68" s="1911">
        <f>VLOOKUP(M68,$AU$67:$AY$70,3,FALSE)</f>
        <v>2</v>
      </c>
      <c r="P68" s="1911">
        <f>VLOOKUP(M68,$AU$67:$AY$70,4,FALSE)</f>
        <v>3</v>
      </c>
      <c r="Q68" s="1912">
        <f>VLOOKUP(M68,$AU$67:$AY$70,5,FALSE)</f>
        <v>-1</v>
      </c>
      <c r="Z68" s="1787" t="s">
        <v>79</v>
      </c>
      <c r="AA68" s="1788">
        <f t="shared" si="122"/>
        <v>1</v>
      </c>
      <c r="AB68" s="1788">
        <f t="shared" si="123"/>
        <v>1</v>
      </c>
      <c r="AC68" s="1788">
        <f t="shared" si="124"/>
        <v>1</v>
      </c>
      <c r="AD68" s="1787" t="s">
        <v>80</v>
      </c>
      <c r="AE68" s="1788">
        <f t="shared" si="125"/>
        <v>1</v>
      </c>
      <c r="AF68" s="1784">
        <f t="shared" si="126"/>
        <v>1</v>
      </c>
      <c r="AG68" s="1784">
        <f t="shared" si="127"/>
        <v>1</v>
      </c>
      <c r="AI68" s="1783">
        <f>RANK($AJ68,$AJ$67:$AJ$71,1)+COUNTIF($AJ$67:$AJ68,$AJ68)-1</f>
        <v>2</v>
      </c>
      <c r="AJ68" s="1783">
        <f>AK68+AL68+AM68</f>
        <v>2</v>
      </c>
      <c r="AK68" s="1783">
        <f t="shared" ref="AK68:AK70" si="129">SUMPRODUCT(($AO$67:$AO$70=AO68)*($AR$67:$AR$70=AR68)*($AP$67:$AP$70&gt;AP68))</f>
        <v>0</v>
      </c>
      <c r="AL68" s="1783">
        <f t="shared" ref="AL68:AL70" si="130">SUMPRODUCT(($AO$67:$AO$70=AO68)*($AR$67:$AR$70&gt;AR68))</f>
        <v>0</v>
      </c>
      <c r="AM68" s="1783">
        <f t="shared" ref="AM68:AM70" si="131">RANK(AO68,$AO$67:$AO$70)</f>
        <v>2</v>
      </c>
      <c r="AN68" s="1787" t="s">
        <v>79</v>
      </c>
      <c r="AO68" s="1783">
        <f t="shared" ref="AO68:AO70" si="132">SUMIF($Z$67:$Z$72,$AN68,$AA$67:$AA$72)+SUMIF($AD$67:$AD$72,$AN68,$AE$67:$AE$72)</f>
        <v>4</v>
      </c>
      <c r="AP68" s="1783">
        <f t="shared" ref="AP68:AP70" si="133">SUMIF($Z$67:$Z$72,$AN68,$AB$67:$AB$72)+SUMIF($AD$67:$AD$72,$AN68,$AF$67:$AF$72)</f>
        <v>2</v>
      </c>
      <c r="AQ68" s="1783">
        <f t="shared" ref="AQ68:AQ70" si="134">SUMIF($Z$67:$Z$72,$AN68,$AC$67:$AC$72)+SUMIF($AD$67:$AD$72,$AN68,$AG$67:$AG$72)</f>
        <v>3</v>
      </c>
      <c r="AR68" s="1783">
        <f t="shared" ref="AR68:AR70" si="135">AP68-AQ68</f>
        <v>-1</v>
      </c>
      <c r="AT68" s="1783">
        <v>2</v>
      </c>
      <c r="AU68" s="1783" t="str">
        <f t="shared" ref="AU68:AU70" si="136">VLOOKUP($AT68,$AI$67:$AR$70,6,FALSE)</f>
        <v>Ryssland</v>
      </c>
      <c r="AV68" s="1783">
        <f t="shared" ref="AV68:AV70" si="137">VLOOKUP($AU68,$AN$67:$AR$70,2,FALSE)</f>
        <v>4</v>
      </c>
      <c r="AW68" s="1783">
        <f t="shared" ref="AW68:AW70" si="138">VLOOKUP($AU68,$AN$67:$AR$70,3,FALSE)</f>
        <v>2</v>
      </c>
      <c r="AX68" s="1783">
        <f t="shared" ref="AX68:AX70" si="139">VLOOKUP($AU68,$AN$67:$AR$70,4,FALSE)</f>
        <v>3</v>
      </c>
      <c r="AY68" s="1783">
        <f t="shared" ref="AY68:AY70" si="140">VLOOKUP($AU68,$AN$67:$AR$70,5,FALSE)</f>
        <v>-1</v>
      </c>
      <c r="AZ68" s="1845">
        <v>16</v>
      </c>
      <c r="BA68" s="1852">
        <v>41807.75</v>
      </c>
      <c r="BB68" s="1847" t="s">
        <v>79</v>
      </c>
      <c r="BC68" s="1848" t="s">
        <v>6</v>
      </c>
      <c r="BD68" s="1849" t="s">
        <v>80</v>
      </c>
      <c r="BE68" s="1851">
        <f>IF(G68='Resultat &amp; tabell'!$G68,2,0)</f>
        <v>2</v>
      </c>
      <c r="BF68" s="1850" t="s">
        <v>6</v>
      </c>
      <c r="BG68" s="1851">
        <f>IF(I68='Resultat &amp; tabell'!$I68,2,0)</f>
        <v>2</v>
      </c>
      <c r="BH68" s="1851">
        <f>IF(J68='Resultat &amp; tabell'!$J68,1,0)</f>
        <v>1</v>
      </c>
      <c r="BI68" s="1835">
        <f t="shared" si="128"/>
        <v>5</v>
      </c>
      <c r="BK68" s="1838"/>
      <c r="BL68" s="1875"/>
      <c r="BM68" s="1875"/>
      <c r="BN68" s="1875"/>
      <c r="BO68" s="1875"/>
    </row>
    <row r="69" spans="2:67" ht="14.25" customHeight="1" x14ac:dyDescent="0.25">
      <c r="B69" s="1774">
        <v>31</v>
      </c>
      <c r="C69" s="1817">
        <v>41812.541666666664</v>
      </c>
      <c r="D69" s="1813" t="s">
        <v>179</v>
      </c>
      <c r="E69" s="1814" t="s">
        <v>6</v>
      </c>
      <c r="F69" s="1815" t="s">
        <v>178</v>
      </c>
      <c r="G69" s="1971">
        <v>2</v>
      </c>
      <c r="H69" s="1828" t="s">
        <v>6</v>
      </c>
      <c r="I69" s="1969">
        <v>0</v>
      </c>
      <c r="J69" s="1969">
        <v>1</v>
      </c>
      <c r="K69" s="1904">
        <f>IF('Resultat &amp; tabell'!J69="",0,BI69)</f>
        <v>3</v>
      </c>
      <c r="L69" s="1894">
        <v>3</v>
      </c>
      <c r="M69" s="1925" t="str">
        <f>VLOOKUP(L69,$AT$67:$AY$70,2,FALSE)</f>
        <v>Sydkorea</v>
      </c>
      <c r="N69" s="1926">
        <f>VLOOKUP(M69,$AU$67:$AY$70,2,FALSE)</f>
        <v>4</v>
      </c>
      <c r="O69" s="1926">
        <f>VLOOKUP(M69,$AU$67:$AY$70,3,FALSE)</f>
        <v>2</v>
      </c>
      <c r="P69" s="1926">
        <f>VLOOKUP(M69,$AU$67:$AY$70,4,FALSE)</f>
        <v>4</v>
      </c>
      <c r="Q69" s="1927">
        <f>VLOOKUP(M69,$AU$67:$AY$70,5,FALSE)</f>
        <v>-2</v>
      </c>
      <c r="Z69" s="1787" t="s">
        <v>77</v>
      </c>
      <c r="AA69" s="1788">
        <f t="shared" si="122"/>
        <v>3</v>
      </c>
      <c r="AB69" s="1788">
        <f t="shared" si="123"/>
        <v>2</v>
      </c>
      <c r="AC69" s="1788">
        <f t="shared" si="124"/>
        <v>0</v>
      </c>
      <c r="AD69" s="1787" t="s">
        <v>79</v>
      </c>
      <c r="AE69" s="1788">
        <f t="shared" si="125"/>
        <v>0</v>
      </c>
      <c r="AF69" s="1784">
        <f t="shared" si="126"/>
        <v>0</v>
      </c>
      <c r="AG69" s="1784">
        <f t="shared" si="127"/>
        <v>2</v>
      </c>
      <c r="AI69" s="1783">
        <f>RANK($AJ69,$AJ$67:$AJ$71,1)+COUNTIF($AJ$67:$AJ69,$AJ69)-1</f>
        <v>4</v>
      </c>
      <c r="AJ69" s="1783">
        <f>AK69+AL69+AM69</f>
        <v>4</v>
      </c>
      <c r="AK69" s="1783">
        <f t="shared" si="129"/>
        <v>0</v>
      </c>
      <c r="AL69" s="1783">
        <f t="shared" si="130"/>
        <v>0</v>
      </c>
      <c r="AM69" s="1783">
        <f t="shared" si="131"/>
        <v>4</v>
      </c>
      <c r="AN69" s="1787" t="s">
        <v>78</v>
      </c>
      <c r="AO69" s="1783">
        <f t="shared" si="132"/>
        <v>0</v>
      </c>
      <c r="AP69" s="1783">
        <f t="shared" si="133"/>
        <v>0</v>
      </c>
      <c r="AQ69" s="1783">
        <f t="shared" si="134"/>
        <v>5</v>
      </c>
      <c r="AR69" s="1783">
        <f t="shared" si="135"/>
        <v>-5</v>
      </c>
      <c r="AT69" s="1783">
        <v>3</v>
      </c>
      <c r="AU69" s="1783" t="str">
        <f t="shared" si="136"/>
        <v>Sydkorea</v>
      </c>
      <c r="AV69" s="1783">
        <f t="shared" si="137"/>
        <v>4</v>
      </c>
      <c r="AW69" s="1783">
        <f t="shared" si="138"/>
        <v>2</v>
      </c>
      <c r="AX69" s="1783">
        <f t="shared" si="139"/>
        <v>4</v>
      </c>
      <c r="AY69" s="1783">
        <f t="shared" si="140"/>
        <v>-2</v>
      </c>
      <c r="AZ69" s="1845">
        <v>31</v>
      </c>
      <c r="BA69" s="1852">
        <v>41812.541666666664</v>
      </c>
      <c r="BB69" s="1847" t="s">
        <v>77</v>
      </c>
      <c r="BC69" s="1848" t="s">
        <v>6</v>
      </c>
      <c r="BD69" s="1849" t="s">
        <v>79</v>
      </c>
      <c r="BE69" s="1851">
        <f>IF(G69='Resultat &amp; tabell'!$G69,2,0)</f>
        <v>0</v>
      </c>
      <c r="BF69" s="1850" t="s">
        <v>6</v>
      </c>
      <c r="BG69" s="1851">
        <f>IF(I69='Resultat &amp; tabell'!$I69,2,0)</f>
        <v>2</v>
      </c>
      <c r="BH69" s="1851">
        <f>IF(J69='Resultat &amp; tabell'!$J69,1,0)</f>
        <v>1</v>
      </c>
      <c r="BI69" s="1835">
        <f t="shared" si="128"/>
        <v>3</v>
      </c>
      <c r="BK69" s="1853"/>
      <c r="BL69" s="1875"/>
      <c r="BM69" s="1875"/>
      <c r="BN69" s="1875"/>
      <c r="BO69" s="1875"/>
    </row>
    <row r="70" spans="2:67" ht="14.25" customHeight="1" x14ac:dyDescent="0.25">
      <c r="B70" s="1774">
        <v>32</v>
      </c>
      <c r="C70" s="1817">
        <v>41812.666666666664</v>
      </c>
      <c r="D70" s="1813" t="s">
        <v>181</v>
      </c>
      <c r="E70" s="1814" t="s">
        <v>6</v>
      </c>
      <c r="F70" s="1815" t="s">
        <v>180</v>
      </c>
      <c r="G70" s="1971">
        <v>1</v>
      </c>
      <c r="H70" s="1828" t="s">
        <v>6</v>
      </c>
      <c r="I70" s="1969">
        <v>0</v>
      </c>
      <c r="J70" s="1969">
        <v>1</v>
      </c>
      <c r="K70" s="1904">
        <f>IF('Resultat &amp; tabell'!J70="",0,BI70)</f>
        <v>0</v>
      </c>
      <c r="L70" s="1894">
        <v>4</v>
      </c>
      <c r="M70" s="1914" t="str">
        <f>VLOOKUP(L70,$AT$67:$AY$70,2,FALSE)</f>
        <v>Algeriet</v>
      </c>
      <c r="N70" s="1911">
        <f>VLOOKUP(M70,$AU$67:$AY$70,2,FALSE)</f>
        <v>0</v>
      </c>
      <c r="O70" s="1911">
        <f>VLOOKUP(M70,$AU$67:$AY$70,3,FALSE)</f>
        <v>0</v>
      </c>
      <c r="P70" s="1911">
        <f>VLOOKUP(M70,$AU$67:$AY$70,4,FALSE)</f>
        <v>5</v>
      </c>
      <c r="Q70" s="1912">
        <f>VLOOKUP(M70,$AU$67:$AY$70,5,FALSE)</f>
        <v>-5</v>
      </c>
      <c r="Z70" s="1787" t="s">
        <v>80</v>
      </c>
      <c r="AA70" s="1788">
        <f t="shared" si="122"/>
        <v>3</v>
      </c>
      <c r="AB70" s="1788">
        <f t="shared" si="123"/>
        <v>1</v>
      </c>
      <c r="AC70" s="1788">
        <f t="shared" si="124"/>
        <v>0</v>
      </c>
      <c r="AD70" s="1787" t="s">
        <v>78</v>
      </c>
      <c r="AE70" s="1788">
        <f t="shared" si="125"/>
        <v>0</v>
      </c>
      <c r="AF70" s="1784">
        <f t="shared" si="126"/>
        <v>0</v>
      </c>
      <c r="AG70" s="1784">
        <f t="shared" si="127"/>
        <v>1</v>
      </c>
      <c r="AI70" s="1783">
        <f>RANK($AJ70,$AJ$67:$AJ$71,1)+COUNTIF($AJ$67:$AJ70,$AJ70)-1</f>
        <v>3</v>
      </c>
      <c r="AJ70" s="1783">
        <f>AK70+AL70+AM70</f>
        <v>3</v>
      </c>
      <c r="AK70" s="1783">
        <f t="shared" si="129"/>
        <v>0</v>
      </c>
      <c r="AL70" s="1783">
        <f t="shared" si="130"/>
        <v>1</v>
      </c>
      <c r="AM70" s="1783">
        <f t="shared" si="131"/>
        <v>2</v>
      </c>
      <c r="AN70" s="1787" t="s">
        <v>80</v>
      </c>
      <c r="AO70" s="1783">
        <f t="shared" si="132"/>
        <v>4</v>
      </c>
      <c r="AP70" s="1783">
        <f t="shared" si="133"/>
        <v>2</v>
      </c>
      <c r="AQ70" s="1783">
        <f t="shared" si="134"/>
        <v>4</v>
      </c>
      <c r="AR70" s="1783">
        <f t="shared" si="135"/>
        <v>-2</v>
      </c>
      <c r="AT70" s="1783">
        <v>4</v>
      </c>
      <c r="AU70" s="1783" t="str">
        <f t="shared" si="136"/>
        <v>Algeriet</v>
      </c>
      <c r="AV70" s="1783">
        <f t="shared" si="137"/>
        <v>0</v>
      </c>
      <c r="AW70" s="1783">
        <f t="shared" si="138"/>
        <v>0</v>
      </c>
      <c r="AX70" s="1783">
        <f t="shared" si="139"/>
        <v>5</v>
      </c>
      <c r="AY70" s="1783">
        <f t="shared" si="140"/>
        <v>-5</v>
      </c>
      <c r="AZ70" s="1845">
        <v>32</v>
      </c>
      <c r="BA70" s="1852">
        <v>41812.666666666664</v>
      </c>
      <c r="BB70" s="1847" t="s">
        <v>80</v>
      </c>
      <c r="BC70" s="1848" t="s">
        <v>6</v>
      </c>
      <c r="BD70" s="1849" t="s">
        <v>78</v>
      </c>
      <c r="BE70" s="1851">
        <f>IF(G70='Resultat &amp; tabell'!$G70,2,0)</f>
        <v>0</v>
      </c>
      <c r="BF70" s="1850" t="s">
        <v>6</v>
      </c>
      <c r="BG70" s="1851">
        <f>IF(I70='Resultat &amp; tabell'!$I70,2,0)</f>
        <v>0</v>
      </c>
      <c r="BH70" s="1851">
        <f>IF(J70='Resultat &amp; tabell'!$J70,1,0)</f>
        <v>0</v>
      </c>
      <c r="BI70" s="1835">
        <f t="shared" si="128"/>
        <v>0</v>
      </c>
      <c r="BK70" s="1853"/>
      <c r="BL70" s="1875"/>
      <c r="BM70" s="1875"/>
      <c r="BN70" s="1875"/>
      <c r="BO70" s="1875"/>
    </row>
    <row r="71" spans="2:67" ht="14.25" customHeight="1" x14ac:dyDescent="0.25">
      <c r="B71" s="1774">
        <v>47</v>
      </c>
      <c r="C71" s="1817">
        <v>41816.708333333336</v>
      </c>
      <c r="D71" s="1813" t="s">
        <v>181</v>
      </c>
      <c r="E71" s="1814" t="s">
        <v>6</v>
      </c>
      <c r="F71" s="1815" t="s">
        <v>179</v>
      </c>
      <c r="G71" s="1971">
        <v>0</v>
      </c>
      <c r="H71" s="1828" t="s">
        <v>6</v>
      </c>
      <c r="I71" s="1969">
        <v>3</v>
      </c>
      <c r="J71" s="1969">
        <v>2</v>
      </c>
      <c r="K71" s="1904">
        <f>IF('Resultat &amp; tabell'!J71="",0,BI71)</f>
        <v>3</v>
      </c>
      <c r="M71" s="1770"/>
      <c r="N71" s="1770"/>
      <c r="P71" s="1770"/>
      <c r="R71" s="1770"/>
      <c r="Z71" s="1787" t="s">
        <v>80</v>
      </c>
      <c r="AA71" s="1788">
        <f t="shared" si="122"/>
        <v>0</v>
      </c>
      <c r="AB71" s="1788">
        <f t="shared" si="123"/>
        <v>0</v>
      </c>
      <c r="AC71" s="1788">
        <f t="shared" si="124"/>
        <v>3</v>
      </c>
      <c r="AD71" s="1787" t="s">
        <v>77</v>
      </c>
      <c r="AE71" s="1788">
        <f t="shared" si="125"/>
        <v>3</v>
      </c>
      <c r="AF71" s="1784">
        <f t="shared" si="126"/>
        <v>3</v>
      </c>
      <c r="AG71" s="1784">
        <f t="shared" si="127"/>
        <v>0</v>
      </c>
      <c r="AZ71" s="1845">
        <v>47</v>
      </c>
      <c r="BA71" s="1852">
        <v>41816.708333333336</v>
      </c>
      <c r="BB71" s="1847" t="s">
        <v>80</v>
      </c>
      <c r="BC71" s="1848" t="s">
        <v>6</v>
      </c>
      <c r="BD71" s="1849" t="s">
        <v>77</v>
      </c>
      <c r="BE71" s="1851">
        <f>IF(G71='Resultat &amp; tabell'!$G71,2,0)</f>
        <v>2</v>
      </c>
      <c r="BF71" s="1850" t="s">
        <v>6</v>
      </c>
      <c r="BG71" s="1851">
        <f>IF(I71='Resultat &amp; tabell'!$I71,2,0)</f>
        <v>0</v>
      </c>
      <c r="BH71" s="1851">
        <f>IF(J71='Resultat &amp; tabell'!$J71,1,0)</f>
        <v>1</v>
      </c>
      <c r="BI71" s="1835">
        <f t="shared" si="128"/>
        <v>3</v>
      </c>
      <c r="BN71" s="1854"/>
      <c r="BO71" s="1854"/>
    </row>
    <row r="72" spans="2:67" ht="14.25" customHeight="1" x14ac:dyDescent="0.25">
      <c r="B72" s="1774">
        <v>48</v>
      </c>
      <c r="C72" s="1817">
        <v>41816.708333333336</v>
      </c>
      <c r="D72" s="1813" t="s">
        <v>180</v>
      </c>
      <c r="E72" s="1814" t="s">
        <v>6</v>
      </c>
      <c r="F72" s="1815" t="s">
        <v>178</v>
      </c>
      <c r="G72" s="1971">
        <v>0</v>
      </c>
      <c r="H72" s="1828" t="s">
        <v>6</v>
      </c>
      <c r="I72" s="1969">
        <v>1</v>
      </c>
      <c r="J72" s="1969">
        <v>2</v>
      </c>
      <c r="K72" s="1904">
        <f>IF('Resultat &amp; tabell'!J72="",0,BI72)</f>
        <v>2</v>
      </c>
      <c r="Z72" s="1787" t="s">
        <v>78</v>
      </c>
      <c r="AA72" s="1788">
        <f t="shared" si="122"/>
        <v>0</v>
      </c>
      <c r="AB72" s="1788">
        <f t="shared" si="123"/>
        <v>0</v>
      </c>
      <c r="AC72" s="1788">
        <f t="shared" si="124"/>
        <v>1</v>
      </c>
      <c r="AD72" s="1787" t="s">
        <v>79</v>
      </c>
      <c r="AE72" s="1788">
        <f t="shared" si="125"/>
        <v>3</v>
      </c>
      <c r="AF72" s="1784">
        <f t="shared" si="126"/>
        <v>1</v>
      </c>
      <c r="AG72" s="1784">
        <f t="shared" si="127"/>
        <v>0</v>
      </c>
      <c r="AZ72" s="1845">
        <v>48</v>
      </c>
      <c r="BA72" s="1852">
        <v>41816.708333333336</v>
      </c>
      <c r="BB72" s="1847" t="s">
        <v>78</v>
      </c>
      <c r="BC72" s="1848" t="s">
        <v>6</v>
      </c>
      <c r="BD72" s="1849" t="s">
        <v>79</v>
      </c>
      <c r="BE72" s="1851">
        <f>IF(G72='Resultat &amp; tabell'!$G72,2,0)</f>
        <v>0</v>
      </c>
      <c r="BF72" s="1850" t="s">
        <v>6</v>
      </c>
      <c r="BG72" s="1851">
        <f>IF(I72='Resultat &amp; tabell'!$I72,2,0)</f>
        <v>2</v>
      </c>
      <c r="BH72" s="1851">
        <f>IF(J72='Resultat &amp; tabell'!$J72,1,0)</f>
        <v>0</v>
      </c>
      <c r="BI72" s="1835">
        <f t="shared" si="128"/>
        <v>2</v>
      </c>
    </row>
    <row r="73" spans="2:67" ht="14.25" customHeight="1" x14ac:dyDescent="0.25">
      <c r="K73" s="1917"/>
      <c r="BI73" s="1836"/>
    </row>
    <row r="74" spans="2:67" ht="14.25" customHeight="1" x14ac:dyDescent="0.25">
      <c r="B74" s="1777" t="s">
        <v>1</v>
      </c>
      <c r="C74" s="1789"/>
      <c r="D74" s="1780"/>
      <c r="K74" s="1917"/>
      <c r="Z74" s="1784"/>
      <c r="AZ74" s="1839" t="s">
        <v>1</v>
      </c>
      <c r="BA74" s="1860"/>
      <c r="BB74" s="1803"/>
      <c r="BI74" s="1836"/>
      <c r="BK74" s="1884" t="s">
        <v>1</v>
      </c>
      <c r="BL74" s="1885"/>
      <c r="BM74" s="1886"/>
      <c r="BN74" s="1887"/>
      <c r="BO74" s="1887"/>
    </row>
    <row r="75" spans="2:67" ht="14.25" customHeight="1" x14ac:dyDescent="0.25">
      <c r="B75" s="1824" t="s">
        <v>2</v>
      </c>
      <c r="C75" s="182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1826" t="s">
        <v>81</v>
      </c>
      <c r="K75" s="1921" t="s">
        <v>89</v>
      </c>
      <c r="M75" s="1933" t="s">
        <v>126</v>
      </c>
      <c r="N75" s="1934"/>
      <c r="O75" s="2014" t="s">
        <v>157</v>
      </c>
      <c r="P75" s="2015"/>
      <c r="Q75" s="2015"/>
      <c r="R75" s="2016"/>
      <c r="Z75" s="1796" t="s">
        <v>2</v>
      </c>
      <c r="AA75" s="1796"/>
      <c r="AB75" s="1796"/>
      <c r="AC75" s="1796"/>
      <c r="AD75" s="1796"/>
      <c r="AZ75" s="1867" t="s">
        <v>2</v>
      </c>
      <c r="BA75" s="1865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1866" t="s">
        <v>81</v>
      </c>
      <c r="BI75" s="1827" t="s">
        <v>89</v>
      </c>
      <c r="BK75" s="1806" t="s">
        <v>104</v>
      </c>
      <c r="BL75" s="1838" t="s">
        <v>103</v>
      </c>
      <c r="BM75" s="1838" t="s">
        <v>105</v>
      </c>
      <c r="BN75" s="1838" t="s">
        <v>106</v>
      </c>
      <c r="BO75" s="1838" t="s">
        <v>89</v>
      </c>
    </row>
    <row r="76" spans="2:67" ht="14.25" customHeight="1" x14ac:dyDescent="0.25">
      <c r="B76" s="1773">
        <v>49</v>
      </c>
      <c r="C76" s="1818">
        <v>41818</v>
      </c>
      <c r="D76" s="1813" t="str">
        <f>M4</f>
        <v>Brasilien</v>
      </c>
      <c r="E76" s="1822" t="s">
        <v>6</v>
      </c>
      <c r="F76" s="1815" t="str">
        <f>M14</f>
        <v>Holland</v>
      </c>
      <c r="G76" s="1976">
        <v>1</v>
      </c>
      <c r="H76" s="1830" t="s">
        <v>6</v>
      </c>
      <c r="I76" s="1974">
        <v>0</v>
      </c>
      <c r="J76" s="1974">
        <v>1</v>
      </c>
      <c r="K76" s="1904">
        <f t="shared" ref="K76:K83" si="141">BI76</f>
        <v>2</v>
      </c>
      <c r="M76" s="1972" t="s">
        <v>259</v>
      </c>
      <c r="N76" s="1934"/>
      <c r="O76" s="2017">
        <f>BO92</f>
        <v>18</v>
      </c>
      <c r="P76" s="2018"/>
      <c r="Q76" s="2018"/>
      <c r="R76" s="2019"/>
      <c r="Z76" s="1788" t="s">
        <v>8</v>
      </c>
      <c r="AD76" s="1787" t="s">
        <v>9</v>
      </c>
      <c r="AZ76" s="1855">
        <v>49</v>
      </c>
      <c r="BA76" s="1856">
        <v>41818</v>
      </c>
      <c r="BB76" s="1847" t="str">
        <f t="shared" ref="BB76:BB83" si="142">D76</f>
        <v>Brasilien</v>
      </c>
      <c r="BC76" s="1871" t="s">
        <v>6</v>
      </c>
      <c r="BD76" s="1847" t="str">
        <f t="shared" ref="BD76:BD83" si="143">F76</f>
        <v>Holland</v>
      </c>
      <c r="BE76" s="1851">
        <f>IF(G76='Resultat &amp; tabell'!$G76,2,0)</f>
        <v>2</v>
      </c>
      <c r="BF76" s="1872" t="s">
        <v>6</v>
      </c>
      <c r="BG76" s="1851">
        <f>IF(I76='Resultat &amp; tabell'!$I76,2,0)</f>
        <v>0</v>
      </c>
      <c r="BH76" s="1851">
        <f>IF(J76='Resultat &amp; tabell'!$J76,1,0)</f>
        <v>0</v>
      </c>
      <c r="BI76" s="1835">
        <f t="shared" ref="BI76:BI83" si="144">SUM(BE76+BG76+BH76)</f>
        <v>2</v>
      </c>
      <c r="BK76" s="1853" t="str">
        <f>BB76</f>
        <v>Brasilien</v>
      </c>
      <c r="BL76" s="1853" t="str">
        <f>'Resultat &amp; tabell'!D76</f>
        <v>Brasilien</v>
      </c>
      <c r="BM76" s="1881" t="str">
        <f>VLOOKUP(BK76,$BL$76:$BL$91,1,FALSE)</f>
        <v>Brasilien</v>
      </c>
      <c r="BN76" s="1883" t="str">
        <f>BM76</f>
        <v>Brasilien</v>
      </c>
      <c r="BO76" s="1803">
        <f t="shared" ref="BO76:BO91" si="145">IFERROR(IF(BM76=BN76,2,0),0)</f>
        <v>2</v>
      </c>
    </row>
    <row r="77" spans="2:67" ht="14.25" customHeight="1" x14ac:dyDescent="0.25">
      <c r="B77" s="1774">
        <v>50</v>
      </c>
      <c r="C77" s="1817">
        <v>41818.708333333336</v>
      </c>
      <c r="D77" s="1813" t="str">
        <f>M22</f>
        <v>Elfenbenskusten</v>
      </c>
      <c r="E77" s="1822" t="s">
        <v>6</v>
      </c>
      <c r="F77" s="1815" t="str">
        <f>M32</f>
        <v>Italien</v>
      </c>
      <c r="G77" s="1975">
        <v>2</v>
      </c>
      <c r="H77" s="1828" t="s">
        <v>6</v>
      </c>
      <c r="I77" s="1973">
        <v>2</v>
      </c>
      <c r="J77" s="1973" t="s">
        <v>214</v>
      </c>
      <c r="K77" s="1904">
        <f t="shared" si="141"/>
        <v>2</v>
      </c>
      <c r="M77" s="1972" t="s">
        <v>272</v>
      </c>
      <c r="N77" s="1934"/>
      <c r="O77" s="1935"/>
      <c r="P77" s="1894"/>
      <c r="Q77" s="1894"/>
      <c r="Z77" s="1788" t="s">
        <v>12</v>
      </c>
      <c r="AD77" s="1787" t="s">
        <v>13</v>
      </c>
      <c r="AZ77" s="1845">
        <v>50</v>
      </c>
      <c r="BA77" s="1852">
        <v>41818.708333333336</v>
      </c>
      <c r="BB77" s="1847" t="str">
        <f t="shared" si="142"/>
        <v>Elfenbenskusten</v>
      </c>
      <c r="BC77" s="1871" t="s">
        <v>6</v>
      </c>
      <c r="BD77" s="1847" t="str">
        <f t="shared" si="143"/>
        <v>Italien</v>
      </c>
      <c r="BE77" s="1851">
        <f>IF(G77='Resultat &amp; tabell'!$G77,2,0)</f>
        <v>2</v>
      </c>
      <c r="BF77" s="1850" t="s">
        <v>6</v>
      </c>
      <c r="BG77" s="1851">
        <f>IF(I77='Resultat &amp; tabell'!$I77,2,0)</f>
        <v>0</v>
      </c>
      <c r="BH77" s="1851">
        <f>IF(J77='Resultat &amp; tabell'!$J77,1,0)</f>
        <v>0</v>
      </c>
      <c r="BI77" s="1835">
        <f t="shared" si="144"/>
        <v>2</v>
      </c>
      <c r="BK77" s="1853" t="str">
        <f t="shared" ref="BK77:BK83" si="146">BB77</f>
        <v>Elfenbenskusten</v>
      </c>
      <c r="BL77" s="1853" t="str">
        <f>'Resultat &amp; tabell'!D77</f>
        <v>Colombia</v>
      </c>
      <c r="BM77" s="1881" t="e">
        <f t="shared" ref="BM77:BM91" si="147">VLOOKUP(BK77,$BL$76:$BL$91,1,FALSE)</f>
        <v>#N/A</v>
      </c>
      <c r="BN77" s="1883" t="e">
        <f t="shared" ref="BN77:BN91" si="148">BM77</f>
        <v>#N/A</v>
      </c>
      <c r="BO77" s="1803">
        <f t="shared" si="145"/>
        <v>0</v>
      </c>
    </row>
    <row r="78" spans="2:67" ht="14.25" customHeight="1" x14ac:dyDescent="0.25">
      <c r="B78" s="1774">
        <v>51</v>
      </c>
      <c r="C78" s="1817">
        <v>41819.541666666664</v>
      </c>
      <c r="D78" s="1813" t="str">
        <f>M13</f>
        <v>Spanien</v>
      </c>
      <c r="E78" s="1822" t="s">
        <v>6</v>
      </c>
      <c r="F78" s="1815" t="str">
        <f>M5</f>
        <v>Kamerun</v>
      </c>
      <c r="G78" s="1975">
        <v>2</v>
      </c>
      <c r="H78" s="1828" t="s">
        <v>6</v>
      </c>
      <c r="I78" s="1973">
        <v>0</v>
      </c>
      <c r="J78" s="1973">
        <v>1</v>
      </c>
      <c r="K78" s="1904">
        <f t="shared" si="141"/>
        <v>3</v>
      </c>
      <c r="M78" s="1972" t="s">
        <v>267</v>
      </c>
      <c r="N78" s="1934"/>
      <c r="O78" s="1935"/>
      <c r="P78" s="1894"/>
      <c r="Q78" s="1894"/>
      <c r="Z78" s="1788" t="s">
        <v>14</v>
      </c>
      <c r="AD78" s="1787" t="s">
        <v>15</v>
      </c>
      <c r="AZ78" s="1845">
        <v>51</v>
      </c>
      <c r="BA78" s="1852">
        <v>41819.541666666664</v>
      </c>
      <c r="BB78" s="1847" t="str">
        <f t="shared" si="142"/>
        <v>Spanien</v>
      </c>
      <c r="BC78" s="1871" t="s">
        <v>6</v>
      </c>
      <c r="BD78" s="1847" t="str">
        <f t="shared" si="143"/>
        <v>Kamerun</v>
      </c>
      <c r="BE78" s="1851">
        <f>IF(G78='Resultat &amp; tabell'!$G78,2,0)</f>
        <v>2</v>
      </c>
      <c r="BF78" s="1850" t="s">
        <v>6</v>
      </c>
      <c r="BG78" s="1851">
        <f>IF(I78='Resultat &amp; tabell'!$I78,2,0)</f>
        <v>0</v>
      </c>
      <c r="BH78" s="1851">
        <f>IF(J78='Resultat &amp; tabell'!$J78,1,0)</f>
        <v>1</v>
      </c>
      <c r="BI78" s="1835">
        <f t="shared" si="144"/>
        <v>3</v>
      </c>
      <c r="BK78" s="1853" t="str">
        <f t="shared" si="146"/>
        <v>Spanien</v>
      </c>
      <c r="BL78" s="1853" t="str">
        <f>'Resultat &amp; tabell'!D78</f>
        <v>Holland</v>
      </c>
      <c r="BM78" s="1881" t="e">
        <f t="shared" si="147"/>
        <v>#N/A</v>
      </c>
      <c r="BN78" s="1883" t="e">
        <f t="shared" si="148"/>
        <v>#N/A</v>
      </c>
      <c r="BO78" s="1803">
        <f t="shared" si="145"/>
        <v>0</v>
      </c>
    </row>
    <row r="79" spans="2:67" ht="14.25" customHeight="1" x14ac:dyDescent="0.25">
      <c r="B79" s="1774">
        <v>52</v>
      </c>
      <c r="C79" s="1817">
        <v>41819.708333333336</v>
      </c>
      <c r="D79" s="1813" t="str">
        <f>M31</f>
        <v>Uruguay</v>
      </c>
      <c r="E79" s="1822" t="s">
        <v>6</v>
      </c>
      <c r="F79" s="1815" t="str">
        <f>M23</f>
        <v>Colombia</v>
      </c>
      <c r="G79" s="1975">
        <v>2</v>
      </c>
      <c r="H79" s="1828" t="s">
        <v>6</v>
      </c>
      <c r="I79" s="1973">
        <v>0</v>
      </c>
      <c r="J79" s="1973">
        <v>1</v>
      </c>
      <c r="K79" s="1904">
        <f t="shared" si="141"/>
        <v>0</v>
      </c>
      <c r="M79" s="1972" t="s">
        <v>260</v>
      </c>
      <c r="N79" s="1934"/>
      <c r="O79" s="1935"/>
      <c r="P79" s="1894"/>
      <c r="Q79" s="1894"/>
      <c r="Z79" s="1788" t="s">
        <v>16</v>
      </c>
      <c r="AD79" s="1787" t="s">
        <v>17</v>
      </c>
      <c r="AZ79" s="1845">
        <v>52</v>
      </c>
      <c r="BA79" s="1852">
        <v>41819.708333333336</v>
      </c>
      <c r="BB79" s="1847" t="str">
        <f t="shared" si="142"/>
        <v>Uruguay</v>
      </c>
      <c r="BC79" s="1871" t="s">
        <v>6</v>
      </c>
      <c r="BD79" s="1847" t="str">
        <f t="shared" si="143"/>
        <v>Colombia</v>
      </c>
      <c r="BE79" s="1851">
        <f>IF(G79='Resultat &amp; tabell'!$G79,2,0)</f>
        <v>0</v>
      </c>
      <c r="BF79" s="1850" t="s">
        <v>6</v>
      </c>
      <c r="BG79" s="1851">
        <f>IF(I79='Resultat &amp; tabell'!$I79,2,0)</f>
        <v>0</v>
      </c>
      <c r="BH79" s="1851">
        <f>IF(J79='Resultat &amp; tabell'!$J79,1,0)</f>
        <v>0</v>
      </c>
      <c r="BI79" s="1835">
        <f t="shared" si="144"/>
        <v>0</v>
      </c>
      <c r="BK79" s="1853" t="str">
        <f t="shared" si="146"/>
        <v>Uruguay</v>
      </c>
      <c r="BL79" s="1853" t="str">
        <f>'Resultat &amp; tabell'!D79</f>
        <v>Costa Rica</v>
      </c>
      <c r="BM79" s="1881" t="str">
        <f t="shared" si="147"/>
        <v>Uruguay</v>
      </c>
      <c r="BN79" s="1883" t="str">
        <f t="shared" si="148"/>
        <v>Uruguay</v>
      </c>
      <c r="BO79" s="1803">
        <f t="shared" si="145"/>
        <v>2</v>
      </c>
    </row>
    <row r="80" spans="2:67" ht="14.25" customHeight="1" x14ac:dyDescent="0.25">
      <c r="B80" s="1820">
        <v>53</v>
      </c>
      <c r="C80" s="1832">
        <v>41820.541666666664</v>
      </c>
      <c r="D80" s="1813" t="str">
        <f>M40</f>
        <v>Frankrike</v>
      </c>
      <c r="E80" s="1822" t="s">
        <v>6</v>
      </c>
      <c r="F80" s="1815" t="str">
        <f>M50</f>
        <v>Nigeria</v>
      </c>
      <c r="G80" s="1975">
        <v>1</v>
      </c>
      <c r="H80" s="1828" t="s">
        <v>6</v>
      </c>
      <c r="I80" s="1973">
        <v>0</v>
      </c>
      <c r="J80" s="1973">
        <v>1</v>
      </c>
      <c r="K80" s="1904">
        <f t="shared" si="141"/>
        <v>3</v>
      </c>
      <c r="M80" s="1972" t="s">
        <v>263</v>
      </c>
      <c r="N80" s="1934"/>
      <c r="O80" s="1935"/>
      <c r="P80" s="1894"/>
      <c r="Q80" s="1894"/>
      <c r="Z80" s="1788" t="s">
        <v>18</v>
      </c>
      <c r="AD80" s="1787" t="s">
        <v>19</v>
      </c>
      <c r="AZ80" s="1873">
        <v>53</v>
      </c>
      <c r="BA80" s="1874">
        <v>41820.541666666664</v>
      </c>
      <c r="BB80" s="1847" t="str">
        <f t="shared" si="142"/>
        <v>Frankrike</v>
      </c>
      <c r="BC80" s="1871" t="s">
        <v>6</v>
      </c>
      <c r="BD80" s="1847" t="str">
        <f t="shared" si="143"/>
        <v>Nigeria</v>
      </c>
      <c r="BE80" s="1851">
        <f>IF(G80='Resultat &amp; tabell'!$G80,2,0)</f>
        <v>0</v>
      </c>
      <c r="BF80" s="1850" t="s">
        <v>6</v>
      </c>
      <c r="BG80" s="1851">
        <f>IF(I80='Resultat &amp; tabell'!$I80,2,0)</f>
        <v>2</v>
      </c>
      <c r="BH80" s="1851">
        <f>IF(J80='Resultat &amp; tabell'!$J80,1,0)</f>
        <v>1</v>
      </c>
      <c r="BI80" s="1835">
        <f t="shared" si="144"/>
        <v>3</v>
      </c>
      <c r="BK80" s="1853" t="str">
        <f t="shared" si="146"/>
        <v>Frankrike</v>
      </c>
      <c r="BL80" s="1853" t="str">
        <f>'Resultat &amp; tabell'!D80</f>
        <v>Frankrike</v>
      </c>
      <c r="BM80" s="1881" t="str">
        <f t="shared" si="147"/>
        <v>Frankrike</v>
      </c>
      <c r="BN80" s="1883" t="str">
        <f t="shared" si="148"/>
        <v>Frankrike</v>
      </c>
      <c r="BO80" s="1803">
        <f t="shared" si="145"/>
        <v>2</v>
      </c>
    </row>
    <row r="81" spans="2:67" ht="14.25" customHeight="1" x14ac:dyDescent="0.25">
      <c r="B81" s="1774">
        <v>54</v>
      </c>
      <c r="C81" s="1817">
        <v>41820.708333333336</v>
      </c>
      <c r="D81" s="1813" t="str">
        <f>M58</f>
        <v>Tyskland</v>
      </c>
      <c r="E81" s="1822" t="s">
        <v>6</v>
      </c>
      <c r="F81" s="1815" t="str">
        <f>M68</f>
        <v>Ryssland</v>
      </c>
      <c r="G81" s="1975">
        <v>3</v>
      </c>
      <c r="H81" s="1828" t="s">
        <v>6</v>
      </c>
      <c r="I81" s="1973">
        <v>0</v>
      </c>
      <c r="J81" s="1973">
        <v>1</v>
      </c>
      <c r="K81" s="1904">
        <f t="shared" si="141"/>
        <v>2</v>
      </c>
      <c r="M81" s="1972" t="s">
        <v>268</v>
      </c>
      <c r="N81" s="1934"/>
      <c r="O81" s="1935"/>
      <c r="P81" s="1894"/>
      <c r="Q81" s="1894"/>
      <c r="Z81" s="1788" t="s">
        <v>20</v>
      </c>
      <c r="AD81" s="1787" t="s">
        <v>21</v>
      </c>
      <c r="AZ81" s="1845">
        <v>54</v>
      </c>
      <c r="BA81" s="1852">
        <v>41820.708333333336</v>
      </c>
      <c r="BB81" s="1847" t="str">
        <f t="shared" si="142"/>
        <v>Tyskland</v>
      </c>
      <c r="BC81" s="1871" t="s">
        <v>6</v>
      </c>
      <c r="BD81" s="1847" t="str">
        <f t="shared" si="143"/>
        <v>Ryssland</v>
      </c>
      <c r="BE81" s="1851">
        <f>IF(G81='Resultat &amp; tabell'!$G81,2,0)</f>
        <v>0</v>
      </c>
      <c r="BF81" s="1850" t="s">
        <v>6</v>
      </c>
      <c r="BG81" s="1851">
        <f>IF(I81='Resultat &amp; tabell'!$I81,2,0)</f>
        <v>2</v>
      </c>
      <c r="BH81" s="1851">
        <f>IF(J81='Resultat &amp; tabell'!$J81,1,0)</f>
        <v>0</v>
      </c>
      <c r="BI81" s="1835">
        <f t="shared" si="144"/>
        <v>2</v>
      </c>
      <c r="BK81" s="1853" t="str">
        <f t="shared" si="146"/>
        <v>Tyskland</v>
      </c>
      <c r="BL81" s="1853" t="str">
        <f>'Resultat &amp; tabell'!D81</f>
        <v>Tyskland</v>
      </c>
      <c r="BM81" s="1881" t="str">
        <f t="shared" si="147"/>
        <v>Tyskland</v>
      </c>
      <c r="BN81" s="1883" t="str">
        <f t="shared" si="148"/>
        <v>Tyskland</v>
      </c>
      <c r="BO81" s="1803">
        <f t="shared" si="145"/>
        <v>2</v>
      </c>
    </row>
    <row r="82" spans="2:67" ht="14.25" customHeight="1" x14ac:dyDescent="0.25">
      <c r="B82" s="1774">
        <v>55</v>
      </c>
      <c r="C82" s="1817">
        <v>41821</v>
      </c>
      <c r="D82" s="1813" t="str">
        <f>M49</f>
        <v>Argentina</v>
      </c>
      <c r="E82" s="1822" t="s">
        <v>6</v>
      </c>
      <c r="F82" s="1815" t="str">
        <f>M41</f>
        <v>Ecuador</v>
      </c>
      <c r="G82" s="1975">
        <v>3</v>
      </c>
      <c r="H82" s="1775" t="s">
        <v>6</v>
      </c>
      <c r="I82" s="1973">
        <v>0</v>
      </c>
      <c r="J82" s="1973">
        <v>1</v>
      </c>
      <c r="K82" s="1904">
        <f t="shared" si="141"/>
        <v>2</v>
      </c>
      <c r="M82" s="1972" t="s">
        <v>258</v>
      </c>
      <c r="N82" s="1934"/>
      <c r="O82" s="1935"/>
      <c r="P82" s="1894"/>
      <c r="Q82" s="1894"/>
      <c r="Z82" s="1788" t="s">
        <v>22</v>
      </c>
      <c r="AD82" s="1787" t="s">
        <v>23</v>
      </c>
      <c r="AZ82" s="1845">
        <v>55</v>
      </c>
      <c r="BA82" s="1852">
        <v>41821</v>
      </c>
      <c r="BB82" s="1847" t="str">
        <f t="shared" si="142"/>
        <v>Argentina</v>
      </c>
      <c r="BC82" s="1871" t="s">
        <v>6</v>
      </c>
      <c r="BD82" s="1847" t="str">
        <f t="shared" si="143"/>
        <v>Ecuador</v>
      </c>
      <c r="BE82" s="1851">
        <f>IF(G82='Resultat &amp; tabell'!$G82,2,0)</f>
        <v>0</v>
      </c>
      <c r="BF82" s="1875" t="s">
        <v>6</v>
      </c>
      <c r="BG82" s="1851">
        <f>IF(I82='Resultat &amp; tabell'!$I82,2,0)</f>
        <v>2</v>
      </c>
      <c r="BH82" s="1851">
        <f>IF(J82='Resultat &amp; tabell'!$J82,1,0)</f>
        <v>0</v>
      </c>
      <c r="BI82" s="1835">
        <f t="shared" si="144"/>
        <v>2</v>
      </c>
      <c r="BK82" s="1853" t="str">
        <f t="shared" si="146"/>
        <v>Argentina</v>
      </c>
      <c r="BL82" s="1853" t="str">
        <f>'Resultat &amp; tabell'!D82</f>
        <v>Argentina</v>
      </c>
      <c r="BM82" s="1881" t="str">
        <f t="shared" si="147"/>
        <v>Argentina</v>
      </c>
      <c r="BN82" s="1883" t="str">
        <f t="shared" si="148"/>
        <v>Argentina</v>
      </c>
      <c r="BO82" s="1803">
        <f t="shared" si="145"/>
        <v>2</v>
      </c>
    </row>
    <row r="83" spans="2:67" ht="14.25" customHeight="1" x14ac:dyDescent="0.25">
      <c r="B83" s="1774">
        <v>56</v>
      </c>
      <c r="C83" s="1817">
        <v>41821</v>
      </c>
      <c r="D83" s="1813" t="str">
        <f>M67</f>
        <v>Belgien</v>
      </c>
      <c r="E83" s="1822" t="s">
        <v>6</v>
      </c>
      <c r="F83" s="1815" t="str">
        <f>M59</f>
        <v>Portugal</v>
      </c>
      <c r="G83" s="1975">
        <v>1</v>
      </c>
      <c r="H83" s="1828" t="s">
        <v>6</v>
      </c>
      <c r="I83" s="1973">
        <v>1</v>
      </c>
      <c r="J83" s="1973" t="s">
        <v>214</v>
      </c>
      <c r="K83" s="1904">
        <f t="shared" si="141"/>
        <v>1</v>
      </c>
      <c r="M83" s="1972" t="s">
        <v>264</v>
      </c>
      <c r="N83" s="1934"/>
      <c r="O83" s="1935"/>
      <c r="P83" s="1894"/>
      <c r="Q83" s="1894"/>
      <c r="Z83" s="1788" t="s">
        <v>25</v>
      </c>
      <c r="AD83" s="1787" t="s">
        <v>26</v>
      </c>
      <c r="AZ83" s="1845">
        <v>56</v>
      </c>
      <c r="BA83" s="1852">
        <v>41821</v>
      </c>
      <c r="BB83" s="1847" t="str">
        <f t="shared" si="142"/>
        <v>Belgien</v>
      </c>
      <c r="BC83" s="1871" t="s">
        <v>6</v>
      </c>
      <c r="BD83" s="1847" t="str">
        <f t="shared" si="143"/>
        <v>Portugal</v>
      </c>
      <c r="BE83" s="1851">
        <f>IF(G83='Resultat &amp; tabell'!$G83,2,0)</f>
        <v>0</v>
      </c>
      <c r="BF83" s="1850" t="s">
        <v>6</v>
      </c>
      <c r="BG83" s="1851">
        <f>IF(I83='Resultat &amp; tabell'!$I83,2,0)</f>
        <v>0</v>
      </c>
      <c r="BH83" s="1851">
        <f>IF(J83='Resultat &amp; tabell'!$J83,1,0)</f>
        <v>1</v>
      </c>
      <c r="BI83" s="1835">
        <f t="shared" si="144"/>
        <v>1</v>
      </c>
      <c r="BK83" s="1853" t="str">
        <f t="shared" si="146"/>
        <v>Belgien</v>
      </c>
      <c r="BL83" s="1853" t="str">
        <f>'Resultat &amp; tabell'!D83</f>
        <v>Belgien</v>
      </c>
      <c r="BM83" s="1881" t="str">
        <f t="shared" si="147"/>
        <v>Belgien</v>
      </c>
      <c r="BN83" s="1883" t="str">
        <f t="shared" si="148"/>
        <v>Belgien</v>
      </c>
      <c r="BO83" s="1803">
        <f t="shared" si="145"/>
        <v>2</v>
      </c>
    </row>
    <row r="84" spans="2:67" ht="14.25" customHeight="1" x14ac:dyDescent="0.25">
      <c r="B84" s="1779"/>
      <c r="C84" s="1801"/>
      <c r="D84" s="1779"/>
      <c r="E84" s="1779"/>
      <c r="F84" s="1779"/>
      <c r="G84" s="1775"/>
      <c r="H84" s="1775"/>
      <c r="I84" s="1775"/>
      <c r="J84" s="1775"/>
      <c r="K84" s="1917"/>
      <c r="M84" s="1936"/>
      <c r="N84" s="1934"/>
      <c r="O84" s="1935"/>
      <c r="P84" s="1894"/>
      <c r="Q84" s="1894"/>
      <c r="Z84" s="1788"/>
      <c r="AZ84" s="1854"/>
      <c r="BA84" s="1876"/>
      <c r="BB84" s="1854"/>
      <c r="BC84" s="1854"/>
      <c r="BD84" s="1854"/>
      <c r="BE84" s="1875"/>
      <c r="BF84" s="1875"/>
      <c r="BG84" s="1875"/>
      <c r="BH84" s="1875"/>
      <c r="BI84" s="1836"/>
      <c r="BK84" s="1853" t="str">
        <f t="shared" ref="BK84:BK91" si="149">BD76</f>
        <v>Holland</v>
      </c>
      <c r="BL84" s="1853" t="str">
        <f>'Resultat &amp; tabell'!F76</f>
        <v>Chile</v>
      </c>
      <c r="BM84" s="1881" t="str">
        <f t="shared" si="147"/>
        <v>Holland</v>
      </c>
      <c r="BN84" s="1883" t="str">
        <f t="shared" si="148"/>
        <v>Holland</v>
      </c>
      <c r="BO84" s="1803">
        <f t="shared" si="145"/>
        <v>2</v>
      </c>
    </row>
    <row r="85" spans="2:67" ht="14.25" customHeight="1" x14ac:dyDescent="0.25">
      <c r="B85" s="1777" t="s">
        <v>29</v>
      </c>
      <c r="C85" s="1789"/>
      <c r="D85" s="1780"/>
      <c r="K85" s="1917"/>
      <c r="M85" s="1936"/>
      <c r="N85" s="1934"/>
      <c r="O85" s="1935"/>
      <c r="P85" s="1894"/>
      <c r="Q85" s="1894"/>
      <c r="Z85" s="1784"/>
      <c r="AZ85" s="1839" t="s">
        <v>29</v>
      </c>
      <c r="BA85" s="1860"/>
      <c r="BB85" s="1803"/>
      <c r="BI85" s="1836"/>
      <c r="BK85" s="1853" t="str">
        <f t="shared" si="149"/>
        <v>Italien</v>
      </c>
      <c r="BL85" s="1853" t="str">
        <f>'Resultat &amp; tabell'!F77</f>
        <v>Uruguay</v>
      </c>
      <c r="BM85" s="1881" t="e">
        <f t="shared" si="147"/>
        <v>#N/A</v>
      </c>
      <c r="BN85" s="1883" t="e">
        <f t="shared" si="148"/>
        <v>#N/A</v>
      </c>
      <c r="BO85" s="1803">
        <f t="shared" si="145"/>
        <v>0</v>
      </c>
    </row>
    <row r="86" spans="2:67" ht="14.25" customHeight="1" x14ac:dyDescent="0.25">
      <c r="B86" s="1824" t="s">
        <v>2</v>
      </c>
      <c r="C86" s="182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1826" t="s">
        <v>81</v>
      </c>
      <c r="K86" s="1921" t="s">
        <v>89</v>
      </c>
      <c r="M86" s="1937" t="s">
        <v>125</v>
      </c>
      <c r="N86" s="1934"/>
      <c r="O86" s="2014" t="s">
        <v>158</v>
      </c>
      <c r="P86" s="2015"/>
      <c r="Q86" s="2015"/>
      <c r="R86" s="2016"/>
      <c r="Z86" s="1796" t="s">
        <v>2</v>
      </c>
      <c r="AA86" s="1796"/>
      <c r="AB86" s="1796"/>
      <c r="AC86" s="1796"/>
      <c r="AD86" s="1796"/>
      <c r="AZ86" s="1867" t="s">
        <v>2</v>
      </c>
      <c r="BA86" s="1865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1866" t="s">
        <v>81</v>
      </c>
      <c r="BI86" s="1827" t="s">
        <v>89</v>
      </c>
      <c r="BK86" s="1853" t="str">
        <f t="shared" si="149"/>
        <v>Kamerun</v>
      </c>
      <c r="BL86" s="1853" t="str">
        <f>'Resultat &amp; tabell'!F78</f>
        <v>Mexiko</v>
      </c>
      <c r="BM86" s="1881" t="e">
        <f t="shared" si="147"/>
        <v>#N/A</v>
      </c>
      <c r="BN86" s="1883" t="e">
        <f t="shared" si="148"/>
        <v>#N/A</v>
      </c>
      <c r="BO86" s="1803">
        <f t="shared" si="145"/>
        <v>0</v>
      </c>
    </row>
    <row r="87" spans="2:67" ht="14.25" customHeight="1" x14ac:dyDescent="0.25">
      <c r="B87" s="1774">
        <v>57</v>
      </c>
      <c r="C87" s="1817">
        <v>41824</v>
      </c>
      <c r="D87" s="1813" t="str">
        <f>IF(M76="","Vinnare match 49",M76)</f>
        <v>BRASILIEN</v>
      </c>
      <c r="E87" s="1822" t="s">
        <v>6</v>
      </c>
      <c r="F87" s="1815" t="str">
        <f>IF(M77="","Vinnare match 50",M77)</f>
        <v>ITALIEN</v>
      </c>
      <c r="G87" s="1891">
        <v>2</v>
      </c>
      <c r="H87" s="1828" t="s">
        <v>6</v>
      </c>
      <c r="I87" s="1979">
        <v>0</v>
      </c>
      <c r="J87" s="1979">
        <v>1</v>
      </c>
      <c r="K87" s="1904">
        <f>BI87</f>
        <v>0</v>
      </c>
      <c r="M87" s="1977" t="s">
        <v>259</v>
      </c>
      <c r="N87" s="1934"/>
      <c r="O87" s="2017">
        <f>BO103</f>
        <v>16</v>
      </c>
      <c r="P87" s="2018"/>
      <c r="Q87" s="2018"/>
      <c r="R87" s="2019"/>
      <c r="Z87" s="1788" t="s">
        <v>32</v>
      </c>
      <c r="AD87" s="1787" t="s">
        <v>33</v>
      </c>
      <c r="AZ87" s="1845">
        <v>57</v>
      </c>
      <c r="BA87" s="1852">
        <v>41824</v>
      </c>
      <c r="BB87" s="1847" t="str">
        <f>D87</f>
        <v>BRASILIEN</v>
      </c>
      <c r="BC87" s="1871" t="s">
        <v>6</v>
      </c>
      <c r="BD87" s="1847" t="str">
        <f>F87</f>
        <v>ITALIEN</v>
      </c>
      <c r="BE87" s="1851">
        <f>IF(G87='Resultat &amp; tabell'!$G87,2,0)</f>
        <v>0</v>
      </c>
      <c r="BF87" s="1850" t="s">
        <v>6</v>
      </c>
      <c r="BG87" s="1851">
        <f>IF(I87='Resultat &amp; tabell'!$I87,2,0)</f>
        <v>0</v>
      </c>
      <c r="BH87" s="1851">
        <f>IF(J87='Resultat &amp; tabell'!$J87,1,0)</f>
        <v>0</v>
      </c>
      <c r="BI87" s="1835">
        <f t="shared" ref="BI87:BI90" si="150">SUM(BE87+BG87+BH87)</f>
        <v>0</v>
      </c>
      <c r="BK87" s="1853" t="str">
        <f t="shared" si="149"/>
        <v>Colombia</v>
      </c>
      <c r="BL87" s="1853" t="str">
        <f>'Resultat &amp; tabell'!F79</f>
        <v>Grekland</v>
      </c>
      <c r="BM87" s="1881" t="str">
        <f t="shared" si="147"/>
        <v>Colombia</v>
      </c>
      <c r="BN87" s="1883" t="str">
        <f t="shared" si="148"/>
        <v>Colombia</v>
      </c>
      <c r="BO87" s="1803">
        <f t="shared" si="145"/>
        <v>2</v>
      </c>
    </row>
    <row r="88" spans="2:67" ht="14.25" customHeight="1" x14ac:dyDescent="0.25">
      <c r="B88" s="1774">
        <v>58</v>
      </c>
      <c r="C88" s="1817">
        <v>41824</v>
      </c>
      <c r="D88" s="1813" t="str">
        <f>IF(M80="","Vinnare match 53",M80)</f>
        <v>FRANKRIKE</v>
      </c>
      <c r="E88" s="1822" t="s">
        <v>6</v>
      </c>
      <c r="F88" s="1815" t="str">
        <f>IF(M81="","Vinnare match 54",M81)</f>
        <v>TYSKLAND</v>
      </c>
      <c r="G88" s="1891">
        <v>2</v>
      </c>
      <c r="H88" s="1828" t="s">
        <v>6</v>
      </c>
      <c r="I88" s="1979">
        <v>3</v>
      </c>
      <c r="J88" s="1979">
        <v>2</v>
      </c>
      <c r="K88" s="1904">
        <f>BI88</f>
        <v>0</v>
      </c>
      <c r="M88" s="1977" t="s">
        <v>268</v>
      </c>
      <c r="N88" s="1934"/>
      <c r="O88" s="1938"/>
      <c r="P88" s="1894"/>
      <c r="Q88" s="1894"/>
      <c r="Z88" s="1788" t="s">
        <v>34</v>
      </c>
      <c r="AD88" s="1787" t="s">
        <v>35</v>
      </c>
      <c r="AZ88" s="1845">
        <v>58</v>
      </c>
      <c r="BA88" s="1852">
        <v>41824</v>
      </c>
      <c r="BB88" s="1847" t="str">
        <f>D88</f>
        <v>FRANKRIKE</v>
      </c>
      <c r="BC88" s="1871" t="s">
        <v>6</v>
      </c>
      <c r="BD88" s="1847" t="str">
        <f>F88</f>
        <v>TYSKLAND</v>
      </c>
      <c r="BE88" s="1851">
        <f>IF(G88='Resultat &amp; tabell'!$G88,2,0)</f>
        <v>0</v>
      </c>
      <c r="BF88" s="1850" t="s">
        <v>6</v>
      </c>
      <c r="BG88" s="1851">
        <f>IF(I88='Resultat &amp; tabell'!$I88,2,0)</f>
        <v>0</v>
      </c>
      <c r="BH88" s="1851">
        <f>IF(J88='Resultat &amp; tabell'!$J88,1,0)</f>
        <v>0</v>
      </c>
      <c r="BI88" s="1835">
        <f t="shared" si="150"/>
        <v>0</v>
      </c>
      <c r="BK88" s="1853" t="str">
        <f t="shared" si="149"/>
        <v>Nigeria</v>
      </c>
      <c r="BL88" s="1853" t="str">
        <f>'Resultat &amp; tabell'!F80</f>
        <v>Nigeria</v>
      </c>
      <c r="BM88" s="1881" t="str">
        <f t="shared" si="147"/>
        <v>Nigeria</v>
      </c>
      <c r="BN88" s="1883" t="str">
        <f t="shared" si="148"/>
        <v>Nigeria</v>
      </c>
      <c r="BO88" s="1803">
        <f t="shared" si="145"/>
        <v>2</v>
      </c>
    </row>
    <row r="89" spans="2:67" ht="14.25" customHeight="1" x14ac:dyDescent="0.25">
      <c r="B89" s="1774">
        <v>59</v>
      </c>
      <c r="C89" s="1817">
        <v>41825</v>
      </c>
      <c r="D89" s="1813" t="str">
        <f>IF(M78="","Vinnare match 51",M78)</f>
        <v>SPANIEN</v>
      </c>
      <c r="E89" s="1822" t="s">
        <v>6</v>
      </c>
      <c r="F89" s="1815" t="str">
        <f>IF(M79="","Vinnare match 52",M79)</f>
        <v>URUGUAY</v>
      </c>
      <c r="G89" s="1891">
        <v>2</v>
      </c>
      <c r="H89" s="1828" t="s">
        <v>6</v>
      </c>
      <c r="I89" s="1979">
        <v>2</v>
      </c>
      <c r="J89" s="1979" t="s">
        <v>214</v>
      </c>
      <c r="K89" s="1904">
        <f>BI89</f>
        <v>0</v>
      </c>
      <c r="M89" s="1977" t="s">
        <v>267</v>
      </c>
      <c r="N89" s="1934"/>
      <c r="O89" s="1938"/>
      <c r="P89" s="1894"/>
      <c r="Q89" s="1894"/>
      <c r="Z89" s="1788" t="s">
        <v>36</v>
      </c>
      <c r="AD89" s="1787" t="s">
        <v>37</v>
      </c>
      <c r="AZ89" s="1845">
        <v>59</v>
      </c>
      <c r="BA89" s="1852">
        <v>41825</v>
      </c>
      <c r="BB89" s="1847" t="str">
        <f>D89</f>
        <v>SPANIEN</v>
      </c>
      <c r="BC89" s="1871" t="s">
        <v>6</v>
      </c>
      <c r="BD89" s="1847" t="str">
        <f>F89</f>
        <v>URUGUAY</v>
      </c>
      <c r="BE89" s="1851">
        <f>IF(G89='Resultat &amp; tabell'!$G89,2,0)</f>
        <v>0</v>
      </c>
      <c r="BF89" s="1850" t="s">
        <v>6</v>
      </c>
      <c r="BG89" s="1851">
        <f>IF(I89='Resultat &amp; tabell'!$I89,2,0)</f>
        <v>0</v>
      </c>
      <c r="BH89" s="1851">
        <f>IF(J89='Resultat &amp; tabell'!$J89,1,0)</f>
        <v>0</v>
      </c>
      <c r="BI89" s="1835">
        <f t="shared" si="150"/>
        <v>0</v>
      </c>
      <c r="BK89" s="1853" t="str">
        <f t="shared" si="149"/>
        <v>Ryssland</v>
      </c>
      <c r="BL89" s="1853" t="str">
        <f>'Resultat &amp; tabell'!F81</f>
        <v>Algeriet</v>
      </c>
      <c r="BM89" s="1881" t="e">
        <f t="shared" si="147"/>
        <v>#N/A</v>
      </c>
      <c r="BN89" s="1883" t="e">
        <f t="shared" si="148"/>
        <v>#N/A</v>
      </c>
      <c r="BO89" s="1803">
        <f t="shared" si="145"/>
        <v>0</v>
      </c>
    </row>
    <row r="90" spans="2:67" ht="14.25" customHeight="1" x14ac:dyDescent="0.25">
      <c r="B90" s="1774">
        <v>60</v>
      </c>
      <c r="C90" s="1817">
        <v>41825</v>
      </c>
      <c r="D90" s="1813" t="str">
        <f>IF(M82="","Vinnare match 55",M82)</f>
        <v>ARGENTINA</v>
      </c>
      <c r="E90" s="1822" t="s">
        <v>6</v>
      </c>
      <c r="F90" s="1815" t="str">
        <f>IF(M83="","Vinnare match 56",M83)</f>
        <v>PORTUGAL</v>
      </c>
      <c r="G90" s="1891">
        <v>2</v>
      </c>
      <c r="H90" s="1828" t="s">
        <v>6</v>
      </c>
      <c r="I90" s="1979">
        <v>1</v>
      </c>
      <c r="J90" s="1979">
        <v>1</v>
      </c>
      <c r="K90" s="1904">
        <f>BI90</f>
        <v>0</v>
      </c>
      <c r="M90" s="1977" t="s">
        <v>258</v>
      </c>
      <c r="N90" s="1934"/>
      <c r="O90" s="1938"/>
      <c r="P90" s="1894"/>
      <c r="Q90" s="1894"/>
      <c r="Z90" s="1788" t="s">
        <v>38</v>
      </c>
      <c r="AD90" s="1787" t="s">
        <v>39</v>
      </c>
      <c r="AZ90" s="1845">
        <v>60</v>
      </c>
      <c r="BA90" s="1852">
        <v>41825</v>
      </c>
      <c r="BB90" s="1847" t="str">
        <f>D90</f>
        <v>ARGENTINA</v>
      </c>
      <c r="BC90" s="1871" t="s">
        <v>6</v>
      </c>
      <c r="BD90" s="1847" t="str">
        <f>F90</f>
        <v>PORTUGAL</v>
      </c>
      <c r="BE90" s="1851">
        <f>IF(G90='Resultat &amp; tabell'!$G90,2,0)</f>
        <v>0</v>
      </c>
      <c r="BF90" s="1850" t="s">
        <v>6</v>
      </c>
      <c r="BG90" s="1851">
        <f>IF(I90='Resultat &amp; tabell'!$I90,2,0)</f>
        <v>0</v>
      </c>
      <c r="BH90" s="1851">
        <f>IF(J90='Resultat &amp; tabell'!$J90,1,0)</f>
        <v>0</v>
      </c>
      <c r="BI90" s="1835">
        <f t="shared" si="150"/>
        <v>0</v>
      </c>
      <c r="BK90" s="1853" t="str">
        <f t="shared" si="149"/>
        <v>Ecuador</v>
      </c>
      <c r="BL90" s="1853" t="str">
        <f>'Resultat &amp; tabell'!F82</f>
        <v>Schweiz</v>
      </c>
      <c r="BM90" s="1881" t="e">
        <f t="shared" si="147"/>
        <v>#N/A</v>
      </c>
      <c r="BN90" s="1883" t="e">
        <f t="shared" si="148"/>
        <v>#N/A</v>
      </c>
      <c r="BO90" s="1803">
        <f t="shared" si="145"/>
        <v>0</v>
      </c>
    </row>
    <row r="91" spans="2:67" ht="14.25" customHeight="1" x14ac:dyDescent="0.25">
      <c r="B91" s="1790"/>
      <c r="C91" s="1789"/>
      <c r="D91" s="1780"/>
      <c r="K91" s="1917"/>
      <c r="M91" s="1936"/>
      <c r="N91" s="1934"/>
      <c r="O91" s="1938"/>
      <c r="P91" s="1894"/>
      <c r="Q91" s="1894"/>
      <c r="Z91" s="1784"/>
      <c r="AZ91" s="1802"/>
      <c r="BA91" s="1860"/>
      <c r="BB91" s="1803"/>
      <c r="BI91" s="1836"/>
      <c r="BK91" s="1853" t="str">
        <f t="shared" si="149"/>
        <v>Portugal</v>
      </c>
      <c r="BL91" s="1853" t="str">
        <f>'Resultat &amp; tabell'!F83</f>
        <v>USA</v>
      </c>
      <c r="BM91" s="1881" t="e">
        <f t="shared" si="147"/>
        <v>#N/A</v>
      </c>
      <c r="BN91" s="1883" t="e">
        <f t="shared" si="148"/>
        <v>#N/A</v>
      </c>
      <c r="BO91" s="1803">
        <f t="shared" si="145"/>
        <v>0</v>
      </c>
    </row>
    <row r="92" spans="2:67" ht="14.25" customHeight="1" x14ac:dyDescent="0.25">
      <c r="B92" s="1777" t="s">
        <v>41</v>
      </c>
      <c r="C92" s="1789"/>
      <c r="D92" s="1780"/>
      <c r="K92" s="1917"/>
      <c r="M92" s="1936"/>
      <c r="N92" s="1934"/>
      <c r="O92" s="1938"/>
      <c r="P92" s="1894"/>
      <c r="Q92" s="1894"/>
      <c r="Z92" s="1784"/>
      <c r="AZ92" s="1839" t="s">
        <v>41</v>
      </c>
      <c r="BA92" s="1860"/>
      <c r="BB92" s="1803"/>
      <c r="BI92" s="1836"/>
      <c r="BK92" s="1853"/>
      <c r="BN92" s="1771" t="s">
        <v>107</v>
      </c>
      <c r="BO92" s="1804">
        <f>SUM(BO76:BO91)</f>
        <v>18</v>
      </c>
    </row>
    <row r="93" spans="2:67" ht="14.25" customHeight="1" x14ac:dyDescent="0.25">
      <c r="B93" s="1824" t="s">
        <v>2</v>
      </c>
      <c r="C93" s="182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1826" t="s">
        <v>81</v>
      </c>
      <c r="K93" s="1921" t="s">
        <v>89</v>
      </c>
      <c r="M93" s="1937" t="s">
        <v>124</v>
      </c>
      <c r="N93" s="1934" t="s">
        <v>100</v>
      </c>
      <c r="O93" s="2014" t="s">
        <v>159</v>
      </c>
      <c r="P93" s="2015"/>
      <c r="Q93" s="2015"/>
      <c r="R93" s="2016"/>
      <c r="Z93" s="1796" t="s">
        <v>2</v>
      </c>
      <c r="AA93" s="1796"/>
      <c r="AB93" s="1796"/>
      <c r="AC93" s="1796"/>
      <c r="AD93" s="1796"/>
      <c r="AZ93" s="1867" t="s">
        <v>2</v>
      </c>
      <c r="BA93" s="1865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1866" t="s">
        <v>81</v>
      </c>
      <c r="BI93" s="1827" t="s">
        <v>89</v>
      </c>
      <c r="BK93" s="1884" t="s">
        <v>29</v>
      </c>
      <c r="BL93" s="1885"/>
      <c r="BM93" s="1886"/>
      <c r="BN93" s="1887"/>
      <c r="BO93" s="1887"/>
    </row>
    <row r="94" spans="2:67" ht="14.25" customHeight="1" x14ac:dyDescent="0.25">
      <c r="B94" s="1774">
        <v>61</v>
      </c>
      <c r="C94" s="1817">
        <v>41828.708333333336</v>
      </c>
      <c r="D94" s="1813" t="str">
        <f>IF(M87="","Vinnare match 57",M87)</f>
        <v>BRASILIEN</v>
      </c>
      <c r="E94" s="1822" t="s">
        <v>6</v>
      </c>
      <c r="F94" s="1815" t="str">
        <f>IF(M88="","Vinnare match 58",M88)</f>
        <v>TYSKLAND</v>
      </c>
      <c r="G94" s="1891">
        <v>3</v>
      </c>
      <c r="H94" s="1828" t="s">
        <v>6</v>
      </c>
      <c r="I94" s="1980">
        <v>2</v>
      </c>
      <c r="J94" s="1980">
        <v>1</v>
      </c>
      <c r="K94" s="1904">
        <f>BI94</f>
        <v>0</v>
      </c>
      <c r="M94" s="1978" t="s">
        <v>259</v>
      </c>
      <c r="O94" s="2017">
        <f>BO110</f>
        <v>0</v>
      </c>
      <c r="P94" s="2018"/>
      <c r="Q94" s="2018"/>
      <c r="R94" s="2019"/>
      <c r="S94" s="1934" t="str">
        <f>IF(M94=D94,F94,D94)</f>
        <v>TYSKLAND</v>
      </c>
      <c r="Z94" s="1788" t="s">
        <v>44</v>
      </c>
      <c r="AD94" s="1787" t="s">
        <v>45</v>
      </c>
      <c r="AZ94" s="1845">
        <v>61</v>
      </c>
      <c r="BA94" s="1852">
        <v>41828.708333333336</v>
      </c>
      <c r="BB94" s="1847" t="str">
        <f>D94</f>
        <v>BRASILIEN</v>
      </c>
      <c r="BC94" s="1871" t="s">
        <v>6</v>
      </c>
      <c r="BD94" s="1847" t="str">
        <f>F94</f>
        <v>TYSKLAND</v>
      </c>
      <c r="BE94" s="1851">
        <f>IF(G94='Resultat &amp; tabell'!$G94,2,0)</f>
        <v>0</v>
      </c>
      <c r="BF94" s="1850" t="s">
        <v>6</v>
      </c>
      <c r="BG94" s="1851">
        <f>IF(I94='Resultat &amp; tabell'!$I94,2,0)</f>
        <v>0</v>
      </c>
      <c r="BH94" s="1851">
        <f>IF(J94='Resultat &amp; tabell'!$J94,1,0)</f>
        <v>0</v>
      </c>
      <c r="BI94" s="1835">
        <f t="shared" ref="BI94:BI95" si="151">SUM(BE94+BG94+BH94)</f>
        <v>0</v>
      </c>
      <c r="BK94" s="1806" t="s">
        <v>104</v>
      </c>
      <c r="BL94" s="1838" t="s">
        <v>103</v>
      </c>
      <c r="BM94" s="1838" t="s">
        <v>105</v>
      </c>
      <c r="BN94" s="1838" t="s">
        <v>106</v>
      </c>
      <c r="BO94" s="1838" t="s">
        <v>89</v>
      </c>
    </row>
    <row r="95" spans="2:67" ht="14.25" customHeight="1" x14ac:dyDescent="0.25">
      <c r="B95" s="1774">
        <v>62</v>
      </c>
      <c r="C95" s="1817">
        <v>41829.708333333336</v>
      </c>
      <c r="D95" s="1813" t="str">
        <f>IF(M89="","Vinnare match 59",M89)</f>
        <v>SPANIEN</v>
      </c>
      <c r="E95" s="1822" t="s">
        <v>6</v>
      </c>
      <c r="F95" s="1815" t="str">
        <f>IF(M90="","Vinnare match 60",M90)</f>
        <v>ARGENTINA</v>
      </c>
      <c r="G95" s="1891">
        <v>0</v>
      </c>
      <c r="H95" s="1828" t="s">
        <v>6</v>
      </c>
      <c r="I95" s="1980">
        <v>2</v>
      </c>
      <c r="J95" s="1980">
        <v>2</v>
      </c>
      <c r="K95" s="1904">
        <f>BI95</f>
        <v>0</v>
      </c>
      <c r="M95" s="1978" t="s">
        <v>258</v>
      </c>
      <c r="O95" s="1938"/>
      <c r="P95" s="1934" t="str">
        <f>IF(M95=D95,F95,D95)</f>
        <v>SPANIEN</v>
      </c>
      <c r="Q95" s="1894"/>
      <c r="Z95" s="1788" t="s">
        <v>48</v>
      </c>
      <c r="AD95" s="1787" t="s">
        <v>49</v>
      </c>
      <c r="AZ95" s="1845">
        <v>62</v>
      </c>
      <c r="BA95" s="1852">
        <v>41829.708333333336</v>
      </c>
      <c r="BB95" s="1847" t="str">
        <f>D95</f>
        <v>SPANIEN</v>
      </c>
      <c r="BC95" s="1871" t="s">
        <v>6</v>
      </c>
      <c r="BD95" s="1847" t="str">
        <f>F95</f>
        <v>ARGENTINA</v>
      </c>
      <c r="BE95" s="1851">
        <f>IF(G95='Resultat &amp; tabell'!$G95,2,0)</f>
        <v>0</v>
      </c>
      <c r="BF95" s="1850" t="s">
        <v>6</v>
      </c>
      <c r="BG95" s="1851">
        <f>IF(I95='Resultat &amp; tabell'!$I95,2,0)</f>
        <v>0</v>
      </c>
      <c r="BH95" s="1851">
        <f>IF(J95='Resultat &amp; tabell'!$J95,1,0)</f>
        <v>0</v>
      </c>
      <c r="BI95" s="1835">
        <f t="shared" si="151"/>
        <v>0</v>
      </c>
      <c r="BK95" s="1853" t="str">
        <f>D87</f>
        <v>BRASILIEN</v>
      </c>
      <c r="BL95" s="1853" t="str">
        <f>'Resultat &amp; tabell'!D87</f>
        <v>Brasilien</v>
      </c>
      <c r="BM95" s="1881" t="str">
        <f>VLOOKUP(BK95,$BL$95:$BL$102,1,FALSE)</f>
        <v>Brasilien</v>
      </c>
      <c r="BN95" s="1883" t="str">
        <f t="shared" ref="BN95:BN102" si="152">BM95</f>
        <v>Brasilien</v>
      </c>
      <c r="BO95" s="1803">
        <f t="shared" ref="BO95:BO102" si="153">IFERROR(IF(BM95=BN95,4,0),0)</f>
        <v>4</v>
      </c>
    </row>
    <row r="96" spans="2:67" ht="14.25" customHeight="1" x14ac:dyDescent="0.25">
      <c r="B96" s="1790"/>
      <c r="C96" s="1789"/>
      <c r="D96" s="1780"/>
      <c r="K96" s="1917"/>
      <c r="M96" s="1936"/>
      <c r="N96" s="1934"/>
      <c r="O96" s="1938"/>
      <c r="P96" s="1894"/>
      <c r="Q96" s="1894"/>
      <c r="Z96" s="1784"/>
      <c r="AZ96" s="1802"/>
      <c r="BA96" s="1860"/>
      <c r="BB96" s="1803"/>
      <c r="BI96" s="1836"/>
      <c r="BK96" s="1853" t="str">
        <f>D88</f>
        <v>FRANKRIKE</v>
      </c>
      <c r="BL96" s="1853" t="str">
        <f>'Resultat &amp; tabell'!D88</f>
        <v>Frankrike</v>
      </c>
      <c r="BM96" s="1881" t="str">
        <f t="shared" ref="BM96:BM102" si="154">VLOOKUP(BK96,$BL$95:$BL$102,1,FALSE)</f>
        <v>Frankrike</v>
      </c>
      <c r="BN96" s="1883" t="str">
        <f t="shared" si="152"/>
        <v>Frankrike</v>
      </c>
      <c r="BO96" s="1803">
        <f t="shared" si="153"/>
        <v>4</v>
      </c>
    </row>
    <row r="97" spans="2:67" ht="14.25" customHeight="1" x14ac:dyDescent="0.25">
      <c r="B97" s="1777" t="s">
        <v>50</v>
      </c>
      <c r="C97" s="1789"/>
      <c r="D97" s="1780"/>
      <c r="K97" s="1917"/>
      <c r="M97" s="1936"/>
      <c r="N97" s="1934"/>
      <c r="O97" s="1938"/>
      <c r="P97" s="1894"/>
      <c r="Q97" s="1894"/>
      <c r="Z97" s="1784"/>
      <c r="AZ97" s="1839" t="s">
        <v>50</v>
      </c>
      <c r="BA97" s="1860"/>
      <c r="BB97" s="1803"/>
      <c r="BI97" s="1836"/>
      <c r="BK97" s="1853" t="str">
        <f>D89</f>
        <v>SPANIEN</v>
      </c>
      <c r="BL97" s="1853" t="str">
        <f>'Resultat &amp; tabell'!D89</f>
        <v>Holland</v>
      </c>
      <c r="BM97" s="1881" t="e">
        <f t="shared" si="154"/>
        <v>#N/A</v>
      </c>
      <c r="BN97" s="1883" t="e">
        <f t="shared" si="152"/>
        <v>#N/A</v>
      </c>
      <c r="BO97" s="1803">
        <f t="shared" si="153"/>
        <v>0</v>
      </c>
    </row>
    <row r="98" spans="2:67" ht="14.25" customHeight="1" x14ac:dyDescent="0.25">
      <c r="B98" s="1824" t="s">
        <v>2</v>
      </c>
      <c r="C98" s="182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1826" t="s">
        <v>81</v>
      </c>
      <c r="K98" s="1921" t="s">
        <v>89</v>
      </c>
      <c r="M98" s="1917"/>
      <c r="N98" s="1934"/>
      <c r="O98" s="2014" t="s">
        <v>160</v>
      </c>
      <c r="P98" s="2015"/>
      <c r="Q98" s="2015"/>
      <c r="R98" s="2016"/>
      <c r="Z98" s="1796" t="s">
        <v>2</v>
      </c>
      <c r="AA98" s="1796"/>
      <c r="AB98" s="1796"/>
      <c r="AC98" s="1796"/>
      <c r="AD98" s="1796"/>
      <c r="AZ98" s="1867" t="s">
        <v>2</v>
      </c>
      <c r="BA98" s="1865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1866" t="s">
        <v>81</v>
      </c>
      <c r="BI98" s="1827" t="s">
        <v>89</v>
      </c>
      <c r="BK98" s="1853" t="str">
        <f>D90</f>
        <v>ARGENTINA</v>
      </c>
      <c r="BL98" s="1853" t="str">
        <f>'Resultat &amp; tabell'!D90</f>
        <v>Argentina</v>
      </c>
      <c r="BM98" s="1881" t="str">
        <f t="shared" si="154"/>
        <v>Argentina</v>
      </c>
      <c r="BN98" s="1883" t="str">
        <f t="shared" si="152"/>
        <v>Argentina</v>
      </c>
      <c r="BO98" s="1803">
        <f t="shared" si="153"/>
        <v>4</v>
      </c>
    </row>
    <row r="99" spans="2:67" ht="14.25" customHeight="1" x14ac:dyDescent="0.25">
      <c r="B99" s="1774">
        <v>63</v>
      </c>
      <c r="C99" s="1817">
        <v>41832</v>
      </c>
      <c r="D99" s="1813" t="str">
        <f>IF(M94="","Förlorare match 61",S94)</f>
        <v>TYSKLAND</v>
      </c>
      <c r="E99" s="1822" t="s">
        <v>6</v>
      </c>
      <c r="F99" s="1815" t="str">
        <f>IF(M95="","Förlorare match 62",P95)</f>
        <v>SPANIEN</v>
      </c>
      <c r="G99" s="1891">
        <v>2</v>
      </c>
      <c r="H99" s="1828" t="s">
        <v>6</v>
      </c>
      <c r="I99" s="1981">
        <v>1</v>
      </c>
      <c r="J99" s="1981">
        <v>1</v>
      </c>
      <c r="K99" s="1904">
        <f>BI99</f>
        <v>0</v>
      </c>
      <c r="M99" s="1939"/>
      <c r="N99" s="1934"/>
      <c r="O99" s="2017">
        <f>BO115</f>
        <v>0</v>
      </c>
      <c r="P99" s="2018"/>
      <c r="Q99" s="2018"/>
      <c r="R99" s="2019"/>
      <c r="Z99" s="1788" t="s">
        <v>51</v>
      </c>
      <c r="AD99" s="1787" t="s">
        <v>52</v>
      </c>
      <c r="AZ99" s="1845">
        <v>63</v>
      </c>
      <c r="BA99" s="1852">
        <v>41832</v>
      </c>
      <c r="BB99" s="1847" t="str">
        <f>D99</f>
        <v>TYSKLAND</v>
      </c>
      <c r="BC99" s="1871" t="s">
        <v>6</v>
      </c>
      <c r="BD99" s="1847" t="str">
        <f>F99</f>
        <v>SPANIEN</v>
      </c>
      <c r="BE99" s="1851">
        <f>IF(G99='Resultat &amp; tabell'!$G99,2,0)</f>
        <v>0</v>
      </c>
      <c r="BF99" s="1850" t="s">
        <v>6</v>
      </c>
      <c r="BG99" s="1851">
        <f>IF(I99='Resultat &amp; tabell'!$I99,2,0)</f>
        <v>0</v>
      </c>
      <c r="BH99" s="1851">
        <f>IF(J99='Resultat &amp; tabell'!$J99,1,0)</f>
        <v>0</v>
      </c>
      <c r="BI99" s="1835">
        <f>SUM(BE99+BG99+BH99)</f>
        <v>0</v>
      </c>
      <c r="BK99" s="1853" t="str">
        <f>F87</f>
        <v>ITALIEN</v>
      </c>
      <c r="BL99" s="1853" t="str">
        <f>'Resultat &amp; tabell'!F87</f>
        <v>Colombia</v>
      </c>
      <c r="BM99" s="1881" t="e">
        <f t="shared" si="154"/>
        <v>#N/A</v>
      </c>
      <c r="BN99" s="1883" t="e">
        <f t="shared" si="152"/>
        <v>#N/A</v>
      </c>
      <c r="BO99" s="1803">
        <f t="shared" si="153"/>
        <v>0</v>
      </c>
    </row>
    <row r="100" spans="2:67" ht="14.25" customHeight="1" x14ac:dyDescent="0.25">
      <c r="B100" s="1790"/>
      <c r="C100" s="1789"/>
      <c r="D100" s="1780"/>
      <c r="K100" s="1917"/>
      <c r="M100" s="1940"/>
      <c r="N100" s="1934"/>
      <c r="O100" s="1941"/>
      <c r="P100" s="1894"/>
      <c r="Q100" s="1894"/>
      <c r="Z100" s="1784"/>
      <c r="AZ100" s="1802"/>
      <c r="BA100" s="1860"/>
      <c r="BB100" s="1803"/>
      <c r="BI100" s="1836"/>
      <c r="BK100" s="1853" t="str">
        <f>F88</f>
        <v>TYSKLAND</v>
      </c>
      <c r="BL100" s="1853" t="str">
        <f>'Resultat &amp; tabell'!F88</f>
        <v>Tyskland</v>
      </c>
      <c r="BM100" s="1881" t="str">
        <f t="shared" si="154"/>
        <v>Tyskland</v>
      </c>
      <c r="BN100" s="1883" t="str">
        <f t="shared" si="152"/>
        <v>Tyskland</v>
      </c>
      <c r="BO100" s="1803">
        <f t="shared" si="153"/>
        <v>4</v>
      </c>
    </row>
    <row r="101" spans="2:67" ht="14.25" customHeight="1" x14ac:dyDescent="0.25">
      <c r="B101" s="1777" t="s">
        <v>54</v>
      </c>
      <c r="C101" s="1792"/>
      <c r="D101" s="1794"/>
      <c r="E101" s="1778"/>
      <c r="F101" s="1777"/>
      <c r="G101" s="1778"/>
      <c r="H101" s="1778"/>
      <c r="I101" s="1778"/>
      <c r="J101" s="1778"/>
      <c r="K101" s="1917"/>
      <c r="M101" s="1940"/>
      <c r="N101" s="1934"/>
      <c r="O101" s="1938"/>
      <c r="P101" s="1894"/>
      <c r="Q101" s="1894"/>
      <c r="Z101" s="1796"/>
      <c r="AA101" s="1782"/>
      <c r="AB101" s="1782"/>
      <c r="AC101" s="1782"/>
      <c r="AD101" s="1781"/>
      <c r="AZ101" s="1839" t="s">
        <v>54</v>
      </c>
      <c r="BA101" s="1862"/>
      <c r="BB101" s="1804"/>
      <c r="BC101" s="1840"/>
      <c r="BD101" s="1839"/>
      <c r="BE101" s="1840"/>
      <c r="BF101" s="1840"/>
      <c r="BG101" s="1840"/>
      <c r="BH101" s="1840"/>
      <c r="BI101" s="1836"/>
      <c r="BK101" s="1853" t="str">
        <f>F89</f>
        <v>URUGUAY</v>
      </c>
      <c r="BL101" s="1853" t="str">
        <f>'Resultat &amp; tabell'!F89</f>
        <v>Costa Rica</v>
      </c>
      <c r="BM101" s="1881" t="e">
        <f t="shared" si="154"/>
        <v>#N/A</v>
      </c>
      <c r="BN101" s="1883" t="e">
        <f t="shared" si="152"/>
        <v>#N/A</v>
      </c>
      <c r="BO101" s="1803">
        <f t="shared" si="153"/>
        <v>0</v>
      </c>
    </row>
    <row r="102" spans="2:67" ht="14.25" customHeight="1" x14ac:dyDescent="0.25">
      <c r="B102" s="1824" t="s">
        <v>2</v>
      </c>
      <c r="C102" s="182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1826" t="s">
        <v>81</v>
      </c>
      <c r="K102" s="1921" t="s">
        <v>89</v>
      </c>
      <c r="M102" s="1917"/>
      <c r="N102" s="1934"/>
      <c r="O102" s="2014" t="s">
        <v>161</v>
      </c>
      <c r="P102" s="2015"/>
      <c r="Q102" s="2015"/>
      <c r="R102" s="2016"/>
      <c r="Z102" s="1796" t="s">
        <v>2</v>
      </c>
      <c r="AA102" s="1796"/>
      <c r="AB102" s="1796"/>
      <c r="AC102" s="1796"/>
      <c r="AD102" s="1796"/>
      <c r="AZ102" s="1867" t="s">
        <v>2</v>
      </c>
      <c r="BA102" s="1865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1866" t="s">
        <v>81</v>
      </c>
      <c r="BI102" s="1827" t="s">
        <v>89</v>
      </c>
      <c r="BK102" s="1853" t="str">
        <f>F90</f>
        <v>PORTUGAL</v>
      </c>
      <c r="BL102" s="1853" t="str">
        <f>'Resultat &amp; tabell'!F90</f>
        <v>Belgien</v>
      </c>
      <c r="BM102" s="1881" t="e">
        <f t="shared" si="154"/>
        <v>#N/A</v>
      </c>
      <c r="BN102" s="1883" t="e">
        <f t="shared" si="152"/>
        <v>#N/A</v>
      </c>
      <c r="BO102" s="1803">
        <f t="shared" si="153"/>
        <v>0</v>
      </c>
    </row>
    <row r="103" spans="2:67" ht="14.25" customHeight="1" x14ac:dyDescent="0.25">
      <c r="B103" s="1823">
        <v>64</v>
      </c>
      <c r="C103" s="1829">
        <v>41833.666666666664</v>
      </c>
      <c r="D103" s="1813" t="str">
        <f>IF(M94="","Vinnare match 61",M94)</f>
        <v>BRASILIEN</v>
      </c>
      <c r="E103" s="1822" t="s">
        <v>6</v>
      </c>
      <c r="F103" s="1815" t="str">
        <f>IF(M95="","Vinnare match 62",M95)</f>
        <v>ARGENTINA</v>
      </c>
      <c r="G103" s="1890">
        <v>3</v>
      </c>
      <c r="H103" s="1828" t="s">
        <v>6</v>
      </c>
      <c r="I103" s="1983">
        <v>3</v>
      </c>
      <c r="J103" s="1982" t="s">
        <v>214</v>
      </c>
      <c r="K103" s="1904">
        <f>BI103</f>
        <v>0</v>
      </c>
      <c r="M103" s="1939"/>
      <c r="N103" s="1934"/>
      <c r="O103" s="2017">
        <f>BO120</f>
        <v>0</v>
      </c>
      <c r="P103" s="2018"/>
      <c r="Q103" s="2018"/>
      <c r="R103" s="2019"/>
      <c r="Z103" s="1788" t="s">
        <v>57</v>
      </c>
      <c r="AD103" s="1787" t="s">
        <v>58</v>
      </c>
      <c r="AZ103" s="1877">
        <v>64</v>
      </c>
      <c r="BA103" s="1878">
        <v>41833.666666666664</v>
      </c>
      <c r="BB103" s="1847" t="str">
        <f>D103</f>
        <v>BRASILIEN</v>
      </c>
      <c r="BC103" s="1871" t="s">
        <v>6</v>
      </c>
      <c r="BD103" s="1847" t="str">
        <f>F103</f>
        <v>ARGENTINA</v>
      </c>
      <c r="BE103" s="1851">
        <f>IF(G103='Resultat &amp; tabell'!$G103,2,0)</f>
        <v>0</v>
      </c>
      <c r="BF103" s="1850" t="s">
        <v>6</v>
      </c>
      <c r="BG103" s="1851">
        <f>IF(I103='Resultat &amp; tabell'!$I103,2,0)</f>
        <v>0</v>
      </c>
      <c r="BH103" s="1851">
        <f>IF(J103='Resultat &amp; tabell'!$J103,1,0)</f>
        <v>0</v>
      </c>
      <c r="BI103" s="1835">
        <f>SUM(BE103+BG103+BH103)</f>
        <v>0</v>
      </c>
      <c r="BK103" s="1853"/>
      <c r="BM103" s="1882"/>
      <c r="BN103" s="1771" t="s">
        <v>107</v>
      </c>
      <c r="BO103" s="1804">
        <f>SUM(BO95:BO102)</f>
        <v>16</v>
      </c>
    </row>
    <row r="104" spans="2:67" ht="14.25" customHeight="1" x14ac:dyDescent="0.25">
      <c r="BK104" s="1884" t="s">
        <v>41</v>
      </c>
      <c r="BL104" s="1885"/>
      <c r="BM104" s="1886"/>
      <c r="BN104" s="1887"/>
      <c r="BO104" s="1887"/>
    </row>
    <row r="105" spans="2:67" ht="14.25" customHeight="1" x14ac:dyDescent="0.25">
      <c r="BK105" s="1806" t="s">
        <v>104</v>
      </c>
      <c r="BL105" s="1838" t="s">
        <v>103</v>
      </c>
      <c r="BM105" s="1838" t="s">
        <v>105</v>
      </c>
      <c r="BN105" s="1838" t="s">
        <v>106</v>
      </c>
      <c r="BO105" s="1838" t="s">
        <v>89</v>
      </c>
    </row>
    <row r="106" spans="2:67" ht="14.25" customHeight="1" x14ac:dyDescent="0.25">
      <c r="BK106" s="1854" t="str">
        <f>D94</f>
        <v>BRASILIEN</v>
      </c>
      <c r="BL106" s="1853" t="str">
        <f>'Resultat &amp; tabell'!D94</f>
        <v>Segrare match 57</v>
      </c>
      <c r="BM106" s="1881" t="e">
        <f>VLOOKUP(BK106,$BL$106:$BL$109,1,FALSE)</f>
        <v>#N/A</v>
      </c>
      <c r="BN106" s="1883" t="e">
        <f t="shared" ref="BN106:BN109" si="155">BM106</f>
        <v>#N/A</v>
      </c>
      <c r="BO106" s="1803">
        <f>IFERROR(IF(BM106=BN106,6,0),0)</f>
        <v>0</v>
      </c>
    </row>
    <row r="107" spans="2:67" ht="14.25" customHeight="1" x14ac:dyDescent="0.25">
      <c r="BK107" s="1854" t="str">
        <f>D95</f>
        <v>SPANIEN</v>
      </c>
      <c r="BL107" s="1853" t="str">
        <f>'Resultat &amp; tabell'!D95</f>
        <v>Segrare match 59</v>
      </c>
      <c r="BM107" s="1881" t="e">
        <f t="shared" ref="BM107:BM109" si="156">VLOOKUP(BK107,$BL$106:$BL$109,1,FALSE)</f>
        <v>#N/A</v>
      </c>
      <c r="BN107" s="1883" t="e">
        <f t="shared" si="155"/>
        <v>#N/A</v>
      </c>
      <c r="BO107" s="1803">
        <f>IFERROR(IF(BM107=BN107,6,0),0)</f>
        <v>0</v>
      </c>
    </row>
    <row r="108" spans="2:67" ht="14.25" customHeight="1" x14ac:dyDescent="0.25">
      <c r="BK108" s="1854" t="str">
        <f>F94</f>
        <v>TYSKLAND</v>
      </c>
      <c r="BL108" s="1853" t="str">
        <f>'Resultat &amp; tabell'!F94</f>
        <v>Segrare match 58</v>
      </c>
      <c r="BM108" s="1881" t="e">
        <f t="shared" si="156"/>
        <v>#N/A</v>
      </c>
      <c r="BN108" s="1883" t="e">
        <f t="shared" si="155"/>
        <v>#N/A</v>
      </c>
      <c r="BO108" s="1803">
        <f>IFERROR(IF(BM108=BN108,6,0),0)</f>
        <v>0</v>
      </c>
    </row>
    <row r="109" spans="2:67" ht="14.25" customHeight="1" x14ac:dyDescent="0.25">
      <c r="BK109" s="1854" t="str">
        <f>F95</f>
        <v>ARGENTINA</v>
      </c>
      <c r="BL109" s="1853" t="str">
        <f>'Resultat &amp; tabell'!F95</f>
        <v>Segrare match 60</v>
      </c>
      <c r="BM109" s="1881" t="e">
        <f t="shared" si="156"/>
        <v>#N/A</v>
      </c>
      <c r="BN109" s="1883" t="e">
        <f t="shared" si="155"/>
        <v>#N/A</v>
      </c>
      <c r="BO109" s="1803">
        <f>IFERROR(IF(BM109=BN109,6,0),0)</f>
        <v>0</v>
      </c>
    </row>
    <row r="110" spans="2:67" ht="14.25" customHeight="1" x14ac:dyDescent="0.25">
      <c r="BN110" s="1771" t="s">
        <v>107</v>
      </c>
      <c r="BO110" s="1804">
        <f>SUM(BO106:BO109)</f>
        <v>0</v>
      </c>
    </row>
    <row r="111" spans="2:67" ht="14.25" customHeight="1" x14ac:dyDescent="0.25">
      <c r="BK111" s="1884" t="s">
        <v>50</v>
      </c>
      <c r="BL111" s="1885"/>
      <c r="BM111" s="1886"/>
      <c r="BN111" s="1887"/>
      <c r="BO111" s="1887"/>
    </row>
    <row r="112" spans="2:67" ht="14.25" customHeight="1" x14ac:dyDescent="0.25">
      <c r="BK112" s="1806" t="s">
        <v>104</v>
      </c>
      <c r="BL112" s="1838" t="s">
        <v>103</v>
      </c>
      <c r="BM112" s="1838" t="s">
        <v>105</v>
      </c>
      <c r="BN112" s="1838" t="s">
        <v>106</v>
      </c>
      <c r="BO112" s="1838" t="s">
        <v>89</v>
      </c>
    </row>
    <row r="113" spans="63:67" ht="14.25" customHeight="1" x14ac:dyDescent="0.25">
      <c r="BK113" s="1854" t="str">
        <f>D99</f>
        <v>TYSKLAND</v>
      </c>
      <c r="BL113" s="1853" t="str">
        <f>'Resultat &amp; tabell'!D99</f>
        <v xml:space="preserve"> Förlorare match 61</v>
      </c>
      <c r="BM113" s="1881" t="e">
        <f>VLOOKUP(BK113,$BL$113:$BL$114,1,FALSE)</f>
        <v>#N/A</v>
      </c>
      <c r="BN113" s="1883" t="e">
        <f t="shared" ref="BN113:BN114" si="157">BM113</f>
        <v>#N/A</v>
      </c>
      <c r="BO113" s="1803">
        <f>IFERROR(IF(BM113=BN113,8,0),0)</f>
        <v>0</v>
      </c>
    </row>
    <row r="114" spans="63:67" ht="14.25" customHeight="1" x14ac:dyDescent="0.25">
      <c r="BK114" s="1854" t="str">
        <f>F99</f>
        <v>SPANIEN</v>
      </c>
      <c r="BL114" s="1853" t="str">
        <f>'Resultat &amp; tabell'!F99</f>
        <v xml:space="preserve"> Förlorare match 62</v>
      </c>
      <c r="BM114" s="1881" t="e">
        <f>VLOOKUP(BK114,$BL$113:$BL$114,1,FALSE)</f>
        <v>#N/A</v>
      </c>
      <c r="BN114" s="1883" t="e">
        <f t="shared" si="157"/>
        <v>#N/A</v>
      </c>
      <c r="BO114" s="1803">
        <f>IFERROR(IF(BM114=BN114,8,0),0)</f>
        <v>0</v>
      </c>
    </row>
    <row r="115" spans="63:67" ht="14.25" customHeight="1" x14ac:dyDescent="0.25">
      <c r="BN115" s="1771" t="s">
        <v>107</v>
      </c>
      <c r="BO115" s="1804">
        <f>SUM(BO113:BO114)</f>
        <v>0</v>
      </c>
    </row>
    <row r="116" spans="63:67" ht="14.25" customHeight="1" x14ac:dyDescent="0.25">
      <c r="BK116" s="1884" t="s">
        <v>54</v>
      </c>
      <c r="BL116" s="1885"/>
      <c r="BM116" s="1886"/>
      <c r="BN116" s="1887"/>
      <c r="BO116" s="1887"/>
    </row>
    <row r="117" spans="63:67" ht="14.25" customHeight="1" x14ac:dyDescent="0.25">
      <c r="BK117" s="1806" t="s">
        <v>104</v>
      </c>
      <c r="BL117" s="1838" t="s">
        <v>103</v>
      </c>
      <c r="BM117" s="1838" t="s">
        <v>105</v>
      </c>
      <c r="BN117" s="1838" t="s">
        <v>106</v>
      </c>
      <c r="BO117" s="1838" t="s">
        <v>89</v>
      </c>
    </row>
    <row r="118" spans="63:67" ht="14.25" customHeight="1" x14ac:dyDescent="0.25">
      <c r="BK118" s="1854" t="str">
        <f>D103</f>
        <v>BRASILIEN</v>
      </c>
      <c r="BL118" s="1853" t="str">
        <f>'Resultat &amp; tabell'!D103</f>
        <v>Segrare match 61</v>
      </c>
      <c r="BM118" s="1881" t="e">
        <f>VLOOKUP(BK118,$BL$118:$BL$119,1,FALSE)</f>
        <v>#N/A</v>
      </c>
      <c r="BN118" s="1883" t="e">
        <f t="shared" ref="BN118:BN119" si="158">BM118</f>
        <v>#N/A</v>
      </c>
      <c r="BO118" s="1803">
        <f>IFERROR(IF(BM118=BN118,8,0),0)</f>
        <v>0</v>
      </c>
    </row>
    <row r="119" spans="63:67" ht="14.25" customHeight="1" x14ac:dyDescent="0.25">
      <c r="BK119" s="1854" t="str">
        <f>F103</f>
        <v>ARGENTINA</v>
      </c>
      <c r="BL119" s="1853" t="str">
        <f>'Resultat &amp; tabell'!F103</f>
        <v>Segrare match 62</v>
      </c>
      <c r="BM119" s="1881" t="e">
        <f>VLOOKUP(BK119,$BL$118:$BL$119,1,FALSE)</f>
        <v>#N/A</v>
      </c>
      <c r="BN119" s="1883" t="e">
        <f t="shared" si="158"/>
        <v>#N/A</v>
      </c>
      <c r="BO119" s="1803">
        <f>IFERROR(IF(BM119=BN119,8,0),0)</f>
        <v>0</v>
      </c>
    </row>
    <row r="120" spans="63:67" ht="14.25" customHeight="1" x14ac:dyDescent="0.25">
      <c r="BN120" s="1771" t="s">
        <v>107</v>
      </c>
      <c r="BO120" s="1804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E66:BG66"/>
    <mergeCell ref="D75:F75"/>
    <mergeCell ref="G75:I75"/>
    <mergeCell ref="O75:R75"/>
    <mergeCell ref="BB75:BD75"/>
    <mergeCell ref="BE75:BG75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BO120"/>
  <sheetViews>
    <sheetView topLeftCell="A35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1569" customWidth="1"/>
    <col min="2" max="2" width="5.85546875" style="1561" customWidth="1"/>
    <col min="3" max="3" width="6.28515625" style="1579" bestFit="1" customWidth="1"/>
    <col min="4" max="4" width="17.7109375" style="1579" customWidth="1"/>
    <col min="5" max="5" width="1.5703125" style="1580" bestFit="1" customWidth="1"/>
    <col min="6" max="6" width="17.7109375" style="1579" customWidth="1"/>
    <col min="7" max="7" width="4.85546875" style="1580" customWidth="1"/>
    <col min="8" max="8" width="1.5703125" style="1580" bestFit="1" customWidth="1"/>
    <col min="9" max="9" width="4.85546875" style="1580" customWidth="1"/>
    <col min="10" max="10" width="6.42578125" style="1580" bestFit="1" customWidth="1"/>
    <col min="11" max="11" width="6.42578125" style="1681" customWidth="1"/>
    <col min="12" max="12" width="5.85546875" style="1682" customWidth="1"/>
    <col min="13" max="13" width="20.5703125" style="1685" bestFit="1" customWidth="1"/>
    <col min="14" max="14" width="5.7109375" style="1719" customWidth="1"/>
    <col min="15" max="15" width="6.7109375" style="1720" bestFit="1" customWidth="1"/>
    <col min="16" max="17" width="5.7109375" style="1685" customWidth="1"/>
    <col min="18" max="18" width="5.85546875" style="1685" customWidth="1"/>
    <col min="19" max="19" width="15" style="1704" bestFit="1" customWidth="1"/>
    <col min="20" max="21" width="6.7109375" style="1580" customWidth="1"/>
    <col min="22" max="22" width="19.42578125" style="1580" customWidth="1"/>
    <col min="23" max="23" width="13.42578125" style="1589" customWidth="1"/>
    <col min="24" max="24" width="6.42578125" style="1569" customWidth="1"/>
    <col min="25" max="25" width="5.7109375" style="1569" customWidth="1"/>
    <col min="26" max="26" width="16.28515625" style="1576" hidden="1" customWidth="1"/>
    <col min="27" max="27" width="7.140625" style="1577" hidden="1" customWidth="1"/>
    <col min="28" max="29" width="5.7109375" style="1577" hidden="1" customWidth="1"/>
    <col min="30" max="30" width="16.28515625" style="1576" hidden="1" customWidth="1"/>
    <col min="31" max="31" width="7.140625" style="1572" hidden="1" customWidth="1"/>
    <col min="32" max="32" width="5.42578125" style="1573" hidden="1" customWidth="1"/>
    <col min="33" max="33" width="4.7109375" style="1573" hidden="1" customWidth="1"/>
    <col min="34" max="38" width="9.140625" style="1572" hidden="1" customWidth="1"/>
    <col min="39" max="39" width="9.85546875" style="1572" hidden="1" customWidth="1"/>
    <col min="40" max="40" width="13.85546875" style="1572" hidden="1" customWidth="1"/>
    <col min="41" max="41" width="5.7109375" style="1572" hidden="1" customWidth="1"/>
    <col min="42" max="42" width="3.85546875" style="1572" hidden="1" customWidth="1"/>
    <col min="43" max="43" width="3.28515625" style="1572" hidden="1" customWidth="1"/>
    <col min="44" max="44" width="3.7109375" style="1572" hidden="1" customWidth="1"/>
    <col min="45" max="45" width="9.140625" style="1572" hidden="1" customWidth="1"/>
    <col min="46" max="46" width="4.85546875" style="1572" hidden="1" customWidth="1"/>
    <col min="47" max="47" width="13.85546875" style="1572" hidden="1" customWidth="1"/>
    <col min="48" max="48" width="5.7109375" style="1572" hidden="1" customWidth="1"/>
    <col min="49" max="51" width="4.7109375" style="1572" hidden="1" customWidth="1"/>
    <col min="52" max="52" width="5.85546875" style="1642" hidden="1" customWidth="1"/>
    <col min="53" max="53" width="6.28515625" style="1591" hidden="1" customWidth="1"/>
    <col min="54" max="54" width="16.28515625" style="1591" hidden="1" customWidth="1"/>
    <col min="55" max="55" width="1.5703125" style="1650" hidden="1" customWidth="1"/>
    <col min="56" max="56" width="16.28515625" style="1591" hidden="1" customWidth="1"/>
    <col min="57" max="57" width="4.85546875" style="1650" hidden="1" customWidth="1"/>
    <col min="58" max="58" width="1.5703125" style="1650" hidden="1" customWidth="1"/>
    <col min="59" max="59" width="4.85546875" style="1650" hidden="1" customWidth="1"/>
    <col min="60" max="60" width="6.42578125" style="1650" hidden="1" customWidth="1"/>
    <col min="61" max="61" width="6.42578125" style="1596" hidden="1" customWidth="1"/>
    <col min="62" max="62" width="5.85546875" style="1592" hidden="1" customWidth="1"/>
    <col min="63" max="63" width="28.85546875" style="1643" hidden="1" customWidth="1"/>
    <col min="64" max="64" width="34" style="1642" hidden="1" customWidth="1"/>
    <col min="65" max="65" width="18.7109375" style="1670" hidden="1" customWidth="1"/>
    <col min="66" max="66" width="16.28515625" style="1592" hidden="1" customWidth="1"/>
    <col min="67" max="67" width="5.7109375" style="1592" hidden="1" customWidth="1"/>
    <col min="68" max="68" width="13.85546875" style="1569" customWidth="1"/>
    <col min="69" max="70" width="5.7109375" style="1569" bestFit="1" customWidth="1"/>
    <col min="71" max="16384" width="9.140625" style="1569"/>
  </cols>
  <sheetData>
    <row r="2" spans="2:67" ht="14.25" customHeight="1" x14ac:dyDescent="0.25">
      <c r="B2" s="1565" t="s">
        <v>0</v>
      </c>
      <c r="C2" s="1566"/>
      <c r="D2" s="1566"/>
      <c r="E2" s="1567"/>
      <c r="F2" s="1566"/>
      <c r="G2" s="1567"/>
      <c r="H2" s="1567"/>
      <c r="I2" s="1567"/>
      <c r="J2" s="1567"/>
      <c r="M2" s="1683"/>
      <c r="N2" s="1684"/>
      <c r="O2" s="1684"/>
      <c r="P2" s="1684"/>
      <c r="Q2" s="1684"/>
      <c r="S2" s="1686" t="s">
        <v>82</v>
      </c>
      <c r="T2" s="1560"/>
      <c r="U2" s="1560"/>
      <c r="V2" s="1560"/>
      <c r="W2" s="1561"/>
      <c r="X2" s="1561"/>
      <c r="Z2" s="1570"/>
      <c r="AA2" s="1571"/>
      <c r="AB2" s="1571"/>
      <c r="AC2" s="1571"/>
      <c r="AD2" s="1570"/>
      <c r="AZ2" s="1627" t="s">
        <v>0</v>
      </c>
      <c r="BA2" s="1628"/>
      <c r="BB2" s="1628"/>
      <c r="BC2" s="1629"/>
      <c r="BD2" s="1628"/>
      <c r="BE2" s="1629"/>
      <c r="BF2" s="1629"/>
      <c r="BG2" s="1629"/>
      <c r="BH2" s="1629"/>
      <c r="BK2" s="1560" t="s">
        <v>82</v>
      </c>
      <c r="BL2" s="1561"/>
      <c r="BM2" s="1561"/>
      <c r="BN2" s="1643"/>
      <c r="BO2" s="1643"/>
    </row>
    <row r="3" spans="2:67" ht="14.25" customHeight="1" x14ac:dyDescent="0.25">
      <c r="B3" s="1598" t="s">
        <v>2</v>
      </c>
      <c r="C3" s="1599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1597" t="s">
        <v>81</v>
      </c>
      <c r="K3" s="1687" t="s">
        <v>89</v>
      </c>
      <c r="M3" s="1688" t="s">
        <v>0</v>
      </c>
      <c r="N3" s="1689" t="s">
        <v>89</v>
      </c>
      <c r="O3" s="1689" t="s">
        <v>90</v>
      </c>
      <c r="P3" s="1689" t="s">
        <v>91</v>
      </c>
      <c r="Q3" s="1690" t="s">
        <v>101</v>
      </c>
      <c r="S3" s="1691" t="s">
        <v>83</v>
      </c>
      <c r="T3" s="1996" t="s">
        <v>129</v>
      </c>
      <c r="U3" s="1996"/>
      <c r="V3" s="1996"/>
      <c r="W3" s="1996"/>
      <c r="X3" s="1623" t="s">
        <v>89</v>
      </c>
      <c r="Z3" s="1574" t="s">
        <v>87</v>
      </c>
      <c r="AA3" s="1574" t="s">
        <v>89</v>
      </c>
      <c r="AB3" s="1574" t="s">
        <v>90</v>
      </c>
      <c r="AC3" s="1574" t="s">
        <v>91</v>
      </c>
      <c r="AD3" s="1574" t="s">
        <v>88</v>
      </c>
      <c r="AE3" s="1574" t="s">
        <v>89</v>
      </c>
      <c r="AF3" s="1574" t="s">
        <v>90</v>
      </c>
      <c r="AG3" s="1574" t="s">
        <v>91</v>
      </c>
      <c r="AI3" s="1575" t="s">
        <v>99</v>
      </c>
      <c r="AJ3" s="1575" t="s">
        <v>98</v>
      </c>
      <c r="AK3" s="1575" t="s">
        <v>97</v>
      </c>
      <c r="AL3" s="1574" t="s">
        <v>96</v>
      </c>
      <c r="AM3" s="1574" t="s">
        <v>95</v>
      </c>
      <c r="AN3" s="1574" t="s">
        <v>92</v>
      </c>
      <c r="AO3" s="1574" t="s">
        <v>89</v>
      </c>
      <c r="AP3" s="1574" t="s">
        <v>90</v>
      </c>
      <c r="AQ3" s="1574" t="s">
        <v>91</v>
      </c>
      <c r="AR3" s="1575" t="s">
        <v>93</v>
      </c>
      <c r="AT3" s="1574" t="s">
        <v>94</v>
      </c>
      <c r="AU3" s="1574" t="s">
        <v>92</v>
      </c>
      <c r="AV3" s="1574" t="s">
        <v>89</v>
      </c>
      <c r="AW3" s="1574" t="s">
        <v>90</v>
      </c>
      <c r="AX3" s="1574" t="s">
        <v>91</v>
      </c>
      <c r="AY3" s="1575" t="s">
        <v>93</v>
      </c>
      <c r="AZ3" s="1631" t="s">
        <v>2</v>
      </c>
      <c r="BA3" s="1632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1633" t="s">
        <v>81</v>
      </c>
      <c r="BI3" s="1600" t="s">
        <v>89</v>
      </c>
      <c r="BK3" s="1598" t="s">
        <v>83</v>
      </c>
      <c r="BL3" s="1597" t="s">
        <v>86</v>
      </c>
      <c r="BM3" s="1623" t="s">
        <v>89</v>
      </c>
      <c r="BN3" s="1626"/>
      <c r="BO3" s="1626"/>
    </row>
    <row r="4" spans="2:67" ht="14.25" customHeight="1" x14ac:dyDescent="0.25">
      <c r="B4" s="1563">
        <v>1</v>
      </c>
      <c r="C4" s="1601">
        <v>41802</v>
      </c>
      <c r="D4" s="1602" t="s">
        <v>166</v>
      </c>
      <c r="E4" s="1603" t="s">
        <v>6</v>
      </c>
      <c r="F4" s="1604" t="s">
        <v>170</v>
      </c>
      <c r="G4" s="1746">
        <v>2</v>
      </c>
      <c r="H4" s="1617" t="s">
        <v>6</v>
      </c>
      <c r="I4" s="1742">
        <v>0</v>
      </c>
      <c r="J4" s="1742">
        <v>1</v>
      </c>
      <c r="K4" s="1692">
        <f>IF('Resultat &amp; tabell'!J4="",0,BI4)</f>
        <v>1</v>
      </c>
      <c r="L4" s="1693">
        <v>1</v>
      </c>
      <c r="M4" s="1694" t="str">
        <f>VLOOKUP(L4,$AT$4:$AY$7,2,FALSE)</f>
        <v>Brasilien</v>
      </c>
      <c r="N4" s="1741">
        <f>VLOOKUP(M4,$AU$4:$AY$7,2,FALSE)</f>
        <v>9</v>
      </c>
      <c r="O4" s="1695">
        <f>VLOOKUP(M4,$AU$4:$AY$7,3,FALSE)</f>
        <v>8</v>
      </c>
      <c r="P4" s="1695">
        <f>VLOOKUP(M4,$AU$4:$AY$7,4,FALSE)</f>
        <v>0</v>
      </c>
      <c r="Q4" s="1696">
        <f>VLOOKUP(M4,$AU$4:$AY$7,5,FALSE)</f>
        <v>8</v>
      </c>
      <c r="S4" s="1697" t="s">
        <v>84</v>
      </c>
      <c r="T4" s="2001" t="s">
        <v>216</v>
      </c>
      <c r="U4" s="2002"/>
      <c r="V4" s="2002"/>
      <c r="W4" s="2003"/>
      <c r="X4" s="1734">
        <f>IF(T4='Resultat &amp; tabell'!S4,20,0)</f>
        <v>0</v>
      </c>
      <c r="Z4" s="1576" t="s">
        <v>5</v>
      </c>
      <c r="AA4" s="1577">
        <f>IF(G4="",0,IF($G4&lt;$I4,0,IF($G4=$I4,1,3)))</f>
        <v>3</v>
      </c>
      <c r="AB4" s="1577">
        <f t="shared" ref="AB4:AB9" si="0">G4</f>
        <v>2</v>
      </c>
      <c r="AC4" s="1577">
        <f t="shared" ref="AC4:AC9" si="1">I4</f>
        <v>0</v>
      </c>
      <c r="AD4" s="1576" t="s">
        <v>7</v>
      </c>
      <c r="AE4" s="1577">
        <f>IF(I4="",0,IF(I4&lt;G4,0,IF(G4=I4,1,3)))</f>
        <v>0</v>
      </c>
      <c r="AF4" s="1573">
        <f t="shared" ref="AF4:AF9" si="2">I4</f>
        <v>0</v>
      </c>
      <c r="AG4" s="1573">
        <f t="shared" ref="AG4:AG9" si="3">G4</f>
        <v>2</v>
      </c>
      <c r="AI4" s="1572">
        <f>RANK($AJ4,$AJ$4:$AJ$7,1)+COUNTIF($AJ$4:$AJ4,$AJ4)-1</f>
        <v>1</v>
      </c>
      <c r="AJ4" s="1572">
        <f>AK4+AL4+AM4</f>
        <v>1</v>
      </c>
      <c r="AK4" s="1572">
        <f>SUMPRODUCT(($AO$4:$AO$7=AO4)*($AR$4:$AR$7=AR4)*($AP$4:$AP$7&gt;AP4))</f>
        <v>0</v>
      </c>
      <c r="AL4" s="1572">
        <f>SUMPRODUCT(($AO$4:$AO$7=AO4)*($AR$4:$AR$7&gt;AR4))</f>
        <v>0</v>
      </c>
      <c r="AM4" s="1572">
        <f>RANK(AO4,$AO$4:$AO$7)</f>
        <v>1</v>
      </c>
      <c r="AN4" s="1576" t="s">
        <v>5</v>
      </c>
      <c r="AO4" s="1572">
        <f>SUMIF($Z$4:$Z$9,$AN4,$AA$4:$AA$9)+SUMIF($AD$4:$AD$9,$AN4,$AE$4:$AE$9)</f>
        <v>9</v>
      </c>
      <c r="AP4" s="1572">
        <f>SUMIF($Z$4:$Z$9,AN4,$AB$4:$AB$9)+SUMIF($AD$4:$AD$9,AN4,$AF$4:$AF$9)</f>
        <v>8</v>
      </c>
      <c r="AQ4" s="1572">
        <f>SUMIF($AD$4:$AD$9,AN4,$AG$4:$AG$9)+SUMIF($Z$4:$Z$9,AN4,$AC$4:$AC$9)</f>
        <v>0</v>
      </c>
      <c r="AR4" s="1572">
        <f>AP4-AQ4</f>
        <v>8</v>
      </c>
      <c r="AT4" s="1572">
        <v>1</v>
      </c>
      <c r="AU4" s="1572" t="str">
        <f>VLOOKUP($AT4,$AI$4:$AR$7,6,FALSE)</f>
        <v>Brasilien</v>
      </c>
      <c r="AV4" s="1572">
        <f>VLOOKUP($AU4,$AN$4:$AR$7,2,FALSE)</f>
        <v>9</v>
      </c>
      <c r="AW4" s="1572">
        <f t="shared" ref="AW4:AW7" si="4">VLOOKUP($AU4,$AN$4:$AR$7,3,FALSE)</f>
        <v>8</v>
      </c>
      <c r="AX4" s="1572">
        <f>VLOOKUP($AU4,$AN$4:$AR$7,4,FALSE)</f>
        <v>0</v>
      </c>
      <c r="AY4" s="1572">
        <f>VLOOKUP($AU4,$AN$4:$AR$7,5,FALSE)</f>
        <v>8</v>
      </c>
      <c r="AZ4" s="1634">
        <v>1</v>
      </c>
      <c r="BA4" s="1635">
        <v>41803</v>
      </c>
      <c r="BB4" s="1636" t="s">
        <v>5</v>
      </c>
      <c r="BC4" s="1637" t="s">
        <v>6</v>
      </c>
      <c r="BD4" s="1638" t="s">
        <v>7</v>
      </c>
      <c r="BE4" s="1640">
        <f>IF(G4='Resultat &amp; tabell'!$G4,2,0)</f>
        <v>0</v>
      </c>
      <c r="BF4" s="1639" t="s">
        <v>6</v>
      </c>
      <c r="BG4" s="1640">
        <f>IF(I4='Resultat &amp; tabell'!$I4,2,0)</f>
        <v>0</v>
      </c>
      <c r="BH4" s="1640">
        <f>IF(J4='Resultat &amp; tabell'!$J4,1,0)</f>
        <v>1</v>
      </c>
      <c r="BI4" s="1624">
        <f>SUM(BE4+BG4+BH4)</f>
        <v>1</v>
      </c>
      <c r="BJ4" s="1594"/>
      <c r="BK4" s="1697" t="s">
        <v>199</v>
      </c>
      <c r="BL4" s="1605"/>
      <c r="BM4" s="1677" t="e">
        <f>IF(#REF!='Resultat &amp; tabell'!$M4,20,0)</f>
        <v>#REF!</v>
      </c>
      <c r="BN4" s="1664"/>
      <c r="BO4" s="1664"/>
    </row>
    <row r="5" spans="2:67" ht="14.25" customHeight="1" x14ac:dyDescent="0.25">
      <c r="B5" s="1563">
        <v>2</v>
      </c>
      <c r="C5" s="1606">
        <v>41803.541666666664</v>
      </c>
      <c r="D5" s="1602" t="s">
        <v>168</v>
      </c>
      <c r="E5" s="1603" t="s">
        <v>6</v>
      </c>
      <c r="F5" s="1604" t="s">
        <v>169</v>
      </c>
      <c r="G5" s="1746">
        <v>1</v>
      </c>
      <c r="H5" s="1617" t="s">
        <v>6</v>
      </c>
      <c r="I5" s="1742">
        <v>1</v>
      </c>
      <c r="J5" s="1742" t="s">
        <v>122</v>
      </c>
      <c r="K5" s="1692">
        <f>IF('Resultat &amp; tabell'!J5="",0,BI5)</f>
        <v>2</v>
      </c>
      <c r="L5" s="1682">
        <v>2</v>
      </c>
      <c r="M5" s="1698" t="str">
        <f>VLOOKUP(L5,$AT$4:$AY$7,2,FALSE)</f>
        <v>Kroatien</v>
      </c>
      <c r="N5" s="1699">
        <f>VLOOKUP(M5,$AU$4:$AY$7,2,FALSE)</f>
        <v>4</v>
      </c>
      <c r="O5" s="1699">
        <f>VLOOKUP(M5,$AU$4:$AY$7,3,FALSE)</f>
        <v>3</v>
      </c>
      <c r="P5" s="1699">
        <f>VLOOKUP(M5,$AU$4:$AY$7,4,FALSE)</f>
        <v>4</v>
      </c>
      <c r="Q5" s="1700">
        <f>VLOOKUP(M5,$AU$4:$AY$7,5,FALSE)</f>
        <v>-1</v>
      </c>
      <c r="S5" s="1697" t="s">
        <v>123</v>
      </c>
      <c r="T5" s="2001" t="s">
        <v>5</v>
      </c>
      <c r="U5" s="2002"/>
      <c r="V5" s="2002"/>
      <c r="W5" s="2003"/>
      <c r="X5" s="1734">
        <f>IF(T5='Resultat &amp; tabell'!S5,20,0)</f>
        <v>0</v>
      </c>
      <c r="Z5" s="1576" t="s">
        <v>10</v>
      </c>
      <c r="AA5" s="1577">
        <f t="shared" ref="AA5:AA9" si="5">IF(G5="",0,IF($G5&lt;$I5,0,IF($G5=$I5,1,3)))</f>
        <v>1</v>
      </c>
      <c r="AB5" s="1577">
        <f t="shared" si="0"/>
        <v>1</v>
      </c>
      <c r="AC5" s="1577">
        <f t="shared" si="1"/>
        <v>1</v>
      </c>
      <c r="AD5" s="1576" t="s">
        <v>11</v>
      </c>
      <c r="AE5" s="1577">
        <f t="shared" ref="AE5:AE9" si="6">IF(I5="",0,IF(I5&lt;G5,0,IF(G5=I5,1,3)))</f>
        <v>1</v>
      </c>
      <c r="AF5" s="1573">
        <f t="shared" si="2"/>
        <v>1</v>
      </c>
      <c r="AG5" s="1573">
        <f t="shared" si="3"/>
        <v>1</v>
      </c>
      <c r="AI5" s="1572">
        <f>RANK($AJ5,$AJ$4:$AJ$7,1)+COUNTIF($AJ$4:$AJ5,$AJ5)-1</f>
        <v>3</v>
      </c>
      <c r="AJ5" s="1572">
        <f t="shared" ref="AJ5:AJ7" si="7">AK5+AL5+AM5</f>
        <v>3</v>
      </c>
      <c r="AK5" s="1572">
        <f t="shared" ref="AK5:AK7" si="8">SUMPRODUCT(($AO$4:$AO$7=AO5)*($AR$4:$AR$7=AR5)*($AP$4:$AP$7&gt;AP5))</f>
        <v>0</v>
      </c>
      <c r="AL5" s="1572">
        <f t="shared" ref="AL5:AL7" si="9">SUMPRODUCT(($AO$4:$AO$7=AO5)*($AR$4:$AR$7&gt;AR5))</f>
        <v>0</v>
      </c>
      <c r="AM5" s="1572">
        <f t="shared" ref="AM5:AM7" si="10">RANK(AO5,$AO$4:$AO$7)</f>
        <v>3</v>
      </c>
      <c r="AN5" s="1576" t="s">
        <v>10</v>
      </c>
      <c r="AO5" s="1572">
        <f t="shared" ref="AO5:AO7" si="11">SUMIF($Z$4:$Z$9,$AN5,$AA$4:$AA$9)+SUMIF($AD$4:$AD$9,$AN5,$AE$4:$AE$9)</f>
        <v>2</v>
      </c>
      <c r="AP5" s="1572">
        <f>SUMIF($Z$4:$Z$9,AN5,$AB$4:$AB$9)+SUMIF($AD$4:$AD$9,AN5,$AF$4:$AF$9)</f>
        <v>3</v>
      </c>
      <c r="AQ5" s="1572">
        <f t="shared" ref="AQ5:AQ7" si="12">SUMIF($AD$4:$AD$9,AN5,$AG$4:$AG$9)+SUMIF($Z$4:$Z$9,AN5,$AC$4:$AC$9)</f>
        <v>5</v>
      </c>
      <c r="AR5" s="1572">
        <f t="shared" ref="AR5:AR7" si="13">AP5-AQ5</f>
        <v>-2</v>
      </c>
      <c r="AT5" s="1572">
        <v>2</v>
      </c>
      <c r="AU5" s="1572" t="str">
        <f t="shared" ref="AU5:AU7" si="14">VLOOKUP($AT5,$AI$4:$AR$7,6,FALSE)</f>
        <v>Kroatien</v>
      </c>
      <c r="AV5" s="1572">
        <f t="shared" ref="AV5:AV7" si="15">VLOOKUP($AU5,$AN$4:$AR$7,2,FALSE)</f>
        <v>4</v>
      </c>
      <c r="AW5" s="1572">
        <f t="shared" si="4"/>
        <v>3</v>
      </c>
      <c r="AX5" s="1572">
        <f t="shared" ref="AX5:AX7" si="16">VLOOKUP($AU5,$AN$4:$AR$7,4,FALSE)</f>
        <v>4</v>
      </c>
      <c r="AY5" s="1572">
        <f t="shared" ref="AY5:AY7" si="17">VLOOKUP($AU5,$AN$4:$AR$7,5,FALSE)</f>
        <v>-1</v>
      </c>
      <c r="AZ5" s="1634">
        <v>2</v>
      </c>
      <c r="BA5" s="1641">
        <v>41803.541666666664</v>
      </c>
      <c r="BB5" s="1636" t="s">
        <v>10</v>
      </c>
      <c r="BC5" s="1637" t="s">
        <v>6</v>
      </c>
      <c r="BD5" s="1638" t="s">
        <v>11</v>
      </c>
      <c r="BE5" s="1640">
        <f>IF(G5='Resultat &amp; tabell'!$G5,2,0)</f>
        <v>2</v>
      </c>
      <c r="BF5" s="1639" t="s">
        <v>6</v>
      </c>
      <c r="BG5" s="1640">
        <f>IF(I5='Resultat &amp; tabell'!$I5,2,0)</f>
        <v>0</v>
      </c>
      <c r="BH5" s="1640">
        <f>IF(J5='Resultat &amp; tabell'!$J5,1,0)</f>
        <v>0</v>
      </c>
      <c r="BI5" s="1624">
        <f t="shared" ref="BI5:BI9" si="18">SUM(BE5+BG5+BH5)</f>
        <v>2</v>
      </c>
      <c r="BK5" s="1697" t="s">
        <v>84</v>
      </c>
      <c r="BL5" s="1622"/>
      <c r="BM5" s="1677">
        <f>IF(T4='Resultat &amp; tabell'!$M5,20,0)</f>
        <v>0</v>
      </c>
      <c r="BN5" s="1664"/>
      <c r="BO5" s="1664"/>
    </row>
    <row r="6" spans="2:67" ht="14.25" customHeight="1" x14ac:dyDescent="0.25">
      <c r="B6" s="1563">
        <v>17</v>
      </c>
      <c r="C6" s="1606">
        <v>41807.666666666664</v>
      </c>
      <c r="D6" s="1608" t="s">
        <v>166</v>
      </c>
      <c r="E6" s="1603" t="s">
        <v>6</v>
      </c>
      <c r="F6" s="1604" t="s">
        <v>168</v>
      </c>
      <c r="G6" s="1746">
        <v>2</v>
      </c>
      <c r="H6" s="1617" t="s">
        <v>6</v>
      </c>
      <c r="I6" s="1742">
        <v>0</v>
      </c>
      <c r="J6" s="1742">
        <v>1</v>
      </c>
      <c r="K6" s="1692">
        <f>IF('Resultat &amp; tabell'!J6="",0,BI6)</f>
        <v>2</v>
      </c>
      <c r="L6" s="1682">
        <v>3</v>
      </c>
      <c r="M6" s="1701" t="str">
        <f>VLOOKUP(L6,$AT$4:$AY$7,2,FALSE)</f>
        <v>Mexiko</v>
      </c>
      <c r="N6" s="1695">
        <f>VLOOKUP(M6,$AU$4:$AY$7,2,FALSE)</f>
        <v>2</v>
      </c>
      <c r="O6" s="1695">
        <f>VLOOKUP(M6,$AU$4:$AY$7,3,FALSE)</f>
        <v>3</v>
      </c>
      <c r="P6" s="1695">
        <f>VLOOKUP(M6,$AU$4:$AY$7,4,FALSE)</f>
        <v>5</v>
      </c>
      <c r="Q6" s="1696">
        <f>VLOOKUP(M6,$AU$4:$AY$7,5,FALSE)</f>
        <v>-2</v>
      </c>
      <c r="Z6" s="1576" t="s">
        <v>5</v>
      </c>
      <c r="AA6" s="1577">
        <f t="shared" si="5"/>
        <v>3</v>
      </c>
      <c r="AB6" s="1577">
        <f t="shared" si="0"/>
        <v>2</v>
      </c>
      <c r="AC6" s="1577">
        <f t="shared" si="1"/>
        <v>0</v>
      </c>
      <c r="AD6" s="1576" t="s">
        <v>10</v>
      </c>
      <c r="AE6" s="1577">
        <f t="shared" si="6"/>
        <v>0</v>
      </c>
      <c r="AF6" s="1573">
        <f t="shared" si="2"/>
        <v>0</v>
      </c>
      <c r="AG6" s="1573">
        <f t="shared" si="3"/>
        <v>2</v>
      </c>
      <c r="AI6" s="1572">
        <f>RANK($AJ6,$AJ$4:$AJ$7,1)+COUNTIF($AJ$4:$AJ6,$AJ6)-1</f>
        <v>2</v>
      </c>
      <c r="AJ6" s="1572">
        <f t="shared" si="7"/>
        <v>2</v>
      </c>
      <c r="AK6" s="1572">
        <f t="shared" si="8"/>
        <v>0</v>
      </c>
      <c r="AL6" s="1572">
        <f t="shared" si="9"/>
        <v>0</v>
      </c>
      <c r="AM6" s="1572">
        <f t="shared" si="10"/>
        <v>2</v>
      </c>
      <c r="AN6" s="1576" t="s">
        <v>7</v>
      </c>
      <c r="AO6" s="1572">
        <f t="shared" si="11"/>
        <v>4</v>
      </c>
      <c r="AP6" s="1572">
        <f>SUMIF($Z$4:$Z$9,AN6,$AB$4:$AB$9)+SUMIF($AD$4:$AD$9,AN6,$AF$4:$AF$9)</f>
        <v>3</v>
      </c>
      <c r="AQ6" s="1572">
        <f t="shared" si="12"/>
        <v>4</v>
      </c>
      <c r="AR6" s="1572">
        <f t="shared" si="13"/>
        <v>-1</v>
      </c>
      <c r="AT6" s="1572">
        <v>3</v>
      </c>
      <c r="AU6" s="1572" t="str">
        <f t="shared" si="14"/>
        <v>Mexiko</v>
      </c>
      <c r="AV6" s="1572">
        <f t="shared" si="15"/>
        <v>2</v>
      </c>
      <c r="AW6" s="1572">
        <f t="shared" si="4"/>
        <v>3</v>
      </c>
      <c r="AX6" s="1572">
        <f t="shared" si="16"/>
        <v>5</v>
      </c>
      <c r="AY6" s="1572">
        <f t="shared" si="17"/>
        <v>-2</v>
      </c>
      <c r="AZ6" s="1634">
        <v>17</v>
      </c>
      <c r="BA6" s="1641">
        <v>41807.666666666664</v>
      </c>
      <c r="BB6" s="1636" t="s">
        <v>5</v>
      </c>
      <c r="BC6" s="1637" t="s">
        <v>6</v>
      </c>
      <c r="BD6" s="1638" t="s">
        <v>10</v>
      </c>
      <c r="BE6" s="1640">
        <f>IF(G6='Resultat &amp; tabell'!$G6,2,0)</f>
        <v>0</v>
      </c>
      <c r="BF6" s="1639" t="s">
        <v>6</v>
      </c>
      <c r="BG6" s="1640">
        <f>IF(I6='Resultat &amp; tabell'!$I6,2,0)</f>
        <v>2</v>
      </c>
      <c r="BH6" s="1640">
        <f>IF(J6='Resultat &amp; tabell'!$J6,1,0)</f>
        <v>0</v>
      </c>
      <c r="BI6" s="1624">
        <f t="shared" si="18"/>
        <v>2</v>
      </c>
      <c r="BK6" s="1697" t="s">
        <v>123</v>
      </c>
      <c r="BL6" s="1622"/>
      <c r="BM6" s="1677">
        <f>IF(T5='Resultat &amp; tabell'!$M6,20,0)</f>
        <v>0</v>
      </c>
      <c r="BN6" s="1664"/>
      <c r="BO6" s="1664"/>
    </row>
    <row r="7" spans="2:67" ht="14.25" customHeight="1" x14ac:dyDescent="0.25">
      <c r="B7" s="1563">
        <v>18</v>
      </c>
      <c r="C7" s="1606">
        <v>41808.75</v>
      </c>
      <c r="D7" s="1602" t="s">
        <v>169</v>
      </c>
      <c r="E7" s="1603" t="s">
        <v>6</v>
      </c>
      <c r="F7" s="1604" t="s">
        <v>170</v>
      </c>
      <c r="G7" s="1746">
        <v>0</v>
      </c>
      <c r="H7" s="1617" t="s">
        <v>6</v>
      </c>
      <c r="I7" s="1742">
        <v>1</v>
      </c>
      <c r="J7" s="1742">
        <v>2</v>
      </c>
      <c r="K7" s="1692">
        <f>IF('Resultat &amp; tabell'!J7="",0,BI7)</f>
        <v>3</v>
      </c>
      <c r="L7" s="1682">
        <v>4</v>
      </c>
      <c r="M7" s="1702" t="str">
        <f>VLOOKUP(L7,$AT$4:$AY$7,2,FALSE)</f>
        <v>Kamerun</v>
      </c>
      <c r="N7" s="1699">
        <f>VLOOKUP(M7,$AU$4:$AY$7,2,FALSE)</f>
        <v>1</v>
      </c>
      <c r="O7" s="1699">
        <f>VLOOKUP(M7,$AU$4:$AY$7,3,FALSE)</f>
        <v>1</v>
      </c>
      <c r="P7" s="1699">
        <f>VLOOKUP(M7,$AU$4:$AY$7,4,FALSE)</f>
        <v>6</v>
      </c>
      <c r="Q7" s="1700">
        <f>VLOOKUP(M7,$AU$4:$AY$7,5,FALSE)</f>
        <v>-5</v>
      </c>
      <c r="S7" s="1703"/>
      <c r="T7" s="1678"/>
      <c r="U7" s="1678"/>
      <c r="V7" s="1678"/>
      <c r="W7" s="1569"/>
      <c r="Z7" s="1576" t="s">
        <v>11</v>
      </c>
      <c r="AA7" s="1577">
        <f t="shared" si="5"/>
        <v>0</v>
      </c>
      <c r="AB7" s="1577">
        <f t="shared" si="0"/>
        <v>0</v>
      </c>
      <c r="AC7" s="1577">
        <f t="shared" si="1"/>
        <v>1</v>
      </c>
      <c r="AD7" s="1576" t="s">
        <v>7</v>
      </c>
      <c r="AE7" s="1577">
        <f t="shared" si="6"/>
        <v>3</v>
      </c>
      <c r="AF7" s="1573">
        <f t="shared" si="2"/>
        <v>1</v>
      </c>
      <c r="AG7" s="1573">
        <f t="shared" si="3"/>
        <v>0</v>
      </c>
      <c r="AI7" s="1572">
        <f>RANK($AJ7,$AJ$4:$AJ$7,1)+COUNTIF($AJ$4:$AJ7,$AJ7)-1</f>
        <v>4</v>
      </c>
      <c r="AJ7" s="1572">
        <f t="shared" si="7"/>
        <v>4</v>
      </c>
      <c r="AK7" s="1572">
        <f t="shared" si="8"/>
        <v>0</v>
      </c>
      <c r="AL7" s="1572">
        <f t="shared" si="9"/>
        <v>0</v>
      </c>
      <c r="AM7" s="1572">
        <f t="shared" si="10"/>
        <v>4</v>
      </c>
      <c r="AN7" s="1576" t="s">
        <v>11</v>
      </c>
      <c r="AO7" s="1572">
        <f t="shared" si="11"/>
        <v>1</v>
      </c>
      <c r="AP7" s="1572">
        <f>SUMIF($Z$4:$Z$9,AN7,$AB$4:$AB$9)+SUMIF($AD$4:$AD$9,AN7,$AF$4:$AF$9)</f>
        <v>1</v>
      </c>
      <c r="AQ7" s="1572">
        <f t="shared" si="12"/>
        <v>6</v>
      </c>
      <c r="AR7" s="1572">
        <f t="shared" si="13"/>
        <v>-5</v>
      </c>
      <c r="AT7" s="1572">
        <v>4</v>
      </c>
      <c r="AU7" s="1572" t="str">
        <f t="shared" si="14"/>
        <v>Kamerun</v>
      </c>
      <c r="AV7" s="1572">
        <f t="shared" si="15"/>
        <v>1</v>
      </c>
      <c r="AW7" s="1572">
        <f t="shared" si="4"/>
        <v>1</v>
      </c>
      <c r="AX7" s="1572">
        <f t="shared" si="16"/>
        <v>6</v>
      </c>
      <c r="AY7" s="1572">
        <f t="shared" si="17"/>
        <v>-5</v>
      </c>
      <c r="AZ7" s="1634">
        <v>18</v>
      </c>
      <c r="BA7" s="1641">
        <v>41808.75</v>
      </c>
      <c r="BB7" s="1636" t="s">
        <v>11</v>
      </c>
      <c r="BC7" s="1637" t="s">
        <v>6</v>
      </c>
      <c r="BD7" s="1638" t="s">
        <v>7</v>
      </c>
      <c r="BE7" s="1640">
        <f>IF(G7='Resultat &amp; tabell'!$G7,2,0)</f>
        <v>2</v>
      </c>
      <c r="BF7" s="1639" t="s">
        <v>6</v>
      </c>
      <c r="BG7" s="1640">
        <f>IF(I7='Resultat &amp; tabell'!$I7,2,0)</f>
        <v>0</v>
      </c>
      <c r="BH7" s="1640">
        <f>IF(J7='Resultat &amp; tabell'!$J7,1,0)</f>
        <v>1</v>
      </c>
      <c r="BI7" s="1624">
        <f t="shared" si="18"/>
        <v>3</v>
      </c>
      <c r="BK7" s="1642"/>
      <c r="BL7" s="1664"/>
      <c r="BM7" s="1664"/>
      <c r="BN7" s="1664"/>
      <c r="BO7" s="1664"/>
    </row>
    <row r="8" spans="2:67" ht="14.25" customHeight="1" x14ac:dyDescent="0.25">
      <c r="B8" s="1563">
        <v>33</v>
      </c>
      <c r="C8" s="1606">
        <v>41813.708333333336</v>
      </c>
      <c r="D8" s="1602" t="s">
        <v>169</v>
      </c>
      <c r="E8" s="1603" t="s">
        <v>6</v>
      </c>
      <c r="F8" s="1604" t="s">
        <v>166</v>
      </c>
      <c r="G8" s="1746">
        <v>0</v>
      </c>
      <c r="H8" s="1617" t="s">
        <v>6</v>
      </c>
      <c r="I8" s="1742">
        <v>4</v>
      </c>
      <c r="J8" s="1742">
        <v>2</v>
      </c>
      <c r="K8" s="1692">
        <f>IF('Resultat &amp; tabell'!J8="",0,BI8)</f>
        <v>3</v>
      </c>
      <c r="N8" s="1704"/>
      <c r="O8" s="1704"/>
      <c r="P8" s="1704"/>
      <c r="Q8" s="1704"/>
      <c r="S8" s="1703"/>
      <c r="T8" s="1678"/>
      <c r="U8" s="1678"/>
      <c r="V8" s="1678"/>
      <c r="W8" s="1569"/>
      <c r="Z8" s="1576" t="s">
        <v>11</v>
      </c>
      <c r="AA8" s="1577">
        <f t="shared" si="5"/>
        <v>0</v>
      </c>
      <c r="AB8" s="1577">
        <f t="shared" si="0"/>
        <v>0</v>
      </c>
      <c r="AC8" s="1577">
        <f t="shared" si="1"/>
        <v>4</v>
      </c>
      <c r="AD8" s="1576" t="s">
        <v>5</v>
      </c>
      <c r="AE8" s="1577">
        <f t="shared" si="6"/>
        <v>3</v>
      </c>
      <c r="AF8" s="1573">
        <f t="shared" si="2"/>
        <v>4</v>
      </c>
      <c r="AG8" s="1573">
        <f t="shared" si="3"/>
        <v>0</v>
      </c>
      <c r="AZ8" s="1634">
        <v>33</v>
      </c>
      <c r="BA8" s="1641">
        <v>41813.708333333336</v>
      </c>
      <c r="BB8" s="1636" t="s">
        <v>11</v>
      </c>
      <c r="BC8" s="1637" t="s">
        <v>6</v>
      </c>
      <c r="BD8" s="1638" t="s">
        <v>5</v>
      </c>
      <c r="BE8" s="1640">
        <f>IF(G8='Resultat &amp; tabell'!$G8,2,0)</f>
        <v>0</v>
      </c>
      <c r="BF8" s="1639" t="s">
        <v>6</v>
      </c>
      <c r="BG8" s="1640">
        <f>IF(I8='Resultat &amp; tabell'!$I8,2,0)</f>
        <v>2</v>
      </c>
      <c r="BH8" s="1640">
        <f>IF(J8='Resultat &amp; tabell'!$J8,1,0)</f>
        <v>1</v>
      </c>
      <c r="BI8" s="1624">
        <f t="shared" si="18"/>
        <v>3</v>
      </c>
      <c r="BL8" s="1664"/>
      <c r="BM8" s="1664"/>
      <c r="BN8" s="1664"/>
      <c r="BO8" s="1664"/>
    </row>
    <row r="9" spans="2:67" ht="14.25" customHeight="1" x14ac:dyDescent="0.25">
      <c r="B9" s="1562">
        <v>34</v>
      </c>
      <c r="C9" s="1607">
        <v>41813.708333333336</v>
      </c>
      <c r="D9" s="1602" t="s">
        <v>170</v>
      </c>
      <c r="E9" s="1603" t="s">
        <v>6</v>
      </c>
      <c r="F9" s="1604" t="s">
        <v>168</v>
      </c>
      <c r="G9" s="1747">
        <v>2</v>
      </c>
      <c r="H9" s="1617" t="s">
        <v>6</v>
      </c>
      <c r="I9" s="1742">
        <v>2</v>
      </c>
      <c r="J9" s="1743" t="s">
        <v>122</v>
      </c>
      <c r="K9" s="1692">
        <f>IF('Resultat &amp; tabell'!J9="",0,BI9)</f>
        <v>0</v>
      </c>
      <c r="N9" s="1704"/>
      <c r="O9" s="1704"/>
      <c r="P9" s="1704"/>
      <c r="Q9" s="1704"/>
      <c r="S9" s="1703"/>
      <c r="T9" s="1678"/>
      <c r="U9" s="1678"/>
      <c r="V9" s="1678"/>
      <c r="W9" s="1569"/>
      <c r="Z9" s="1576" t="s">
        <v>7</v>
      </c>
      <c r="AA9" s="1577">
        <f t="shared" si="5"/>
        <v>1</v>
      </c>
      <c r="AB9" s="1577">
        <f t="shared" si="0"/>
        <v>2</v>
      </c>
      <c r="AC9" s="1577">
        <f t="shared" si="1"/>
        <v>2</v>
      </c>
      <c r="AD9" s="1576" t="s">
        <v>10</v>
      </c>
      <c r="AE9" s="1577">
        <f t="shared" si="6"/>
        <v>1</v>
      </c>
      <c r="AF9" s="1573">
        <f t="shared" si="2"/>
        <v>2</v>
      </c>
      <c r="AG9" s="1573">
        <f t="shared" si="3"/>
        <v>2</v>
      </c>
      <c r="AZ9" s="1644">
        <v>34</v>
      </c>
      <c r="BA9" s="1645">
        <v>41813.708333333336</v>
      </c>
      <c r="BB9" s="1646" t="s">
        <v>7</v>
      </c>
      <c r="BC9" s="1647" t="s">
        <v>6</v>
      </c>
      <c r="BD9" s="1648" t="s">
        <v>10</v>
      </c>
      <c r="BE9" s="1640">
        <f>IF(G9='Resultat &amp; tabell'!$G9,2,0)</f>
        <v>0</v>
      </c>
      <c r="BF9" s="1639" t="s">
        <v>6</v>
      </c>
      <c r="BG9" s="1640">
        <f>IF(I9='Resultat &amp; tabell'!$I9,2,0)</f>
        <v>0</v>
      </c>
      <c r="BH9" s="1640">
        <f>IF(J9='Resultat &amp; tabell'!$J9,1,0)</f>
        <v>0</v>
      </c>
      <c r="BI9" s="1624">
        <f t="shared" si="18"/>
        <v>0</v>
      </c>
      <c r="BL9" s="1664"/>
      <c r="BM9" s="1664"/>
      <c r="BN9" s="1664"/>
      <c r="BO9" s="1664"/>
    </row>
    <row r="10" spans="2:67" ht="14.25" customHeight="1" x14ac:dyDescent="0.3">
      <c r="C10" s="1578"/>
      <c r="F10" s="1736"/>
      <c r="K10" s="1705"/>
      <c r="N10" s="1704"/>
      <c r="O10" s="1704"/>
      <c r="P10" s="1704"/>
      <c r="Q10" s="1704"/>
      <c r="S10" s="1703"/>
      <c r="T10" s="1678"/>
      <c r="U10" s="1678"/>
      <c r="V10" s="1678"/>
      <c r="W10" s="1569"/>
      <c r="BA10" s="1649"/>
      <c r="BI10" s="1625"/>
      <c r="BL10" s="1664"/>
      <c r="BM10" s="1664"/>
      <c r="BN10" s="1664"/>
      <c r="BO10" s="1664"/>
    </row>
    <row r="11" spans="2:67" s="1583" customFormat="1" ht="14.25" customHeight="1" x14ac:dyDescent="0.3">
      <c r="B11" s="1560" t="s">
        <v>24</v>
      </c>
      <c r="C11" s="1581"/>
      <c r="D11" s="1566"/>
      <c r="E11" s="1567"/>
      <c r="F11" s="1737"/>
      <c r="G11" s="1567"/>
      <c r="H11" s="1567"/>
      <c r="I11" s="1582"/>
      <c r="J11" s="1567"/>
      <c r="K11" s="1736"/>
      <c r="L11" s="1706"/>
      <c r="M11" s="1707"/>
      <c r="N11" s="1708"/>
      <c r="O11" s="1708"/>
      <c r="P11" s="1708"/>
      <c r="Q11" s="1708"/>
      <c r="R11" s="1707"/>
      <c r="S11" s="1707" t="s">
        <v>109</v>
      </c>
      <c r="Z11" s="1570"/>
      <c r="AA11" s="1577"/>
      <c r="AB11" s="1577"/>
      <c r="AC11" s="1577"/>
      <c r="AD11" s="1570"/>
      <c r="AE11" s="1584"/>
      <c r="AF11" s="1585"/>
      <c r="AG11" s="1585"/>
      <c r="AH11" s="1584"/>
      <c r="AI11" s="1572"/>
      <c r="AJ11" s="1584"/>
      <c r="AK11" s="1584"/>
      <c r="AL11" s="1584"/>
      <c r="AM11" s="1584"/>
      <c r="AN11" s="1584"/>
      <c r="AO11" s="1584"/>
      <c r="AP11" s="1584"/>
      <c r="AQ11" s="1584"/>
      <c r="AR11" s="1584"/>
      <c r="AS11" s="1584"/>
      <c r="AT11" s="1584"/>
      <c r="AU11" s="1584"/>
      <c r="AV11" s="1584"/>
      <c r="AW11" s="1584"/>
      <c r="AX11" s="1584"/>
      <c r="AY11" s="1584"/>
      <c r="AZ11" s="1627" t="s">
        <v>24</v>
      </c>
      <c r="BA11" s="1651"/>
      <c r="BB11" s="1628"/>
      <c r="BC11" s="1629"/>
      <c r="BD11" s="1628"/>
      <c r="BE11" s="1629"/>
      <c r="BF11" s="1629"/>
      <c r="BG11" s="1652"/>
      <c r="BH11" s="1629"/>
      <c r="BI11" s="1626"/>
      <c r="BJ11" s="1593"/>
      <c r="BK11" s="1595"/>
      <c r="BL11" s="1626"/>
      <c r="BM11" s="1626"/>
      <c r="BN11" s="1626"/>
      <c r="BO11" s="1626"/>
    </row>
    <row r="12" spans="2:67" s="1583" customFormat="1" ht="14.25" customHeight="1" x14ac:dyDescent="0.25">
      <c r="B12" s="1620" t="s">
        <v>2</v>
      </c>
      <c r="C12" s="1614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1615" t="s">
        <v>81</v>
      </c>
      <c r="K12" s="1709" t="s">
        <v>89</v>
      </c>
      <c r="L12" s="1706"/>
      <c r="M12" s="1688" t="s">
        <v>24</v>
      </c>
      <c r="N12" s="1689" t="s">
        <v>89</v>
      </c>
      <c r="O12" s="1689" t="s">
        <v>90</v>
      </c>
      <c r="P12" s="1689" t="s">
        <v>91</v>
      </c>
      <c r="Q12" s="1690" t="s">
        <v>101</v>
      </c>
      <c r="R12" s="1707"/>
      <c r="S12" s="1710" t="s">
        <v>83</v>
      </c>
      <c r="T12" s="1597" t="s">
        <v>89</v>
      </c>
      <c r="U12" s="1597" t="s">
        <v>102</v>
      </c>
      <c r="V12" s="1623" t="s">
        <v>111</v>
      </c>
      <c r="Z12" s="1574" t="s">
        <v>87</v>
      </c>
      <c r="AA12" s="1574" t="s">
        <v>89</v>
      </c>
      <c r="AB12" s="1574" t="s">
        <v>90</v>
      </c>
      <c r="AC12" s="1574" t="s">
        <v>91</v>
      </c>
      <c r="AD12" s="1574" t="s">
        <v>88</v>
      </c>
      <c r="AE12" s="1574" t="s">
        <v>89</v>
      </c>
      <c r="AF12" s="1574" t="s">
        <v>90</v>
      </c>
      <c r="AG12" s="1574" t="s">
        <v>91</v>
      </c>
      <c r="AH12" s="1584"/>
      <c r="AI12" s="1575" t="s">
        <v>99</v>
      </c>
      <c r="AJ12" s="1575" t="s">
        <v>98</v>
      </c>
      <c r="AK12" s="1575" t="s">
        <v>97</v>
      </c>
      <c r="AL12" s="1574" t="s">
        <v>96</v>
      </c>
      <c r="AM12" s="1574" t="s">
        <v>95</v>
      </c>
      <c r="AN12" s="1574" t="s">
        <v>92</v>
      </c>
      <c r="AO12" s="1574" t="s">
        <v>89</v>
      </c>
      <c r="AP12" s="1574" t="s">
        <v>90</v>
      </c>
      <c r="AQ12" s="1574" t="s">
        <v>91</v>
      </c>
      <c r="AR12" s="1575" t="s">
        <v>93</v>
      </c>
      <c r="AS12" s="1584"/>
      <c r="AT12" s="1574" t="s">
        <v>94</v>
      </c>
      <c r="AU12" s="1574" t="s">
        <v>92</v>
      </c>
      <c r="AV12" s="1574" t="s">
        <v>89</v>
      </c>
      <c r="AW12" s="1574" t="s">
        <v>90</v>
      </c>
      <c r="AX12" s="1574" t="s">
        <v>91</v>
      </c>
      <c r="AY12" s="1575" t="s">
        <v>93</v>
      </c>
      <c r="AZ12" s="1653" t="s">
        <v>2</v>
      </c>
      <c r="BA12" s="1654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1655" t="s">
        <v>81</v>
      </c>
      <c r="BI12" s="1616" t="s">
        <v>89</v>
      </c>
      <c r="BJ12" s="1593"/>
      <c r="BK12" s="1630"/>
      <c r="BL12" s="1626"/>
      <c r="BM12" s="1626"/>
      <c r="BN12" s="1626"/>
      <c r="BO12" s="1626"/>
    </row>
    <row r="13" spans="2:67" ht="14.25" customHeight="1" x14ac:dyDescent="0.25">
      <c r="B13" s="1563">
        <v>3</v>
      </c>
      <c r="C13" s="1606">
        <v>41803.666666666664</v>
      </c>
      <c r="D13" s="1602" t="s">
        <v>174</v>
      </c>
      <c r="E13" s="1603" t="s">
        <v>6</v>
      </c>
      <c r="F13" s="1604" t="s">
        <v>177</v>
      </c>
      <c r="G13" s="1748">
        <v>2</v>
      </c>
      <c r="H13" s="1617" t="s">
        <v>6</v>
      </c>
      <c r="I13" s="1744">
        <v>1</v>
      </c>
      <c r="J13" s="1744">
        <v>1</v>
      </c>
      <c r="K13" s="1692">
        <f>IF('Resultat &amp; tabell'!J13="",0,BI13)</f>
        <v>0</v>
      </c>
      <c r="L13" s="1693">
        <v>1</v>
      </c>
      <c r="M13" s="1694" t="str">
        <f>VLOOKUP(L13,$AT$13:$AY$16,2,FALSE)</f>
        <v>Spanien</v>
      </c>
      <c r="N13" s="1695">
        <f>VLOOKUP(M13,$AU$13:$AY$16,2,FALSE)</f>
        <v>9</v>
      </c>
      <c r="O13" s="1695">
        <f>VLOOKUP(M13,$AU$13:$AY$16,3,FALSE)</f>
        <v>7</v>
      </c>
      <c r="P13" s="1695">
        <f>VLOOKUP(M13,$AU$13:$AY$16,4,FALSE)</f>
        <v>1</v>
      </c>
      <c r="Q13" s="1696">
        <f>VLOOKUP(M13,$AU$13:$AY$16,5,FALSE)</f>
        <v>6</v>
      </c>
      <c r="S13" s="1711" t="s">
        <v>108</v>
      </c>
      <c r="T13" s="1730">
        <f>SUM(K4:K72)</f>
        <v>81</v>
      </c>
      <c r="U13" s="1730">
        <v>0</v>
      </c>
      <c r="V13" s="1731">
        <f t="shared" ref="V13:V18" si="19">SUM(T13:U13)</f>
        <v>81</v>
      </c>
      <c r="W13" s="1569"/>
      <c r="Z13" s="1576" t="s">
        <v>27</v>
      </c>
      <c r="AA13" s="1577">
        <f t="shared" ref="AA13:AA18" si="20">IF(G13="",0,IF($G13&lt;$I13,0,IF($G13=$I13,1,3)))</f>
        <v>3</v>
      </c>
      <c r="AB13" s="1577">
        <f t="shared" ref="AB13:AB18" si="21">G13</f>
        <v>2</v>
      </c>
      <c r="AC13" s="1577">
        <f t="shared" ref="AC13:AC18" si="22">I13</f>
        <v>1</v>
      </c>
      <c r="AD13" s="1576" t="s">
        <v>28</v>
      </c>
      <c r="AE13" s="1577">
        <f t="shared" ref="AE13:AE18" si="23">IF(I13="",0,IF(I13&lt;G13,0,IF(G13=I13,1,3)))</f>
        <v>0</v>
      </c>
      <c r="AF13" s="1573">
        <f t="shared" ref="AF13:AF18" si="24">I13</f>
        <v>1</v>
      </c>
      <c r="AG13" s="1573">
        <f t="shared" ref="AG13:AG18" si="25">G13</f>
        <v>2</v>
      </c>
      <c r="AI13" s="1572">
        <f>RANK($AJ13,$AJ$13:$AJ$16,1)+COUNTIF($AJ$13:$AJ13,$AJ13)-1</f>
        <v>1</v>
      </c>
      <c r="AJ13" s="1572">
        <f>AK13+AL13+AM13</f>
        <v>1</v>
      </c>
      <c r="AK13" s="1572">
        <f>SUMPRODUCT(($AO$13:$AO$16=AO13)*($AR$13:$AR$16=AR13)*($AP$13:$AP$16&gt;AP13))</f>
        <v>0</v>
      </c>
      <c r="AL13" s="1572">
        <f>SUMPRODUCT(($AO$13:$AO$16=AO13)*($AR$13:$AR$16&gt;AR13))</f>
        <v>0</v>
      </c>
      <c r="AM13" s="1572">
        <f>RANK(AO13,$AO$13:$AO$16)</f>
        <v>1</v>
      </c>
      <c r="AN13" s="1576" t="s">
        <v>27</v>
      </c>
      <c r="AO13" s="1572">
        <f>SUMIF($Z$13:$Z$18,$AN13,$AA$13:$AA$18)+SUMIF($AD$13:$AD$18,$AN13,$AE$13:$AE$18)</f>
        <v>9</v>
      </c>
      <c r="AP13" s="1572">
        <f>SUMIF($Z$13:$Z$18,$AN13,$AB$13:$AB$18)+SUMIF($AD$13:$AD$18,$AN13,$AF$13:$AF$18)</f>
        <v>7</v>
      </c>
      <c r="AQ13" s="1572">
        <f>SUMIF($Z$13:$Z$18,$AN13,$AC$13:$AC$18)+SUMIF($AD$13:$AD$18,$AN13,$AG$13:$AG$18)</f>
        <v>1</v>
      </c>
      <c r="AR13" s="1572">
        <f>AP13-AQ13</f>
        <v>6</v>
      </c>
      <c r="AT13" s="1572">
        <v>1</v>
      </c>
      <c r="AU13" s="1572" t="str">
        <f>VLOOKUP($AT13,$AI$13:$AR$16,6,FALSE)</f>
        <v>Spanien</v>
      </c>
      <c r="AV13" s="1572">
        <f>VLOOKUP($AU13,$AN$13:$AR$16,2,FALSE)</f>
        <v>9</v>
      </c>
      <c r="AW13" s="1572">
        <f>VLOOKUP($AU13,$AN$13:$AR$16,3,FALSE)</f>
        <v>7</v>
      </c>
      <c r="AX13" s="1572">
        <f>VLOOKUP($AU13,$AN$13:$AR$16,4,FALSE)</f>
        <v>1</v>
      </c>
      <c r="AY13" s="1572">
        <f>VLOOKUP($AU13,$AN$13:$AR$16,5,FALSE)</f>
        <v>6</v>
      </c>
      <c r="AZ13" s="1634">
        <v>3</v>
      </c>
      <c r="BA13" s="1641">
        <v>41803.666666666664</v>
      </c>
      <c r="BB13" s="1636" t="s">
        <v>27</v>
      </c>
      <c r="BC13" s="1637" t="s">
        <v>6</v>
      </c>
      <c r="BD13" s="1638" t="s">
        <v>28</v>
      </c>
      <c r="BE13" s="1640">
        <f>IF(G13='Resultat &amp; tabell'!$G13,2,0)</f>
        <v>0</v>
      </c>
      <c r="BF13" s="1639" t="s">
        <v>6</v>
      </c>
      <c r="BG13" s="1640">
        <f>IF(I13='Resultat &amp; tabell'!$I13,2,0)</f>
        <v>0</v>
      </c>
      <c r="BH13" s="1640">
        <f>IF(J13='Resultat &amp; tabell'!$J13,1,0)</f>
        <v>0</v>
      </c>
      <c r="BI13" s="1624">
        <f t="shared" ref="BI13:BI18" si="26">SUM(BE13+BG13+BH13)</f>
        <v>0</v>
      </c>
      <c r="BJ13" s="1594"/>
      <c r="BK13" s="1627"/>
      <c r="BL13" s="1664"/>
      <c r="BM13" s="1664"/>
      <c r="BN13" s="1664"/>
      <c r="BO13" s="1664"/>
    </row>
    <row r="14" spans="2:67" ht="14.25" customHeight="1" x14ac:dyDescent="0.25">
      <c r="B14" s="1563">
        <v>4</v>
      </c>
      <c r="C14" s="1606">
        <v>41803.75</v>
      </c>
      <c r="D14" s="1602" t="s">
        <v>175</v>
      </c>
      <c r="E14" s="1603" t="s">
        <v>6</v>
      </c>
      <c r="F14" s="1604" t="s">
        <v>176</v>
      </c>
      <c r="G14" s="1748">
        <v>1</v>
      </c>
      <c r="H14" s="1617" t="s">
        <v>6</v>
      </c>
      <c r="I14" s="1744">
        <v>1</v>
      </c>
      <c r="J14" s="1744" t="s">
        <v>122</v>
      </c>
      <c r="K14" s="1692">
        <f>IF('Resultat &amp; tabell'!J14="",0,BI14)</f>
        <v>2</v>
      </c>
      <c r="L14" s="1682">
        <v>2</v>
      </c>
      <c r="M14" s="1698" t="str">
        <f>VLOOKUP(L14,$AT$13:$AY$16,2,FALSE)</f>
        <v>Holland</v>
      </c>
      <c r="N14" s="1699">
        <f>VLOOKUP(M14,$AU$13:$AY$16,2,FALSE)</f>
        <v>6</v>
      </c>
      <c r="O14" s="1699">
        <f>VLOOKUP(M14,$AU$13:$AY$16,3,FALSE)</f>
        <v>4</v>
      </c>
      <c r="P14" s="1699">
        <f>VLOOKUP(M14,$AU$13:$AY$16,4,FALSE)</f>
        <v>3</v>
      </c>
      <c r="Q14" s="1700">
        <f>VLOOKUP(M14,$AU$13:$AY$16,5,FALSE)</f>
        <v>1</v>
      </c>
      <c r="S14" s="1712" t="s">
        <v>1</v>
      </c>
      <c r="T14" s="1732">
        <f>SUM(K76:K83)</f>
        <v>10</v>
      </c>
      <c r="U14" s="1732">
        <f>O76</f>
        <v>20</v>
      </c>
      <c r="V14" s="1733">
        <f t="shared" si="19"/>
        <v>30</v>
      </c>
      <c r="W14" s="1569"/>
      <c r="Z14" s="1576" t="s">
        <v>30</v>
      </c>
      <c r="AA14" s="1577">
        <f t="shared" si="20"/>
        <v>1</v>
      </c>
      <c r="AB14" s="1577">
        <f t="shared" si="21"/>
        <v>1</v>
      </c>
      <c r="AC14" s="1577">
        <f t="shared" si="22"/>
        <v>1</v>
      </c>
      <c r="AD14" s="1576" t="s">
        <v>31</v>
      </c>
      <c r="AE14" s="1577">
        <f t="shared" si="23"/>
        <v>1</v>
      </c>
      <c r="AF14" s="1573">
        <f t="shared" si="24"/>
        <v>1</v>
      </c>
      <c r="AG14" s="1573">
        <f t="shared" si="25"/>
        <v>1</v>
      </c>
      <c r="AI14" s="1572">
        <f>RANK($AJ14,$AJ$13:$AJ$16,1)+COUNTIF($AJ$13:$AJ14,$AJ14)-1</f>
        <v>3</v>
      </c>
      <c r="AJ14" s="1572">
        <f>AK14+AL14+AM14</f>
        <v>3</v>
      </c>
      <c r="AK14" s="1572">
        <f>SUMPRODUCT(($AO$13:$AO$16=AO14)*($AR$13:$AR$16=AR14)*($AP$13:$AP$16&gt;AP14))</f>
        <v>0</v>
      </c>
      <c r="AL14" s="1572">
        <f>SUMPRODUCT(($AO$13:$AO$16=AO14)*($AR$13:$AR$16&gt;AR14))</f>
        <v>0</v>
      </c>
      <c r="AM14" s="1572">
        <f>RANK(AO14,$AO$13:$AO$16)</f>
        <v>3</v>
      </c>
      <c r="AN14" s="1576" t="s">
        <v>30</v>
      </c>
      <c r="AO14" s="1572">
        <f>SUMIF($Z$13:$Z$18,$AN14,$AA$13:$AA$18)+SUMIF($AD$13:$AD$18,$AN14,$AE$13:$AE$18)</f>
        <v>1</v>
      </c>
      <c r="AP14" s="1572">
        <f>SUMIF($Z$13:$Z$18,$AN14,$AB$13:$AB$18)+SUMIF($AD$13:$AD$18,AN14,$AF$13:$AF$18)</f>
        <v>1</v>
      </c>
      <c r="AQ14" s="1572">
        <f>SUMIF($Z$13:$Z$18,$AN14,$AC$13:$AC$18)+SUMIF($AD$13:$AD$18,$AN14,$AG$13:$AG$18)</f>
        <v>4</v>
      </c>
      <c r="AR14" s="1572">
        <f>AP14-AQ14</f>
        <v>-3</v>
      </c>
      <c r="AT14" s="1572">
        <v>2</v>
      </c>
      <c r="AU14" s="1572" t="str">
        <f>VLOOKUP($AT14,$AI$13:$AR$16,6,FALSE)</f>
        <v>Holland</v>
      </c>
      <c r="AV14" s="1572">
        <f>VLOOKUP($AU14,$AN$13:$AR$16,2,FALSE)</f>
        <v>6</v>
      </c>
      <c r="AW14" s="1572">
        <f>VLOOKUP($AU14,$AN$13:$AR$16,3,FALSE)</f>
        <v>4</v>
      </c>
      <c r="AX14" s="1572">
        <f>VLOOKUP($AU14,$AN$13:$AR$16,4,FALSE)</f>
        <v>3</v>
      </c>
      <c r="AY14" s="1572">
        <f>VLOOKUP($AU14,$AN$13:$AR$16,5,FALSE)</f>
        <v>1</v>
      </c>
      <c r="AZ14" s="1634">
        <v>4</v>
      </c>
      <c r="BA14" s="1641">
        <v>41803.75</v>
      </c>
      <c r="BB14" s="1636" t="s">
        <v>30</v>
      </c>
      <c r="BC14" s="1637" t="s">
        <v>6</v>
      </c>
      <c r="BD14" s="1638" t="s">
        <v>31</v>
      </c>
      <c r="BE14" s="1640">
        <f>IF(G14='Resultat &amp; tabell'!$G14,2,0)</f>
        <v>0</v>
      </c>
      <c r="BF14" s="1639" t="s">
        <v>6</v>
      </c>
      <c r="BG14" s="1640">
        <f>IF(I14='Resultat &amp; tabell'!$I14,2,0)</f>
        <v>2</v>
      </c>
      <c r="BH14" s="1640">
        <f>IF(J14='Resultat &amp; tabell'!$J14,1,0)</f>
        <v>0</v>
      </c>
      <c r="BI14" s="1624">
        <f t="shared" si="26"/>
        <v>2</v>
      </c>
      <c r="BK14" s="1627"/>
      <c r="BL14" s="1664"/>
      <c r="BM14" s="1664"/>
      <c r="BN14" s="1664"/>
      <c r="BO14" s="1664"/>
    </row>
    <row r="15" spans="2:67" ht="14.25" customHeight="1" x14ac:dyDescent="0.25">
      <c r="B15" s="1563">
        <v>19</v>
      </c>
      <c r="C15" s="1606">
        <v>41808.666666666664</v>
      </c>
      <c r="D15" s="1602" t="s">
        <v>174</v>
      </c>
      <c r="E15" s="1603" t="s">
        <v>6</v>
      </c>
      <c r="F15" s="1604" t="s">
        <v>175</v>
      </c>
      <c r="G15" s="1748">
        <v>2</v>
      </c>
      <c r="H15" s="1617" t="s">
        <v>6</v>
      </c>
      <c r="I15" s="1744">
        <v>0</v>
      </c>
      <c r="J15" s="1744">
        <v>1</v>
      </c>
      <c r="K15" s="1692">
        <f>IF('Resultat &amp; tabell'!J15="",0,BI15)</f>
        <v>0</v>
      </c>
      <c r="L15" s="1682">
        <v>3</v>
      </c>
      <c r="M15" s="1713" t="str">
        <f>VLOOKUP(L15,$AT$13:$AY$16,2,FALSE)</f>
        <v>Chile</v>
      </c>
      <c r="N15" s="1714">
        <f>VLOOKUP(M15,$AU$13:$AY$16,2,FALSE)</f>
        <v>1</v>
      </c>
      <c r="O15" s="1714">
        <f>VLOOKUP(M15,$AU$13:$AY$16,3,FALSE)</f>
        <v>1</v>
      </c>
      <c r="P15" s="1714">
        <f>VLOOKUP(M15,$AU$13:$AY$16,4,FALSE)</f>
        <v>4</v>
      </c>
      <c r="Q15" s="1715">
        <f>VLOOKUP(M15,$AU$13:$AY$16,5,FALSE)</f>
        <v>-3</v>
      </c>
      <c r="S15" s="1712" t="s">
        <v>29</v>
      </c>
      <c r="T15" s="1732">
        <f>SUM(K87:K90)</f>
        <v>0</v>
      </c>
      <c r="U15" s="1732">
        <f>O87</f>
        <v>16</v>
      </c>
      <c r="V15" s="1733">
        <f t="shared" si="19"/>
        <v>16</v>
      </c>
      <c r="W15" s="1569"/>
      <c r="Z15" s="1576" t="s">
        <v>27</v>
      </c>
      <c r="AA15" s="1577">
        <f t="shared" si="20"/>
        <v>3</v>
      </c>
      <c r="AB15" s="1577">
        <f t="shared" si="21"/>
        <v>2</v>
      </c>
      <c r="AC15" s="1577">
        <f t="shared" si="22"/>
        <v>0</v>
      </c>
      <c r="AD15" s="1576" t="s">
        <v>30</v>
      </c>
      <c r="AE15" s="1577">
        <f t="shared" si="23"/>
        <v>0</v>
      </c>
      <c r="AF15" s="1573">
        <f t="shared" si="24"/>
        <v>0</v>
      </c>
      <c r="AG15" s="1573">
        <f t="shared" si="25"/>
        <v>2</v>
      </c>
      <c r="AI15" s="1572">
        <f>RANK($AJ15,$AJ$13:$AJ$16,1)+COUNTIF($AJ$13:$AJ15,$AJ15)-1</f>
        <v>2</v>
      </c>
      <c r="AJ15" s="1572">
        <f>AK15+AL15+AM15</f>
        <v>2</v>
      </c>
      <c r="AK15" s="1572">
        <f>SUMPRODUCT(($AO$13:$AO$16=AO15)*($AR$13:$AR$16=AR15)*($AP$13:$AP$16&gt;AP15))</f>
        <v>0</v>
      </c>
      <c r="AL15" s="1572">
        <f>SUMPRODUCT(($AO$13:$AO$16=AO15)*($AR$13:$AR$16&gt;AR15))</f>
        <v>0</v>
      </c>
      <c r="AM15" s="1572">
        <f>RANK(AO15,$AO$13:$AO$16)</f>
        <v>2</v>
      </c>
      <c r="AN15" s="1576" t="s">
        <v>28</v>
      </c>
      <c r="AO15" s="1572">
        <f>SUMIF($Z$13:$Z$18,$AN15,$AA$13:$AA$18)+SUMIF($AD$13:$AD$18,$AN15,$AE$13:$AE$18)</f>
        <v>6</v>
      </c>
      <c r="AP15" s="1572">
        <f>SUMIF($Z$13:$Z$18,$AN15,$AB$13:$AB$18)+SUMIF($AD$13:$AD$18,AN15,$AF$13:$AF$18)</f>
        <v>4</v>
      </c>
      <c r="AQ15" s="1572">
        <f>SUMIF($Z$13:$Z$18,$AN15,$AC$13:$AC$18)+SUMIF($AD$13:$AD$18,$AN15,$AG$13:$AG$18)</f>
        <v>3</v>
      </c>
      <c r="AR15" s="1572">
        <f>AP15-AQ15</f>
        <v>1</v>
      </c>
      <c r="AT15" s="1572">
        <v>3</v>
      </c>
      <c r="AU15" s="1572" t="str">
        <f>VLOOKUP($AT15,$AI$13:$AR$16,6,FALSE)</f>
        <v>Chile</v>
      </c>
      <c r="AV15" s="1572">
        <f>VLOOKUP($AU15,$AN$13:$AR$16,2,FALSE)</f>
        <v>1</v>
      </c>
      <c r="AW15" s="1572">
        <f>VLOOKUP($AU15,$AN$13:$AR$16,3,FALSE)</f>
        <v>1</v>
      </c>
      <c r="AX15" s="1572">
        <f>VLOOKUP($AU15,$AN$13:$AR$16,4,FALSE)</f>
        <v>4</v>
      </c>
      <c r="AY15" s="1572">
        <f>VLOOKUP($AU15,$AN$13:$AR$16,5,FALSE)</f>
        <v>-3</v>
      </c>
      <c r="AZ15" s="1634">
        <v>19</v>
      </c>
      <c r="BA15" s="1641">
        <v>41808.666666666664</v>
      </c>
      <c r="BB15" s="1636" t="s">
        <v>27</v>
      </c>
      <c r="BC15" s="1637" t="s">
        <v>6</v>
      </c>
      <c r="BD15" s="1638" t="s">
        <v>30</v>
      </c>
      <c r="BE15" s="1640">
        <f>IF(G15='Resultat &amp; tabell'!$G15,2,0)</f>
        <v>0</v>
      </c>
      <c r="BF15" s="1639" t="s">
        <v>6</v>
      </c>
      <c r="BG15" s="1640">
        <f>IF(I15='Resultat &amp; tabell'!$I15,2,0)</f>
        <v>0</v>
      </c>
      <c r="BH15" s="1640">
        <f>IF(J15='Resultat &amp; tabell'!$J15,1,0)</f>
        <v>0</v>
      </c>
      <c r="BI15" s="1624">
        <f t="shared" si="26"/>
        <v>0</v>
      </c>
      <c r="BK15" s="1642"/>
      <c r="BL15" s="1664"/>
      <c r="BM15" s="1664"/>
      <c r="BN15" s="1664"/>
      <c r="BO15" s="1664"/>
    </row>
    <row r="16" spans="2:67" ht="14.25" customHeight="1" x14ac:dyDescent="0.25">
      <c r="B16" s="1563">
        <v>20</v>
      </c>
      <c r="C16" s="1606">
        <v>41808.541666666664</v>
      </c>
      <c r="D16" s="1602" t="s">
        <v>176</v>
      </c>
      <c r="E16" s="1603" t="s">
        <v>6</v>
      </c>
      <c r="F16" s="1604" t="s">
        <v>177</v>
      </c>
      <c r="G16" s="1748">
        <v>1</v>
      </c>
      <c r="H16" s="1617" t="s">
        <v>6</v>
      </c>
      <c r="I16" s="1744">
        <v>2</v>
      </c>
      <c r="J16" s="1744">
        <v>2</v>
      </c>
      <c r="K16" s="1692">
        <f>IF('Resultat &amp; tabell'!J16="",0,BI16)</f>
        <v>1</v>
      </c>
      <c r="L16" s="1682">
        <v>4</v>
      </c>
      <c r="M16" s="1702" t="str">
        <f>VLOOKUP(L16,$AT$13:$AY$16,2,FALSE)</f>
        <v>Australien</v>
      </c>
      <c r="N16" s="1699">
        <f>VLOOKUP(M16,$AU$13:$AY$16,2,FALSE)</f>
        <v>1</v>
      </c>
      <c r="O16" s="1699">
        <f>VLOOKUP(M16,$AU$13:$AY$16,3,FALSE)</f>
        <v>2</v>
      </c>
      <c r="P16" s="1699">
        <f>VLOOKUP(M16,$AU$13:$AY$16,4,FALSE)</f>
        <v>6</v>
      </c>
      <c r="Q16" s="1700">
        <f>VLOOKUP(M16,$AU$13:$AY$16,5,FALSE)</f>
        <v>-4</v>
      </c>
      <c r="S16" s="1712" t="s">
        <v>41</v>
      </c>
      <c r="T16" s="1732">
        <f>SUM(K94:K95)</f>
        <v>0</v>
      </c>
      <c r="U16" s="1732">
        <f>O94</f>
        <v>0</v>
      </c>
      <c r="V16" s="1733">
        <f t="shared" si="19"/>
        <v>0</v>
      </c>
      <c r="W16" s="1569"/>
      <c r="Z16" s="1576" t="s">
        <v>31</v>
      </c>
      <c r="AA16" s="1577">
        <f t="shared" si="20"/>
        <v>0</v>
      </c>
      <c r="AB16" s="1577">
        <f t="shared" si="21"/>
        <v>1</v>
      </c>
      <c r="AC16" s="1577">
        <f t="shared" si="22"/>
        <v>2</v>
      </c>
      <c r="AD16" s="1576" t="s">
        <v>28</v>
      </c>
      <c r="AE16" s="1577">
        <f t="shared" si="23"/>
        <v>3</v>
      </c>
      <c r="AF16" s="1573">
        <f t="shared" si="24"/>
        <v>2</v>
      </c>
      <c r="AG16" s="1573">
        <f t="shared" si="25"/>
        <v>1</v>
      </c>
      <c r="AI16" s="1572">
        <f>RANK($AJ16,$AJ$13:$AJ$16,1)+COUNTIF($AJ$13:$AJ16,$AJ16)-1</f>
        <v>4</v>
      </c>
      <c r="AJ16" s="1572">
        <f>AK16+AL16+AM16</f>
        <v>4</v>
      </c>
      <c r="AK16" s="1572">
        <f>SUMPRODUCT(($AO$13:$AO$16=AO16)*($AR$13:$AR$16=AR16)*($AP$13:$AP$16&gt;AP16))</f>
        <v>0</v>
      </c>
      <c r="AL16" s="1572">
        <f>SUMPRODUCT(($AO$13:$AO$16=AO16)*($AR$13:$AR$16&gt;AR16))</f>
        <v>1</v>
      </c>
      <c r="AM16" s="1572">
        <f>RANK(AO16,$AO$13:$AO$16)</f>
        <v>3</v>
      </c>
      <c r="AN16" s="1576" t="s">
        <v>31</v>
      </c>
      <c r="AO16" s="1572">
        <f>SUMIF($Z$13:$Z$18,$AN16,$AA$13:$AA$18)+SUMIF($AD$13:$AD$18,$AN16,$AE$13:$AE$18)</f>
        <v>1</v>
      </c>
      <c r="AP16" s="1572">
        <f>SUMIF($Z$13:$Z$18,$AN16,$AB$13:$AB$18)+SUMIF($AD$13:$AD$18,AN16,$AF$13:$AF$18)</f>
        <v>2</v>
      </c>
      <c r="AQ16" s="1572">
        <f>SUMIF($Z$13:$Z$18,$AN16,$AC$13:$AC$18)+SUMIF($AD$13:$AD$18,$AN16,$AG$13:$AG$18)</f>
        <v>6</v>
      </c>
      <c r="AR16" s="1572">
        <f>AP16-AQ16</f>
        <v>-4</v>
      </c>
      <c r="AT16" s="1572">
        <v>4</v>
      </c>
      <c r="AU16" s="1572" t="str">
        <f>VLOOKUP($AT16,$AI$13:$AR$16,6,FALSE)</f>
        <v>Australien</v>
      </c>
      <c r="AV16" s="1572">
        <f>VLOOKUP($AU16,$AN$13:$AR$16,2,FALSE)</f>
        <v>1</v>
      </c>
      <c r="AW16" s="1572">
        <f>VLOOKUP($AU16,$AN$13:$AR$16,3,FALSE)</f>
        <v>2</v>
      </c>
      <c r="AX16" s="1572">
        <f>VLOOKUP($AU16,$AN$13:$AR$16,4,FALSE)</f>
        <v>6</v>
      </c>
      <c r="AY16" s="1572">
        <f>VLOOKUP($AU16,$AN$13:$AR$16,5,FALSE)</f>
        <v>-4</v>
      </c>
      <c r="AZ16" s="1634">
        <v>20</v>
      </c>
      <c r="BA16" s="1641">
        <v>41808.541666666664</v>
      </c>
      <c r="BB16" s="1636" t="s">
        <v>31</v>
      </c>
      <c r="BC16" s="1637" t="s">
        <v>6</v>
      </c>
      <c r="BD16" s="1638" t="s">
        <v>28</v>
      </c>
      <c r="BE16" s="1640">
        <f>IF(G16='Resultat &amp; tabell'!$G16,2,0)</f>
        <v>0</v>
      </c>
      <c r="BF16" s="1639" t="s">
        <v>6</v>
      </c>
      <c r="BG16" s="1640">
        <f>IF(I16='Resultat &amp; tabell'!$I16,2,0)</f>
        <v>0</v>
      </c>
      <c r="BH16" s="1640">
        <f>IF(J16='Resultat &amp; tabell'!$J16,1,0)</f>
        <v>1</v>
      </c>
      <c r="BI16" s="1624">
        <f t="shared" si="26"/>
        <v>1</v>
      </c>
      <c r="BK16" s="1642"/>
      <c r="BL16" s="1664"/>
      <c r="BM16" s="1664"/>
      <c r="BN16" s="1664"/>
      <c r="BO16" s="1664"/>
    </row>
    <row r="17" spans="2:67" ht="14.25" customHeight="1" x14ac:dyDescent="0.25">
      <c r="B17" s="1563">
        <v>35</v>
      </c>
      <c r="C17" s="1606">
        <v>41813.541666666664</v>
      </c>
      <c r="D17" s="1602" t="s">
        <v>176</v>
      </c>
      <c r="E17" s="1603" t="s">
        <v>6</v>
      </c>
      <c r="F17" s="1604" t="s">
        <v>174</v>
      </c>
      <c r="G17" s="1748">
        <v>0</v>
      </c>
      <c r="H17" s="1617" t="s">
        <v>6</v>
      </c>
      <c r="I17" s="1744">
        <v>3</v>
      </c>
      <c r="J17" s="1744">
        <v>2</v>
      </c>
      <c r="K17" s="1692">
        <f>IF('Resultat &amp; tabell'!J17="",0,BI17)</f>
        <v>5</v>
      </c>
      <c r="N17" s="1704"/>
      <c r="O17" s="1704"/>
      <c r="P17" s="1704"/>
      <c r="Q17" s="1704"/>
      <c r="S17" s="1712" t="s">
        <v>50</v>
      </c>
      <c r="T17" s="1732">
        <f>SUM(K99)</f>
        <v>0</v>
      </c>
      <c r="U17" s="1732">
        <f>O99</f>
        <v>0</v>
      </c>
      <c r="V17" s="1733">
        <f t="shared" si="19"/>
        <v>0</v>
      </c>
      <c r="W17" s="1569"/>
      <c r="Z17" s="1576" t="s">
        <v>31</v>
      </c>
      <c r="AA17" s="1577">
        <f t="shared" si="20"/>
        <v>0</v>
      </c>
      <c r="AB17" s="1577">
        <f t="shared" si="21"/>
        <v>0</v>
      </c>
      <c r="AC17" s="1577">
        <f t="shared" si="22"/>
        <v>3</v>
      </c>
      <c r="AD17" s="1576" t="s">
        <v>27</v>
      </c>
      <c r="AE17" s="1577">
        <f t="shared" si="23"/>
        <v>3</v>
      </c>
      <c r="AF17" s="1573">
        <f t="shared" si="24"/>
        <v>3</v>
      </c>
      <c r="AG17" s="1573">
        <f t="shared" si="25"/>
        <v>0</v>
      </c>
      <c r="AZ17" s="1634">
        <v>35</v>
      </c>
      <c r="BA17" s="1641">
        <v>41813.541666666664</v>
      </c>
      <c r="BB17" s="1636" t="s">
        <v>31</v>
      </c>
      <c r="BC17" s="1637" t="s">
        <v>6</v>
      </c>
      <c r="BD17" s="1638" t="s">
        <v>27</v>
      </c>
      <c r="BE17" s="1640">
        <f>IF(G17='Resultat &amp; tabell'!$G17,2,0)</f>
        <v>2</v>
      </c>
      <c r="BF17" s="1639" t="s">
        <v>6</v>
      </c>
      <c r="BG17" s="1640">
        <f>IF(I17='Resultat &amp; tabell'!$I17,2,0)</f>
        <v>2</v>
      </c>
      <c r="BH17" s="1640">
        <f>IF(J17='Resultat &amp; tabell'!$J17,1,0)</f>
        <v>1</v>
      </c>
      <c r="BI17" s="1624">
        <f t="shared" si="26"/>
        <v>5</v>
      </c>
      <c r="BL17" s="1664"/>
      <c r="BM17" s="1664"/>
      <c r="BN17" s="1664"/>
      <c r="BO17" s="1664"/>
    </row>
    <row r="18" spans="2:67" ht="14.25" customHeight="1" x14ac:dyDescent="0.25">
      <c r="B18" s="1563">
        <v>36</v>
      </c>
      <c r="C18" s="1606">
        <v>41813.541666666664</v>
      </c>
      <c r="D18" s="1602" t="s">
        <v>177</v>
      </c>
      <c r="E18" s="1603" t="s">
        <v>6</v>
      </c>
      <c r="F18" s="1604" t="s">
        <v>175</v>
      </c>
      <c r="G18" s="1748">
        <v>1</v>
      </c>
      <c r="H18" s="1617" t="s">
        <v>6</v>
      </c>
      <c r="I18" s="1744">
        <v>0</v>
      </c>
      <c r="J18" s="1744">
        <v>1</v>
      </c>
      <c r="K18" s="1692">
        <f>IF('Resultat &amp; tabell'!J18="",0,BI18)</f>
        <v>3</v>
      </c>
      <c r="M18" s="1735"/>
      <c r="N18" s="1704"/>
      <c r="O18" s="1704"/>
      <c r="P18" s="1704"/>
      <c r="Q18" s="1704"/>
      <c r="S18" s="1712" t="s">
        <v>54</v>
      </c>
      <c r="T18" s="1732">
        <f>SUM(K103)</f>
        <v>0</v>
      </c>
      <c r="U18" s="1732">
        <f>O103</f>
        <v>0</v>
      </c>
      <c r="V18" s="1733">
        <f t="shared" si="19"/>
        <v>0</v>
      </c>
      <c r="W18" s="1569"/>
      <c r="Z18" s="1576" t="s">
        <v>28</v>
      </c>
      <c r="AA18" s="1577">
        <f t="shared" si="20"/>
        <v>3</v>
      </c>
      <c r="AB18" s="1577">
        <f t="shared" si="21"/>
        <v>1</v>
      </c>
      <c r="AC18" s="1577">
        <f t="shared" si="22"/>
        <v>0</v>
      </c>
      <c r="AD18" s="1576" t="s">
        <v>30</v>
      </c>
      <c r="AE18" s="1577">
        <f t="shared" si="23"/>
        <v>0</v>
      </c>
      <c r="AF18" s="1573">
        <f t="shared" si="24"/>
        <v>0</v>
      </c>
      <c r="AG18" s="1573">
        <f t="shared" si="25"/>
        <v>1</v>
      </c>
      <c r="AJ18" s="1586"/>
      <c r="AZ18" s="1634">
        <v>36</v>
      </c>
      <c r="BA18" s="1641">
        <v>41813.541666666664</v>
      </c>
      <c r="BB18" s="1636" t="s">
        <v>28</v>
      </c>
      <c r="BC18" s="1637" t="s">
        <v>6</v>
      </c>
      <c r="BD18" s="1638" t="s">
        <v>30</v>
      </c>
      <c r="BE18" s="1640">
        <f>IF(G18='Resultat &amp; tabell'!$G18,2,0)</f>
        <v>0</v>
      </c>
      <c r="BF18" s="1639" t="s">
        <v>6</v>
      </c>
      <c r="BG18" s="1640">
        <f>IF(I18='Resultat &amp; tabell'!$I18,2,0)</f>
        <v>2</v>
      </c>
      <c r="BH18" s="1640">
        <f>IF(J18='Resultat &amp; tabell'!$J18,1,0)</f>
        <v>1</v>
      </c>
      <c r="BI18" s="1624">
        <f t="shared" si="26"/>
        <v>3</v>
      </c>
      <c r="BL18" s="1664"/>
      <c r="BM18" s="1664"/>
      <c r="BN18" s="1664"/>
      <c r="BO18" s="1664"/>
    </row>
    <row r="19" spans="2:67" ht="14.25" customHeight="1" x14ac:dyDescent="0.25">
      <c r="C19" s="1578"/>
      <c r="I19" s="1735"/>
      <c r="K19" s="1705"/>
      <c r="M19" s="1559"/>
      <c r="N19" s="1704"/>
      <c r="O19" s="1704"/>
      <c r="P19" s="1704"/>
      <c r="Q19" s="1704"/>
      <c r="S19" s="1716" t="s">
        <v>82</v>
      </c>
      <c r="T19" s="1732">
        <v>0</v>
      </c>
      <c r="U19" s="1704">
        <f>SUM(X4:X5)</f>
        <v>0</v>
      </c>
      <c r="V19" s="1733">
        <f>SUM(T19:U19)</f>
        <v>0</v>
      </c>
      <c r="W19" s="1583"/>
      <c r="X19" s="1583"/>
      <c r="BA19" s="1649"/>
      <c r="BI19" s="1625"/>
      <c r="BL19" s="1664"/>
      <c r="BM19" s="1664"/>
      <c r="BN19" s="1664"/>
      <c r="BO19" s="1664"/>
    </row>
    <row r="20" spans="2:67" s="1583" customFormat="1" ht="12.75" customHeight="1" x14ac:dyDescent="0.25">
      <c r="B20" s="1560" t="s">
        <v>40</v>
      </c>
      <c r="C20" s="1581"/>
      <c r="D20" s="1566"/>
      <c r="E20" s="1567"/>
      <c r="F20" s="1559"/>
      <c r="G20" s="1567"/>
      <c r="H20" s="1567"/>
      <c r="I20" s="1559"/>
      <c r="J20" s="1567"/>
      <c r="K20" s="1559"/>
      <c r="L20" s="1706"/>
      <c r="M20" s="1707"/>
      <c r="N20" s="1708"/>
      <c r="O20" s="1708"/>
      <c r="P20" s="1708"/>
      <c r="Q20" s="1708"/>
      <c r="R20" s="1707"/>
      <c r="S20" s="1738" t="s">
        <v>110</v>
      </c>
      <c r="T20" s="1739"/>
      <c r="U20" s="1739"/>
      <c r="V20" s="1740">
        <f>SUM(V13:V19)</f>
        <v>127</v>
      </c>
      <c r="Z20" s="1570"/>
      <c r="AA20" s="1577"/>
      <c r="AB20" s="1577"/>
      <c r="AC20" s="1577"/>
      <c r="AD20" s="1570"/>
      <c r="AE20" s="1584"/>
      <c r="AF20" s="1585"/>
      <c r="AG20" s="1585"/>
      <c r="AH20" s="1584"/>
      <c r="AI20" s="1584"/>
      <c r="AJ20" s="1584"/>
      <c r="AK20" s="1584"/>
      <c r="AL20" s="1584"/>
      <c r="AM20" s="1584"/>
      <c r="AN20" s="1584"/>
      <c r="AO20" s="1584"/>
      <c r="AP20" s="1584"/>
      <c r="AQ20" s="1584"/>
      <c r="AR20" s="1584"/>
      <c r="AS20" s="1584"/>
      <c r="AT20" s="1584"/>
      <c r="AU20" s="1584"/>
      <c r="AV20" s="1584"/>
      <c r="AW20" s="1584"/>
      <c r="AX20" s="1584"/>
      <c r="AY20" s="1584"/>
      <c r="AZ20" s="1627" t="s">
        <v>40</v>
      </c>
      <c r="BA20" s="1651"/>
      <c r="BB20" s="1628"/>
      <c r="BC20" s="1629"/>
      <c r="BD20" s="1628"/>
      <c r="BE20" s="1629"/>
      <c r="BF20" s="1629"/>
      <c r="BG20" s="1629"/>
      <c r="BH20" s="1629"/>
      <c r="BI20" s="1626"/>
      <c r="BJ20" s="1593"/>
      <c r="BK20" s="1595"/>
      <c r="BL20" s="1626"/>
      <c r="BM20" s="1626"/>
      <c r="BN20" s="1626"/>
      <c r="BO20" s="1626"/>
    </row>
    <row r="21" spans="2:67" s="1583" customFormat="1" ht="14.25" customHeight="1" x14ac:dyDescent="0.25">
      <c r="B21" s="1613" t="s">
        <v>2</v>
      </c>
      <c r="C21" s="1614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1615" t="s">
        <v>81</v>
      </c>
      <c r="K21" s="1709" t="s">
        <v>89</v>
      </c>
      <c r="L21" s="1706"/>
      <c r="M21" s="1688" t="s">
        <v>40</v>
      </c>
      <c r="N21" s="1689" t="s">
        <v>89</v>
      </c>
      <c r="O21" s="1689" t="s">
        <v>90</v>
      </c>
      <c r="P21" s="1689" t="s">
        <v>91</v>
      </c>
      <c r="Q21" s="1690" t="s">
        <v>101</v>
      </c>
      <c r="R21" s="1707"/>
      <c r="S21" s="1707"/>
      <c r="W21" s="1587"/>
      <c r="Z21" s="1574" t="s">
        <v>87</v>
      </c>
      <c r="AA21" s="1574" t="s">
        <v>89</v>
      </c>
      <c r="AB21" s="1574" t="s">
        <v>90</v>
      </c>
      <c r="AC21" s="1574" t="s">
        <v>91</v>
      </c>
      <c r="AD21" s="1574" t="s">
        <v>88</v>
      </c>
      <c r="AE21" s="1574" t="s">
        <v>89</v>
      </c>
      <c r="AF21" s="1574" t="s">
        <v>90</v>
      </c>
      <c r="AG21" s="1574" t="s">
        <v>91</v>
      </c>
      <c r="AH21" s="1584"/>
      <c r="AI21" s="1575" t="s">
        <v>99</v>
      </c>
      <c r="AJ21" s="1575" t="s">
        <v>98</v>
      </c>
      <c r="AK21" s="1575" t="s">
        <v>97</v>
      </c>
      <c r="AL21" s="1574" t="s">
        <v>96</v>
      </c>
      <c r="AM21" s="1574" t="s">
        <v>95</v>
      </c>
      <c r="AN21" s="1574" t="s">
        <v>92</v>
      </c>
      <c r="AO21" s="1574" t="s">
        <v>89</v>
      </c>
      <c r="AP21" s="1574" t="s">
        <v>90</v>
      </c>
      <c r="AQ21" s="1574" t="s">
        <v>91</v>
      </c>
      <c r="AR21" s="1575" t="s">
        <v>93</v>
      </c>
      <c r="AS21" s="1584"/>
      <c r="AT21" s="1574" t="s">
        <v>94</v>
      </c>
      <c r="AU21" s="1574" t="s">
        <v>92</v>
      </c>
      <c r="AV21" s="1574" t="s">
        <v>89</v>
      </c>
      <c r="AW21" s="1574" t="s">
        <v>90</v>
      </c>
      <c r="AX21" s="1574" t="s">
        <v>91</v>
      </c>
      <c r="AY21" s="1575" t="s">
        <v>93</v>
      </c>
      <c r="AZ21" s="1656" t="s">
        <v>2</v>
      </c>
      <c r="BA21" s="1654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1655" t="s">
        <v>81</v>
      </c>
      <c r="BI21" s="1616" t="s">
        <v>89</v>
      </c>
      <c r="BJ21" s="1593"/>
      <c r="BK21" s="1630"/>
      <c r="BL21" s="1626"/>
      <c r="BM21" s="1626"/>
      <c r="BN21" s="1626"/>
      <c r="BO21" s="1626"/>
    </row>
    <row r="22" spans="2:67" ht="14.25" customHeight="1" x14ac:dyDescent="0.25">
      <c r="B22" s="1563">
        <v>5</v>
      </c>
      <c r="C22" s="1606">
        <v>41804.541666666664</v>
      </c>
      <c r="D22" s="1602" t="s">
        <v>173</v>
      </c>
      <c r="E22" s="1603" t="s">
        <v>6</v>
      </c>
      <c r="F22" s="1604" t="s">
        <v>172</v>
      </c>
      <c r="G22" s="1749">
        <v>2</v>
      </c>
      <c r="H22" s="1617" t="s">
        <v>6</v>
      </c>
      <c r="I22" s="1745">
        <v>2</v>
      </c>
      <c r="J22" s="1745" t="s">
        <v>122</v>
      </c>
      <c r="K22" s="1692">
        <f>IF('Resultat &amp; tabell'!J22="",0,BI22)</f>
        <v>0</v>
      </c>
      <c r="L22" s="1693">
        <v>1</v>
      </c>
      <c r="M22" s="1694" t="str">
        <f>VLOOKUP(L22,$AT$22:$AY$25,2,FALSE)</f>
        <v>Elfenbenskusten</v>
      </c>
      <c r="N22" s="1695">
        <f>VLOOKUP(M22,$AU$22:$AY$25,2,FALSE)</f>
        <v>7</v>
      </c>
      <c r="O22" s="1695">
        <f>VLOOKUP(M22,$AU$22:$AY$25,3,FALSE)</f>
        <v>6</v>
      </c>
      <c r="P22" s="1695">
        <f>VLOOKUP(M22,$AU$22:$AY$25,4,FALSE)</f>
        <v>4</v>
      </c>
      <c r="Q22" s="1696">
        <f>VLOOKUP(M22,$AU$22:$AY$25,5,FALSE)</f>
        <v>2</v>
      </c>
      <c r="S22" s="1685"/>
      <c r="T22" s="1569"/>
      <c r="U22" s="1569"/>
      <c r="V22" s="1569"/>
      <c r="W22" s="1569"/>
      <c r="Z22" s="1576" t="s">
        <v>42</v>
      </c>
      <c r="AA22" s="1577">
        <f t="shared" ref="AA22:AA27" si="27">IF(G22="",0,IF($G22&lt;$I22,0,IF($G22=$I22,1,3)))</f>
        <v>1</v>
      </c>
      <c r="AB22" s="1577">
        <f t="shared" ref="AB22:AB27" si="28">G22</f>
        <v>2</v>
      </c>
      <c r="AC22" s="1577">
        <f t="shared" ref="AC22:AC27" si="29">I22</f>
        <v>2</v>
      </c>
      <c r="AD22" s="1576" t="s">
        <v>43</v>
      </c>
      <c r="AE22" s="1577">
        <f t="shared" ref="AE22:AE27" si="30">IF(I22="",0,IF(I22&lt;G22,0,IF(G22=I22,1,3)))</f>
        <v>1</v>
      </c>
      <c r="AF22" s="1573">
        <f t="shared" ref="AF22:AF27" si="31">I22</f>
        <v>2</v>
      </c>
      <c r="AG22" s="1573">
        <f t="shared" ref="AG22:AG27" si="32">G22</f>
        <v>2</v>
      </c>
      <c r="AI22" s="1572">
        <f>RANK($AJ22,$AJ$22:$AJ$25,1)+COUNTIF($AJ$22:$AJ22,$AJ22)-1</f>
        <v>2</v>
      </c>
      <c r="AJ22" s="1572">
        <f>AK22+AL22+AM22</f>
        <v>2</v>
      </c>
      <c r="AK22" s="1572">
        <f>SUMPRODUCT(($AO$22:$AO$25=AO22)*($AR$22:$AR$25=AR22)*($AP$22:$AP$25&gt;AP22))</f>
        <v>0</v>
      </c>
      <c r="AL22" s="1572">
        <f>SUMPRODUCT(($AO$22:$AO$25=AO22)*($AR$22:$AR$25&gt;AR22))</f>
        <v>0</v>
      </c>
      <c r="AM22" s="1572">
        <f>RANK(AO22,$AO$22:$AO$25)</f>
        <v>2</v>
      </c>
      <c r="AN22" s="1576" t="s">
        <v>42</v>
      </c>
      <c r="AO22" s="1572">
        <f>SUMIF($Z$22:$Z$27,$AN22,$AA$22:$AA$27)+SUMIF($AD$22:$AD$27,$AN22,$AE$22:$AE$27)</f>
        <v>4</v>
      </c>
      <c r="AP22" s="1572">
        <f>SUMIF($Z$22:$Z$27,$AN22,$AB$22:$AB$27)+SUMIF($AD$22:$AD$27,$AN22,$AF$22:$AF$27)</f>
        <v>6</v>
      </c>
      <c r="AQ22" s="1572">
        <f>SUMIF($Z$22:$Z$27,$AN22,$AC$22:$AC$27)+SUMIF($AD$22:$AD$27,$AN22,$AG$22:$AG$27)</f>
        <v>6</v>
      </c>
      <c r="AR22" s="1572">
        <f>AP22-AQ22</f>
        <v>0</v>
      </c>
      <c r="AT22" s="1572">
        <v>1</v>
      </c>
      <c r="AU22" s="1572" t="str">
        <f>VLOOKUP($AT22,$AI$22:$AR$25,6,FALSE)</f>
        <v>Elfenbenskusten</v>
      </c>
      <c r="AV22" s="1572">
        <f>VLOOKUP($AU22,$AN$22:$AR$25,2,FALSE)</f>
        <v>7</v>
      </c>
      <c r="AW22" s="1572">
        <f>VLOOKUP($AU22,$AN$22:$AR$25,3,FALSE)</f>
        <v>6</v>
      </c>
      <c r="AX22" s="1572">
        <f>VLOOKUP($AU22,$AN$22:$AR$25,4,FALSE)</f>
        <v>4</v>
      </c>
      <c r="AY22" s="1572">
        <f>VLOOKUP($AU22,$AN$22:$AR$25,5,FALSE)</f>
        <v>2</v>
      </c>
      <c r="AZ22" s="1634">
        <v>5</v>
      </c>
      <c r="BA22" s="1641">
        <v>41804.541666666664</v>
      </c>
      <c r="BB22" s="1636" t="s">
        <v>42</v>
      </c>
      <c r="BC22" s="1637" t="s">
        <v>6</v>
      </c>
      <c r="BD22" s="1638" t="s">
        <v>43</v>
      </c>
      <c r="BE22" s="1640">
        <f>IF(G22='Resultat &amp; tabell'!$G22,2,0)</f>
        <v>0</v>
      </c>
      <c r="BF22" s="1639" t="s">
        <v>6</v>
      </c>
      <c r="BG22" s="1640">
        <f>IF(I22='Resultat &amp; tabell'!$I22,2,0)</f>
        <v>0</v>
      </c>
      <c r="BH22" s="1640">
        <f>IF(J22='Resultat &amp; tabell'!$J22,1,0)</f>
        <v>0</v>
      </c>
      <c r="BI22" s="1624">
        <f t="shared" ref="BI22:BI27" si="33">SUM(BE22+BG22+BH22)</f>
        <v>0</v>
      </c>
      <c r="BJ22" s="1594"/>
      <c r="BK22" s="1627"/>
      <c r="BL22" s="1664"/>
      <c r="BM22" s="1664"/>
      <c r="BN22" s="1664"/>
      <c r="BO22" s="1664"/>
    </row>
    <row r="23" spans="2:67" ht="14.25" customHeight="1" x14ac:dyDescent="0.25">
      <c r="B23" s="1563">
        <v>6</v>
      </c>
      <c r="C23" s="1606">
        <v>41805</v>
      </c>
      <c r="D23" s="1610" t="s">
        <v>167</v>
      </c>
      <c r="E23" s="1603" t="s">
        <v>6</v>
      </c>
      <c r="F23" s="1604" t="s">
        <v>171</v>
      </c>
      <c r="G23" s="1749">
        <v>2</v>
      </c>
      <c r="H23" s="1617" t="s">
        <v>6</v>
      </c>
      <c r="I23" s="1745">
        <v>2</v>
      </c>
      <c r="J23" s="1745" t="s">
        <v>122</v>
      </c>
      <c r="K23" s="1692">
        <f>IF('Resultat &amp; tabell'!J23="",0,BI23)</f>
        <v>2</v>
      </c>
      <c r="L23" s="1682">
        <v>2</v>
      </c>
      <c r="M23" s="1698" t="str">
        <f>VLOOKUP(L23,$AT$22:$AY$25,2,FALSE)</f>
        <v>Colombia</v>
      </c>
      <c r="N23" s="1699">
        <f>VLOOKUP(M23,$AU$22:$AY$25,2,FALSE)</f>
        <v>4</v>
      </c>
      <c r="O23" s="1699">
        <f>VLOOKUP(M23,$AU$22:$AY$25,3,FALSE)</f>
        <v>6</v>
      </c>
      <c r="P23" s="1699">
        <f>VLOOKUP(M23,$AU$22:$AY$25,4,FALSE)</f>
        <v>6</v>
      </c>
      <c r="Q23" s="1700">
        <f>VLOOKUP(M23,$AU$22:$AY$25,5,FALSE)</f>
        <v>0</v>
      </c>
      <c r="S23" s="1685"/>
      <c r="T23" s="1569"/>
      <c r="U23" s="1569"/>
      <c r="V23" s="1569"/>
      <c r="W23" s="1569"/>
      <c r="Z23" s="1573" t="s">
        <v>46</v>
      </c>
      <c r="AA23" s="1577">
        <f t="shared" si="27"/>
        <v>1</v>
      </c>
      <c r="AB23" s="1577">
        <f t="shared" si="28"/>
        <v>2</v>
      </c>
      <c r="AC23" s="1577">
        <f t="shared" si="29"/>
        <v>2</v>
      </c>
      <c r="AD23" s="1576" t="s">
        <v>47</v>
      </c>
      <c r="AE23" s="1577">
        <f t="shared" si="30"/>
        <v>1</v>
      </c>
      <c r="AF23" s="1573">
        <f t="shared" si="31"/>
        <v>2</v>
      </c>
      <c r="AG23" s="1573">
        <f t="shared" si="32"/>
        <v>2</v>
      </c>
      <c r="AI23" s="1572">
        <f>RANK($AJ23,$AJ$22:$AJ$25,1)+COUNTIF($AJ$22:$AJ23,$AJ23)-1</f>
        <v>1</v>
      </c>
      <c r="AJ23" s="1572">
        <f>AK23+AL23+AM23</f>
        <v>1</v>
      </c>
      <c r="AK23" s="1572">
        <f t="shared" ref="AK23:AK25" si="34">SUMPRODUCT(($AO$22:$AO$25=AO23)*($AR$22:$AR$25=AR23)*($AP$22:$AP$25&gt;AP23))</f>
        <v>0</v>
      </c>
      <c r="AL23" s="1572">
        <f t="shared" ref="AL23:AL25" si="35">SUMPRODUCT(($AO$22:$AO$25=AO23)*($AR$22:$AR$25&gt;AR23))</f>
        <v>0</v>
      </c>
      <c r="AM23" s="1572">
        <f t="shared" ref="AM23:AM25" si="36">RANK(AO23,$AO$22:$AO$25)</f>
        <v>1</v>
      </c>
      <c r="AN23" s="1573" t="s">
        <v>46</v>
      </c>
      <c r="AO23" s="1572">
        <f t="shared" ref="AO23:AO25" si="37">SUMIF($Z$22:$Z$27,$AN23,$AA$22:$AA$27)+SUMIF($AD$22:$AD$27,$AN23,$AE$22:$AE$27)</f>
        <v>7</v>
      </c>
      <c r="AP23" s="1572">
        <f t="shared" ref="AP23:AP25" si="38">SUMIF($Z$22:$Z$27,$AN23,$AB$22:$AB$27)+SUMIF($AD$22:$AD$27,$AN23,$AF$22:$AF$27)</f>
        <v>6</v>
      </c>
      <c r="AQ23" s="1572">
        <f t="shared" ref="AQ23:AQ25" si="39">SUMIF($Z$22:$Z$27,$AN23,$AC$22:$AC$27)+SUMIF($AD$22:$AD$27,$AN23,$AG$22:$AG$27)</f>
        <v>4</v>
      </c>
      <c r="AR23" s="1572">
        <f t="shared" ref="AR23:AR25" si="40">AP23-AQ23</f>
        <v>2</v>
      </c>
      <c r="AT23" s="1572">
        <v>2</v>
      </c>
      <c r="AU23" s="1572" t="str">
        <f t="shared" ref="AU23:AU25" si="41">VLOOKUP($AT23,$AI$22:$AR$25,6,FALSE)</f>
        <v>Colombia</v>
      </c>
      <c r="AV23" s="1572">
        <f t="shared" ref="AV23:AV25" si="42">VLOOKUP($AU23,$AN$22:$AR$25,2,FALSE)</f>
        <v>4</v>
      </c>
      <c r="AW23" s="1572">
        <f t="shared" ref="AW23:AW25" si="43">VLOOKUP($AU23,$AN$22:$AR$25,3,FALSE)</f>
        <v>6</v>
      </c>
      <c r="AX23" s="1572">
        <f t="shared" ref="AX23:AX25" si="44">VLOOKUP($AU23,$AN$22:$AR$25,4,FALSE)</f>
        <v>6</v>
      </c>
      <c r="AY23" s="1572">
        <f t="shared" ref="AY23:AY25" si="45">VLOOKUP($AU23,$AN$22:$AR$25,5,FALSE)</f>
        <v>0</v>
      </c>
      <c r="AZ23" s="1634">
        <v>6</v>
      </c>
      <c r="BA23" s="1641">
        <v>41805</v>
      </c>
      <c r="BB23" s="1657" t="s">
        <v>46</v>
      </c>
      <c r="BC23" s="1637" t="s">
        <v>6</v>
      </c>
      <c r="BD23" s="1638" t="s">
        <v>47</v>
      </c>
      <c r="BE23" s="1640">
        <f>IF(G23='Resultat &amp; tabell'!$G23,2,0)</f>
        <v>2</v>
      </c>
      <c r="BF23" s="1639" t="s">
        <v>6</v>
      </c>
      <c r="BG23" s="1640">
        <f>IF(I23='Resultat &amp; tabell'!$I23,2,0)</f>
        <v>0</v>
      </c>
      <c r="BH23" s="1640">
        <f>IF(J23='Resultat &amp; tabell'!$J23,1,0)</f>
        <v>0</v>
      </c>
      <c r="BI23" s="1624">
        <f t="shared" si="33"/>
        <v>2</v>
      </c>
      <c r="BK23" s="1627"/>
      <c r="BL23" s="1664"/>
      <c r="BM23" s="1664"/>
      <c r="BN23" s="1664"/>
      <c r="BO23" s="1664"/>
    </row>
    <row r="24" spans="2:67" ht="14.25" customHeight="1" x14ac:dyDescent="0.25">
      <c r="B24" s="1563">
        <v>21</v>
      </c>
      <c r="C24" s="1606">
        <v>41809.541666666664</v>
      </c>
      <c r="D24" s="1602" t="s">
        <v>173</v>
      </c>
      <c r="E24" s="1603" t="s">
        <v>6</v>
      </c>
      <c r="F24" s="1604" t="s">
        <v>167</v>
      </c>
      <c r="G24" s="1749">
        <v>1</v>
      </c>
      <c r="H24" s="1617" t="s">
        <v>6</v>
      </c>
      <c r="I24" s="1745">
        <v>2</v>
      </c>
      <c r="J24" s="1745">
        <v>2</v>
      </c>
      <c r="K24" s="1692">
        <f>IF('Resultat &amp; tabell'!J24="",0,BI24)</f>
        <v>0</v>
      </c>
      <c r="L24" s="1682">
        <v>3</v>
      </c>
      <c r="M24" s="1713" t="str">
        <f>VLOOKUP(L24,$AT$22:$AY$25,2,FALSE)</f>
        <v>Japan</v>
      </c>
      <c r="N24" s="1714">
        <f>VLOOKUP(M24,$AU$22:$AY$25,2,FALSE)</f>
        <v>2</v>
      </c>
      <c r="O24" s="1714">
        <f>VLOOKUP(M24,$AU$22:$AY$25,3,FALSE)</f>
        <v>4</v>
      </c>
      <c r="P24" s="1714">
        <f>VLOOKUP(M24,$AU$22:$AY$25,4,FALSE)</f>
        <v>5</v>
      </c>
      <c r="Q24" s="1715">
        <f>VLOOKUP(M24,$AU$22:$AY$25,5,FALSE)</f>
        <v>-1</v>
      </c>
      <c r="S24" s="1685"/>
      <c r="T24" s="1569"/>
      <c r="U24" s="1569"/>
      <c r="V24" s="1569"/>
      <c r="W24" s="1569"/>
      <c r="Z24" s="1576" t="s">
        <v>42</v>
      </c>
      <c r="AA24" s="1577">
        <f t="shared" si="27"/>
        <v>0</v>
      </c>
      <c r="AB24" s="1577">
        <f t="shared" si="28"/>
        <v>1</v>
      </c>
      <c r="AC24" s="1577">
        <f t="shared" si="29"/>
        <v>2</v>
      </c>
      <c r="AD24" s="1576" t="s">
        <v>46</v>
      </c>
      <c r="AE24" s="1577">
        <f t="shared" si="30"/>
        <v>3</v>
      </c>
      <c r="AF24" s="1573">
        <f t="shared" si="31"/>
        <v>2</v>
      </c>
      <c r="AG24" s="1573">
        <f t="shared" si="32"/>
        <v>1</v>
      </c>
      <c r="AI24" s="1572">
        <f>RANK($AJ24,$AJ$22:$AJ$25,1)+COUNTIF($AJ$22:$AJ24,$AJ24)-1</f>
        <v>4</v>
      </c>
      <c r="AJ24" s="1572">
        <f>AK24+AL24+AM24</f>
        <v>4</v>
      </c>
      <c r="AK24" s="1572">
        <f t="shared" si="34"/>
        <v>1</v>
      </c>
      <c r="AL24" s="1572">
        <f t="shared" si="35"/>
        <v>0</v>
      </c>
      <c r="AM24" s="1572">
        <f t="shared" si="36"/>
        <v>3</v>
      </c>
      <c r="AN24" s="1576" t="s">
        <v>43</v>
      </c>
      <c r="AO24" s="1572">
        <f t="shared" si="37"/>
        <v>2</v>
      </c>
      <c r="AP24" s="1572">
        <f t="shared" si="38"/>
        <v>3</v>
      </c>
      <c r="AQ24" s="1572">
        <f t="shared" si="39"/>
        <v>4</v>
      </c>
      <c r="AR24" s="1572">
        <f t="shared" si="40"/>
        <v>-1</v>
      </c>
      <c r="AT24" s="1572">
        <v>3</v>
      </c>
      <c r="AU24" s="1572" t="str">
        <f t="shared" si="41"/>
        <v>Japan</v>
      </c>
      <c r="AV24" s="1572">
        <f t="shared" si="42"/>
        <v>2</v>
      </c>
      <c r="AW24" s="1572">
        <f t="shared" si="43"/>
        <v>4</v>
      </c>
      <c r="AX24" s="1572">
        <f t="shared" si="44"/>
        <v>5</v>
      </c>
      <c r="AY24" s="1572">
        <f t="shared" si="45"/>
        <v>-1</v>
      </c>
      <c r="AZ24" s="1634">
        <v>21</v>
      </c>
      <c r="BA24" s="1641">
        <v>41809.541666666664</v>
      </c>
      <c r="BB24" s="1636" t="s">
        <v>42</v>
      </c>
      <c r="BC24" s="1637" t="s">
        <v>6</v>
      </c>
      <c r="BD24" s="1638" t="s">
        <v>46</v>
      </c>
      <c r="BE24" s="1640">
        <f>IF(G24='Resultat &amp; tabell'!$G24,2,0)</f>
        <v>0</v>
      </c>
      <c r="BF24" s="1639" t="s">
        <v>6</v>
      </c>
      <c r="BG24" s="1640">
        <f>IF(I24='Resultat &amp; tabell'!$I24,2,0)</f>
        <v>0</v>
      </c>
      <c r="BH24" s="1640">
        <f>IF(J24='Resultat &amp; tabell'!$J24,1,0)</f>
        <v>0</v>
      </c>
      <c r="BI24" s="1624">
        <f t="shared" si="33"/>
        <v>0</v>
      </c>
      <c r="BK24" s="1642"/>
      <c r="BL24" s="1664"/>
      <c r="BM24" s="1664"/>
      <c r="BN24" s="1664"/>
      <c r="BO24" s="1664"/>
    </row>
    <row r="25" spans="2:67" ht="14.25" customHeight="1" x14ac:dyDescent="0.25">
      <c r="B25" s="1563">
        <v>22</v>
      </c>
      <c r="C25" s="1606">
        <v>41809.791666666664</v>
      </c>
      <c r="D25" s="1602" t="s">
        <v>171</v>
      </c>
      <c r="E25" s="1603" t="s">
        <v>6</v>
      </c>
      <c r="F25" s="1604" t="s">
        <v>172</v>
      </c>
      <c r="G25" s="1749">
        <v>0</v>
      </c>
      <c r="H25" s="1617" t="s">
        <v>6</v>
      </c>
      <c r="I25" s="1745">
        <v>0</v>
      </c>
      <c r="J25" s="1745" t="s">
        <v>122</v>
      </c>
      <c r="K25" s="1692">
        <f>IF('Resultat &amp; tabell'!J25="",0,BI25)</f>
        <v>5</v>
      </c>
      <c r="L25" s="1682">
        <v>4</v>
      </c>
      <c r="M25" s="1702" t="str">
        <f>VLOOKUP(L25,$AT$22:$AY$25,2,FALSE)</f>
        <v>Grekland</v>
      </c>
      <c r="N25" s="1699">
        <f>VLOOKUP(M25,$AU$22:$AY$25,2,FALSE)</f>
        <v>2</v>
      </c>
      <c r="O25" s="1699">
        <f>VLOOKUP(M25,$AU$22:$AY$25,3,FALSE)</f>
        <v>3</v>
      </c>
      <c r="P25" s="1699">
        <f>VLOOKUP(M25,$AU$22:$AY$25,4,FALSE)</f>
        <v>4</v>
      </c>
      <c r="Q25" s="1700">
        <f>VLOOKUP(M25,$AU$22:$AY$25,5,FALSE)</f>
        <v>-1</v>
      </c>
      <c r="S25" s="1685"/>
      <c r="T25" s="1569"/>
      <c r="U25" s="1569"/>
      <c r="V25" s="1569"/>
      <c r="W25" s="1569"/>
      <c r="Z25" s="1576" t="s">
        <v>47</v>
      </c>
      <c r="AA25" s="1577">
        <f t="shared" si="27"/>
        <v>1</v>
      </c>
      <c r="AB25" s="1577">
        <f t="shared" si="28"/>
        <v>0</v>
      </c>
      <c r="AC25" s="1577">
        <f t="shared" si="29"/>
        <v>0</v>
      </c>
      <c r="AD25" s="1576" t="s">
        <v>43</v>
      </c>
      <c r="AE25" s="1577">
        <f t="shared" si="30"/>
        <v>1</v>
      </c>
      <c r="AF25" s="1573">
        <f t="shared" si="31"/>
        <v>0</v>
      </c>
      <c r="AG25" s="1573">
        <f t="shared" si="32"/>
        <v>0</v>
      </c>
      <c r="AI25" s="1572">
        <f>RANK($AJ25,$AJ$22:$AJ$25,1)+COUNTIF($AJ$22:$AJ25,$AJ25)-1</f>
        <v>3</v>
      </c>
      <c r="AJ25" s="1572">
        <f>AK25+AL25+AM25</f>
        <v>3</v>
      </c>
      <c r="AK25" s="1572">
        <f t="shared" si="34"/>
        <v>0</v>
      </c>
      <c r="AL25" s="1572">
        <f t="shared" si="35"/>
        <v>0</v>
      </c>
      <c r="AM25" s="1572">
        <f t="shared" si="36"/>
        <v>3</v>
      </c>
      <c r="AN25" s="1576" t="s">
        <v>47</v>
      </c>
      <c r="AO25" s="1572">
        <f t="shared" si="37"/>
        <v>2</v>
      </c>
      <c r="AP25" s="1572">
        <f t="shared" si="38"/>
        <v>4</v>
      </c>
      <c r="AQ25" s="1572">
        <f t="shared" si="39"/>
        <v>5</v>
      </c>
      <c r="AR25" s="1572">
        <f t="shared" si="40"/>
        <v>-1</v>
      </c>
      <c r="AT25" s="1572">
        <v>4</v>
      </c>
      <c r="AU25" s="1572" t="str">
        <f t="shared" si="41"/>
        <v>Grekland</v>
      </c>
      <c r="AV25" s="1572">
        <f t="shared" si="42"/>
        <v>2</v>
      </c>
      <c r="AW25" s="1572">
        <f t="shared" si="43"/>
        <v>3</v>
      </c>
      <c r="AX25" s="1572">
        <f t="shared" si="44"/>
        <v>4</v>
      </c>
      <c r="AY25" s="1572">
        <f t="shared" si="45"/>
        <v>-1</v>
      </c>
      <c r="AZ25" s="1634">
        <v>22</v>
      </c>
      <c r="BA25" s="1641">
        <v>41809.791666666664</v>
      </c>
      <c r="BB25" s="1636" t="s">
        <v>47</v>
      </c>
      <c r="BC25" s="1637" t="s">
        <v>6</v>
      </c>
      <c r="BD25" s="1638" t="s">
        <v>43</v>
      </c>
      <c r="BE25" s="1640">
        <f>IF(G25='Resultat &amp; tabell'!$G25,2,0)</f>
        <v>2</v>
      </c>
      <c r="BF25" s="1639" t="s">
        <v>6</v>
      </c>
      <c r="BG25" s="1640">
        <f>IF(I25='Resultat &amp; tabell'!$I25,2,0)</f>
        <v>2</v>
      </c>
      <c r="BH25" s="1640">
        <f>IF(J25='Resultat &amp; tabell'!$J25,1,0)</f>
        <v>1</v>
      </c>
      <c r="BI25" s="1624">
        <f t="shared" si="33"/>
        <v>5</v>
      </c>
      <c r="BK25" s="1642"/>
      <c r="BL25" s="1664"/>
      <c r="BM25" s="1664"/>
      <c r="BN25" s="1664"/>
      <c r="BO25" s="1664"/>
    </row>
    <row r="26" spans="2:67" ht="14.25" customHeight="1" x14ac:dyDescent="0.25">
      <c r="B26" s="1563">
        <v>37</v>
      </c>
      <c r="C26" s="1606">
        <v>41814.666666666664</v>
      </c>
      <c r="D26" s="1602" t="s">
        <v>171</v>
      </c>
      <c r="E26" s="1603" t="s">
        <v>6</v>
      </c>
      <c r="F26" s="1604" t="s">
        <v>173</v>
      </c>
      <c r="G26" s="1749">
        <v>2</v>
      </c>
      <c r="H26" s="1617" t="s">
        <v>6</v>
      </c>
      <c r="I26" s="1745">
        <v>3</v>
      </c>
      <c r="J26" s="1745">
        <v>2</v>
      </c>
      <c r="K26" s="1692">
        <f>IF('Resultat &amp; tabell'!J26="",0,BI26)</f>
        <v>1</v>
      </c>
      <c r="N26" s="1704"/>
      <c r="O26" s="1704"/>
      <c r="P26" s="1704"/>
      <c r="Q26" s="1704"/>
      <c r="S26" s="1685"/>
      <c r="T26" s="1569"/>
      <c r="U26" s="1569"/>
      <c r="V26" s="1569"/>
      <c r="W26" s="1569"/>
      <c r="Z26" s="1576" t="s">
        <v>47</v>
      </c>
      <c r="AA26" s="1577">
        <f t="shared" si="27"/>
        <v>0</v>
      </c>
      <c r="AB26" s="1577">
        <f t="shared" si="28"/>
        <v>2</v>
      </c>
      <c r="AC26" s="1577">
        <f t="shared" si="29"/>
        <v>3</v>
      </c>
      <c r="AD26" s="1576" t="s">
        <v>42</v>
      </c>
      <c r="AE26" s="1577">
        <f t="shared" si="30"/>
        <v>3</v>
      </c>
      <c r="AF26" s="1573">
        <f t="shared" si="31"/>
        <v>3</v>
      </c>
      <c r="AG26" s="1573">
        <f t="shared" si="32"/>
        <v>2</v>
      </c>
      <c r="AZ26" s="1634">
        <v>37</v>
      </c>
      <c r="BA26" s="1641">
        <v>41814.666666666664</v>
      </c>
      <c r="BB26" s="1636" t="s">
        <v>47</v>
      </c>
      <c r="BC26" s="1637" t="s">
        <v>6</v>
      </c>
      <c r="BD26" s="1638" t="s">
        <v>42</v>
      </c>
      <c r="BE26" s="1640">
        <f>IF(G26='Resultat &amp; tabell'!$G26,2,0)</f>
        <v>0</v>
      </c>
      <c r="BF26" s="1639" t="s">
        <v>6</v>
      </c>
      <c r="BG26" s="1640">
        <f>IF(I26='Resultat &amp; tabell'!$I26,2,0)</f>
        <v>0</v>
      </c>
      <c r="BH26" s="1640">
        <f>IF(J26='Resultat &amp; tabell'!$J26,1,0)</f>
        <v>1</v>
      </c>
      <c r="BI26" s="1624">
        <f t="shared" si="33"/>
        <v>1</v>
      </c>
      <c r="BL26" s="1664"/>
      <c r="BM26" s="1664"/>
      <c r="BN26" s="1664"/>
      <c r="BO26" s="1664"/>
    </row>
    <row r="27" spans="2:67" ht="14.25" customHeight="1" x14ac:dyDescent="0.25">
      <c r="B27" s="1563">
        <v>38</v>
      </c>
      <c r="C27" s="1606">
        <v>41814.708333333336</v>
      </c>
      <c r="D27" s="1602" t="s">
        <v>172</v>
      </c>
      <c r="E27" s="1603" t="s">
        <v>6</v>
      </c>
      <c r="F27" s="1604" t="s">
        <v>167</v>
      </c>
      <c r="G27" s="1749">
        <v>1</v>
      </c>
      <c r="H27" s="1617" t="s">
        <v>6</v>
      </c>
      <c r="I27" s="1745">
        <v>2</v>
      </c>
      <c r="J27" s="1745">
        <v>2</v>
      </c>
      <c r="K27" s="1692">
        <f>IF('Resultat &amp; tabell'!J27="",0,BI27)</f>
        <v>0</v>
      </c>
      <c r="N27" s="1704"/>
      <c r="O27" s="1704"/>
      <c r="P27" s="1704"/>
      <c r="Q27" s="1704"/>
      <c r="S27" s="1685"/>
      <c r="T27" s="1569"/>
      <c r="U27" s="1569"/>
      <c r="V27" s="1569"/>
      <c r="W27" s="1569"/>
      <c r="Z27" s="1576" t="s">
        <v>43</v>
      </c>
      <c r="AA27" s="1577">
        <f t="shared" si="27"/>
        <v>0</v>
      </c>
      <c r="AB27" s="1577">
        <f t="shared" si="28"/>
        <v>1</v>
      </c>
      <c r="AC27" s="1577">
        <f t="shared" si="29"/>
        <v>2</v>
      </c>
      <c r="AD27" s="1576" t="s">
        <v>46</v>
      </c>
      <c r="AE27" s="1577">
        <f t="shared" si="30"/>
        <v>3</v>
      </c>
      <c r="AF27" s="1573">
        <f t="shared" si="31"/>
        <v>2</v>
      </c>
      <c r="AG27" s="1573">
        <f t="shared" si="32"/>
        <v>1</v>
      </c>
      <c r="AZ27" s="1634">
        <v>38</v>
      </c>
      <c r="BA27" s="1641">
        <v>41814.708333333336</v>
      </c>
      <c r="BB27" s="1636" t="s">
        <v>43</v>
      </c>
      <c r="BC27" s="1637" t="s">
        <v>6</v>
      </c>
      <c r="BD27" s="1638" t="s">
        <v>46</v>
      </c>
      <c r="BE27" s="1640">
        <f>IF(G27='Resultat &amp; tabell'!$G27,2,0)</f>
        <v>0</v>
      </c>
      <c r="BF27" s="1639" t="s">
        <v>6</v>
      </c>
      <c r="BG27" s="1640">
        <f>IF(I27='Resultat &amp; tabell'!$I27,2,0)</f>
        <v>0</v>
      </c>
      <c r="BH27" s="1640">
        <f>IF(J27='Resultat &amp; tabell'!$J27,1,0)</f>
        <v>0</v>
      </c>
      <c r="BI27" s="1624">
        <f t="shared" si="33"/>
        <v>0</v>
      </c>
      <c r="BL27" s="1664"/>
      <c r="BM27" s="1664"/>
      <c r="BN27" s="1664"/>
      <c r="BO27" s="1664"/>
    </row>
    <row r="28" spans="2:67" ht="14.25" customHeight="1" x14ac:dyDescent="0.25">
      <c r="C28" s="1578"/>
      <c r="K28" s="1705"/>
      <c r="N28" s="1704"/>
      <c r="O28" s="1704"/>
      <c r="P28" s="1704"/>
      <c r="Q28" s="1704"/>
      <c r="S28" s="1685"/>
      <c r="T28" s="1569"/>
      <c r="U28" s="1569"/>
      <c r="V28" s="1569"/>
      <c r="W28" s="1569"/>
      <c r="BA28" s="1649"/>
      <c r="BI28" s="1625"/>
      <c r="BL28" s="1664"/>
      <c r="BM28" s="1664"/>
      <c r="BN28" s="1664"/>
      <c r="BO28" s="1664"/>
    </row>
    <row r="29" spans="2:67" s="1583" customFormat="1" ht="14.25" customHeight="1" x14ac:dyDescent="0.25">
      <c r="B29" s="1560" t="s">
        <v>53</v>
      </c>
      <c r="C29" s="1581"/>
      <c r="D29" s="1566"/>
      <c r="E29" s="1567"/>
      <c r="F29" s="1566"/>
      <c r="G29" s="1567"/>
      <c r="H29" s="1567"/>
      <c r="I29" s="1567"/>
      <c r="J29" s="1567"/>
      <c r="K29" s="1705"/>
      <c r="L29" s="1706"/>
      <c r="M29" s="1707"/>
      <c r="N29" s="1708"/>
      <c r="O29" s="1708"/>
      <c r="P29" s="1708"/>
      <c r="Q29" s="1708"/>
      <c r="R29" s="1707"/>
      <c r="S29" s="1707"/>
      <c r="Z29" s="1570"/>
      <c r="AA29" s="1577"/>
      <c r="AB29" s="1577"/>
      <c r="AC29" s="1577"/>
      <c r="AD29" s="1570"/>
      <c r="AE29" s="1584"/>
      <c r="AF29" s="1585"/>
      <c r="AG29" s="1585"/>
      <c r="AH29" s="1584"/>
      <c r="AI29" s="1584"/>
      <c r="AJ29" s="1584"/>
      <c r="AK29" s="1584"/>
      <c r="AL29" s="1584"/>
      <c r="AM29" s="1584"/>
      <c r="AN29" s="1584"/>
      <c r="AO29" s="1584"/>
      <c r="AP29" s="1584"/>
      <c r="AQ29" s="1584"/>
      <c r="AR29" s="1584"/>
      <c r="AS29" s="1584"/>
      <c r="AT29" s="1584"/>
      <c r="AU29" s="1584"/>
      <c r="AV29" s="1584"/>
      <c r="AW29" s="1584"/>
      <c r="AX29" s="1584"/>
      <c r="AY29" s="1584"/>
      <c r="AZ29" s="1627" t="s">
        <v>53</v>
      </c>
      <c r="BA29" s="1651"/>
      <c r="BB29" s="1628"/>
      <c r="BC29" s="1629"/>
      <c r="BD29" s="1628"/>
      <c r="BE29" s="1629"/>
      <c r="BF29" s="1629"/>
      <c r="BG29" s="1629"/>
      <c r="BH29" s="1629"/>
      <c r="BI29" s="1626"/>
      <c r="BJ29" s="1593"/>
      <c r="BK29" s="1595"/>
      <c r="BL29" s="1626"/>
      <c r="BM29" s="1626"/>
      <c r="BN29" s="1626"/>
      <c r="BO29" s="1626"/>
    </row>
    <row r="30" spans="2:67" s="1583" customFormat="1" ht="14.25" customHeight="1" x14ac:dyDescent="0.25">
      <c r="B30" s="1613" t="s">
        <v>2</v>
      </c>
      <c r="C30" s="1614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1615" t="s">
        <v>81</v>
      </c>
      <c r="K30" s="1709" t="s">
        <v>89</v>
      </c>
      <c r="L30" s="1706"/>
      <c r="M30" s="1688" t="s">
        <v>53</v>
      </c>
      <c r="N30" s="1689" t="s">
        <v>89</v>
      </c>
      <c r="O30" s="1689" t="s">
        <v>90</v>
      </c>
      <c r="P30" s="1689" t="s">
        <v>91</v>
      </c>
      <c r="Q30" s="1690" t="s">
        <v>101</v>
      </c>
      <c r="R30" s="1707"/>
      <c r="S30" s="1707"/>
      <c r="Z30" s="1574" t="s">
        <v>87</v>
      </c>
      <c r="AA30" s="1574" t="s">
        <v>89</v>
      </c>
      <c r="AB30" s="1574" t="s">
        <v>90</v>
      </c>
      <c r="AC30" s="1574" t="s">
        <v>91</v>
      </c>
      <c r="AD30" s="1574" t="s">
        <v>88</v>
      </c>
      <c r="AE30" s="1574" t="s">
        <v>89</v>
      </c>
      <c r="AF30" s="1574" t="s">
        <v>90</v>
      </c>
      <c r="AG30" s="1574" t="s">
        <v>91</v>
      </c>
      <c r="AH30" s="1584"/>
      <c r="AI30" s="1575" t="s">
        <v>99</v>
      </c>
      <c r="AJ30" s="1575" t="s">
        <v>98</v>
      </c>
      <c r="AK30" s="1575" t="s">
        <v>97</v>
      </c>
      <c r="AL30" s="1574" t="s">
        <v>96</v>
      </c>
      <c r="AM30" s="1574" t="s">
        <v>95</v>
      </c>
      <c r="AN30" s="1574" t="s">
        <v>92</v>
      </c>
      <c r="AO30" s="1574" t="s">
        <v>89</v>
      </c>
      <c r="AP30" s="1574" t="s">
        <v>90</v>
      </c>
      <c r="AQ30" s="1574" t="s">
        <v>91</v>
      </c>
      <c r="AR30" s="1575" t="s">
        <v>93</v>
      </c>
      <c r="AS30" s="1584"/>
      <c r="AT30" s="1574" t="s">
        <v>94</v>
      </c>
      <c r="AU30" s="1574" t="s">
        <v>92</v>
      </c>
      <c r="AV30" s="1574" t="s">
        <v>89</v>
      </c>
      <c r="AW30" s="1574" t="s">
        <v>90</v>
      </c>
      <c r="AX30" s="1574" t="s">
        <v>91</v>
      </c>
      <c r="AY30" s="1575" t="s">
        <v>93</v>
      </c>
      <c r="AZ30" s="1656" t="s">
        <v>2</v>
      </c>
      <c r="BA30" s="1654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1655" t="s">
        <v>81</v>
      </c>
      <c r="BI30" s="1616" t="s">
        <v>89</v>
      </c>
      <c r="BJ30" s="1593"/>
      <c r="BK30" s="1630"/>
      <c r="BL30" s="1626"/>
      <c r="BM30" s="1626"/>
      <c r="BN30" s="1626"/>
      <c r="BO30" s="1626"/>
    </row>
    <row r="31" spans="2:67" ht="14.25" customHeight="1" x14ac:dyDescent="0.25">
      <c r="B31" s="1563">
        <v>7</v>
      </c>
      <c r="C31" s="1606">
        <v>41804.666666666664</v>
      </c>
      <c r="D31" s="1602" t="s">
        <v>182</v>
      </c>
      <c r="E31" s="1603" t="s">
        <v>6</v>
      </c>
      <c r="F31" s="1604" t="s">
        <v>185</v>
      </c>
      <c r="G31" s="1753">
        <v>4</v>
      </c>
      <c r="H31" s="1617" t="s">
        <v>6</v>
      </c>
      <c r="I31" s="1750">
        <v>1</v>
      </c>
      <c r="J31" s="1750">
        <v>1</v>
      </c>
      <c r="K31" s="1692">
        <f>IF('Resultat &amp; tabell'!J31="",0,BI31)</f>
        <v>0</v>
      </c>
      <c r="L31" s="1693">
        <v>1</v>
      </c>
      <c r="M31" s="1694" t="str">
        <f>VLOOKUP(L31,$AT$31:$AY$34,2,FALSE)</f>
        <v>Uruguay</v>
      </c>
      <c r="N31" s="1695">
        <f>VLOOKUP(M31,$AU$31:$AY$34,2,FALSE)</f>
        <v>9</v>
      </c>
      <c r="O31" s="1695">
        <f>VLOOKUP(M31,$AU$31:$AY$34,3,FALSE)</f>
        <v>8</v>
      </c>
      <c r="P31" s="1695">
        <f>VLOOKUP(M31,$AU$31:$AY$34,4,FALSE)</f>
        <v>3</v>
      </c>
      <c r="Q31" s="1696">
        <f>VLOOKUP(M31,$AU$31:$AY$34,5,FALSE)</f>
        <v>5</v>
      </c>
      <c r="S31" s="1685"/>
      <c r="T31" s="1569"/>
      <c r="U31" s="1569"/>
      <c r="V31" s="1569"/>
      <c r="W31" s="1569"/>
      <c r="Z31" s="1576" t="s">
        <v>55</v>
      </c>
      <c r="AA31" s="1577">
        <f t="shared" ref="AA31:AA36" si="46">IF(G31="",0,IF($G31&lt;$I31,0,IF($G31=$I31,1,3)))</f>
        <v>3</v>
      </c>
      <c r="AB31" s="1577">
        <f t="shared" ref="AB31:AB36" si="47">G31</f>
        <v>4</v>
      </c>
      <c r="AC31" s="1577">
        <f t="shared" ref="AC31:AC36" si="48">I31</f>
        <v>1</v>
      </c>
      <c r="AD31" s="1576" t="s">
        <v>56</v>
      </c>
      <c r="AE31" s="1577">
        <f t="shared" ref="AE31:AE36" si="49">IF(I31="",0,IF(I31&lt;G31,0,IF(G31=I31,1,3)))</f>
        <v>0</v>
      </c>
      <c r="AF31" s="1573">
        <f t="shared" ref="AF31:AF36" si="50">I31</f>
        <v>1</v>
      </c>
      <c r="AG31" s="1573">
        <f t="shared" ref="AG31:AG36" si="51">G31</f>
        <v>4</v>
      </c>
      <c r="AI31" s="1572">
        <f>RANK($AJ31,$AJ$31:$AJ$34,1)+COUNTIF($AJ$31:$AJ31,$AJ31)-1</f>
        <v>1</v>
      </c>
      <c r="AJ31" s="1572">
        <f>AK31+AL31+AM31</f>
        <v>1</v>
      </c>
      <c r="AK31" s="1572">
        <f>SUMPRODUCT(($AO$31:$AO$34=AO31)*($AR$31:$AR$34=AR31)*($AP$31:$AP$34&gt;AP31))</f>
        <v>0</v>
      </c>
      <c r="AL31" s="1572">
        <f>SUMPRODUCT(($AO$31:$AO$34=AO31)*($AR$31:$AR$34&gt;AR31))</f>
        <v>0</v>
      </c>
      <c r="AM31" s="1572">
        <f>RANK(AO31,$AO$31:$AO$34)</f>
        <v>1</v>
      </c>
      <c r="AN31" s="1576" t="s">
        <v>55</v>
      </c>
      <c r="AO31" s="1572">
        <f>SUMIF($Z$31:$Z$36,$AN31,$AA$31:$AA$36)+SUMIF($AD$31:$AD$36,$AN31,$AE$31:$AE$36)</f>
        <v>9</v>
      </c>
      <c r="AP31" s="1572">
        <f>SUMIF($Z$31:$Z$36,$AN31,$AB$31:$AB$36)+SUMIF($AD$31:$AD$36,$AN31,$AF$31:$AF$36)</f>
        <v>8</v>
      </c>
      <c r="AQ31" s="1572">
        <f>SUMIF($Z$31:$Z$36,$AN31,$AC$31:$AC$36)+SUMIF($AD$31:$AD$36,$AN31,$AG$31:$AG$36)</f>
        <v>3</v>
      </c>
      <c r="AR31" s="1572">
        <f>AP31-AQ31</f>
        <v>5</v>
      </c>
      <c r="AT31" s="1572">
        <v>1</v>
      </c>
      <c r="AU31" s="1572" t="str">
        <f>VLOOKUP($AT31,$AI$31:$AR$34,6,FALSE)</f>
        <v>Uruguay</v>
      </c>
      <c r="AV31" s="1572">
        <f>VLOOKUP($AU31,$AN$31:$AR$34,2,FALSE)</f>
        <v>9</v>
      </c>
      <c r="AW31" s="1572">
        <f>VLOOKUP($AU31,$AN$31:$AR$34,3,FALSE)</f>
        <v>8</v>
      </c>
      <c r="AX31" s="1572">
        <f>VLOOKUP($AU31,$AN$31:$AR$34,4,FALSE)</f>
        <v>3</v>
      </c>
      <c r="AY31" s="1572">
        <f>VLOOKUP($AU31,$AN$31:$AR$34,5,FALSE)</f>
        <v>5</v>
      </c>
      <c r="AZ31" s="1634">
        <v>7</v>
      </c>
      <c r="BA31" s="1641">
        <v>41804.666666666664</v>
      </c>
      <c r="BB31" s="1636" t="s">
        <v>55</v>
      </c>
      <c r="BC31" s="1637" t="s">
        <v>6</v>
      </c>
      <c r="BD31" s="1638" t="s">
        <v>56</v>
      </c>
      <c r="BE31" s="1640">
        <f>IF(G31='Resultat &amp; tabell'!$G31,2,0)</f>
        <v>0</v>
      </c>
      <c r="BF31" s="1639" t="s">
        <v>6</v>
      </c>
      <c r="BG31" s="1640">
        <f>IF(I31='Resultat &amp; tabell'!$I31,2,0)</f>
        <v>0</v>
      </c>
      <c r="BH31" s="1640">
        <f>IF(J31='Resultat &amp; tabell'!$J31,1,0)</f>
        <v>0</v>
      </c>
      <c r="BI31" s="1624">
        <f t="shared" ref="BI31:BI36" si="52">SUM(BE31+BG31+BH31)</f>
        <v>0</v>
      </c>
      <c r="BJ31" s="1594"/>
      <c r="BK31" s="1627"/>
      <c r="BL31" s="1664"/>
      <c r="BM31" s="1664"/>
      <c r="BN31" s="1664"/>
      <c r="BO31" s="1664"/>
    </row>
    <row r="32" spans="2:67" ht="14.25" customHeight="1" x14ac:dyDescent="0.25">
      <c r="B32" s="1563">
        <v>8</v>
      </c>
      <c r="C32" s="1606">
        <v>41804.75</v>
      </c>
      <c r="D32" s="1602" t="s">
        <v>183</v>
      </c>
      <c r="E32" s="1603" t="s">
        <v>6</v>
      </c>
      <c r="F32" s="1604" t="s">
        <v>184</v>
      </c>
      <c r="G32" s="1753">
        <v>1</v>
      </c>
      <c r="H32" s="1617" t="s">
        <v>6</v>
      </c>
      <c r="I32" s="1750">
        <v>1</v>
      </c>
      <c r="J32" s="1750" t="s">
        <v>122</v>
      </c>
      <c r="K32" s="1692">
        <f>IF('Resultat &amp; tabell'!J32="",0,BI32)</f>
        <v>2</v>
      </c>
      <c r="L32" s="1682">
        <v>2</v>
      </c>
      <c r="M32" s="1698" t="str">
        <f>VLOOKUP(L32,$AT$31:$AY$34,2,FALSE)</f>
        <v>England</v>
      </c>
      <c r="N32" s="1699">
        <f>VLOOKUP(M32,$AU$31:$AY$34,2,FALSE)</f>
        <v>4</v>
      </c>
      <c r="O32" s="1699">
        <f>VLOOKUP(M32,$AU$31:$AY$34,3,FALSE)</f>
        <v>4</v>
      </c>
      <c r="P32" s="1699">
        <f>VLOOKUP(M32,$AU$31:$AY$34,4,FALSE)</f>
        <v>4</v>
      </c>
      <c r="Q32" s="1700">
        <f>VLOOKUP(M32,$AU$31:$AY$34,5,FALSE)</f>
        <v>0</v>
      </c>
      <c r="S32" s="1685"/>
      <c r="T32" s="1569"/>
      <c r="U32" s="1569"/>
      <c r="V32" s="1569"/>
      <c r="W32" s="1569"/>
      <c r="Z32" s="1576" t="s">
        <v>59</v>
      </c>
      <c r="AA32" s="1577">
        <f t="shared" si="46"/>
        <v>1</v>
      </c>
      <c r="AB32" s="1577">
        <f t="shared" si="47"/>
        <v>1</v>
      </c>
      <c r="AC32" s="1577">
        <f t="shared" si="48"/>
        <v>1</v>
      </c>
      <c r="AD32" s="1576" t="s">
        <v>60</v>
      </c>
      <c r="AE32" s="1577">
        <f t="shared" si="49"/>
        <v>1</v>
      </c>
      <c r="AF32" s="1573">
        <f t="shared" si="50"/>
        <v>1</v>
      </c>
      <c r="AG32" s="1573">
        <f t="shared" si="51"/>
        <v>1</v>
      </c>
      <c r="AI32" s="1572">
        <f>RANK($AJ32,$AJ$31:$AJ$34,1)+COUNTIF($AJ$31:$AJ32,$AJ32)-1</f>
        <v>2</v>
      </c>
      <c r="AJ32" s="1572">
        <f>AK32+AL32+AM32</f>
        <v>2</v>
      </c>
      <c r="AK32" s="1572">
        <f t="shared" ref="AK32:AK34" si="53">SUMPRODUCT(($AO$31:$AO$34=AO32)*($AR$31:$AR$34=AR32)*($AP$31:$AP$34&gt;AP32))</f>
        <v>0</v>
      </c>
      <c r="AL32" s="1572">
        <f t="shared" ref="AL32:AL34" si="54">SUMPRODUCT(($AO$31:$AO$34=AO32)*($AR$31:$AR$34&gt;AR32))</f>
        <v>0</v>
      </c>
      <c r="AM32" s="1572">
        <f t="shared" ref="AM32:AM34" si="55">RANK(AO32,$AO$31:$AO$34)</f>
        <v>2</v>
      </c>
      <c r="AN32" s="1576" t="s">
        <v>59</v>
      </c>
      <c r="AO32" s="1572">
        <f t="shared" ref="AO32:AO34" si="56">SUMIF($Z$31:$Z$36,$AN32,$AA$31:$AA$36)+SUMIF($AD$31:$AD$36,$AN32,$AE$31:$AE$36)</f>
        <v>4</v>
      </c>
      <c r="AP32" s="1572">
        <f t="shared" ref="AP32:AP34" si="57">SUMIF($Z$31:$Z$36,$AN32,$AB$31:$AB$36)+SUMIF($AD$31:$AD$36,$AN32,$AF$31:$AF$36)</f>
        <v>4</v>
      </c>
      <c r="AQ32" s="1572">
        <f t="shared" ref="AQ32:AQ34" si="58">SUMIF($Z$31:$Z$36,$AN32,$AC$31:$AC$36)+SUMIF($AD$31:$AD$36,$AN32,$AG$31:$AG$36)</f>
        <v>4</v>
      </c>
      <c r="AR32" s="1572">
        <f t="shared" ref="AR32:AR34" si="59">AP32-AQ32</f>
        <v>0</v>
      </c>
      <c r="AT32" s="1572">
        <v>2</v>
      </c>
      <c r="AU32" s="1572" t="str">
        <f t="shared" ref="AU32:AU34" si="60">VLOOKUP($AT32,$AI$31:$AR$34,6,FALSE)</f>
        <v>England</v>
      </c>
      <c r="AV32" s="1572">
        <f t="shared" ref="AV32:AV34" si="61">VLOOKUP($AU32,$AN$31:$AR$34,2,FALSE)</f>
        <v>4</v>
      </c>
      <c r="AW32" s="1572">
        <f t="shared" ref="AW32:AW34" si="62">VLOOKUP($AU32,$AN$31:$AR$34,3,FALSE)</f>
        <v>4</v>
      </c>
      <c r="AX32" s="1572">
        <f t="shared" ref="AX32:AX34" si="63">VLOOKUP($AU32,$AN$31:$AR$34,4,FALSE)</f>
        <v>4</v>
      </c>
      <c r="AY32" s="1572">
        <f t="shared" ref="AY32:AY34" si="64">VLOOKUP($AU32,$AN$31:$AR$34,5,FALSE)</f>
        <v>0</v>
      </c>
      <c r="AZ32" s="1634">
        <v>8</v>
      </c>
      <c r="BA32" s="1641">
        <v>41804.75</v>
      </c>
      <c r="BB32" s="1636" t="s">
        <v>59</v>
      </c>
      <c r="BC32" s="1637" t="s">
        <v>6</v>
      </c>
      <c r="BD32" s="1638" t="s">
        <v>60</v>
      </c>
      <c r="BE32" s="1640">
        <f>IF(G32='Resultat &amp; tabell'!$G32,2,0)</f>
        <v>2</v>
      </c>
      <c r="BF32" s="1639" t="s">
        <v>6</v>
      </c>
      <c r="BG32" s="1640">
        <f>IF(I32='Resultat &amp; tabell'!$I32,2,0)</f>
        <v>0</v>
      </c>
      <c r="BH32" s="1640">
        <f>IF(J32='Resultat &amp; tabell'!$J32,1,0)</f>
        <v>0</v>
      </c>
      <c r="BI32" s="1624">
        <f t="shared" si="52"/>
        <v>2</v>
      </c>
      <c r="BK32" s="1627"/>
      <c r="BL32" s="1664"/>
      <c r="BM32" s="1664"/>
      <c r="BN32" s="1664"/>
      <c r="BO32" s="1664"/>
    </row>
    <row r="33" spans="2:67" ht="14.25" customHeight="1" x14ac:dyDescent="0.25">
      <c r="B33" s="1563">
        <v>23</v>
      </c>
      <c r="C33" s="1606">
        <v>41809.666666666664</v>
      </c>
      <c r="D33" s="1602" t="s">
        <v>182</v>
      </c>
      <c r="E33" s="1603" t="s">
        <v>6</v>
      </c>
      <c r="F33" s="1604" t="s">
        <v>183</v>
      </c>
      <c r="G33" s="1753">
        <v>2</v>
      </c>
      <c r="H33" s="1617" t="s">
        <v>6</v>
      </c>
      <c r="I33" s="1750">
        <v>1</v>
      </c>
      <c r="J33" s="1750">
        <v>1</v>
      </c>
      <c r="K33" s="1692">
        <f>IF('Resultat &amp; tabell'!J33="",0,BI33)</f>
        <v>5</v>
      </c>
      <c r="L33" s="1682">
        <v>3</v>
      </c>
      <c r="M33" s="1713" t="str">
        <f>VLOOKUP(L33,$AT$31:$AY$34,2,FALSE)</f>
        <v>Italien</v>
      </c>
      <c r="N33" s="1714">
        <f>VLOOKUP(M33,$AU$31:$AY$34,2,FALSE)</f>
        <v>4</v>
      </c>
      <c r="O33" s="1714">
        <f>VLOOKUP(M33,$AU$31:$AY$34,3,FALSE)</f>
        <v>4</v>
      </c>
      <c r="P33" s="1714">
        <f>VLOOKUP(M33,$AU$31:$AY$34,4,FALSE)</f>
        <v>4</v>
      </c>
      <c r="Q33" s="1715">
        <f>VLOOKUP(M33,$AU$31:$AY$34,5,FALSE)</f>
        <v>0</v>
      </c>
      <c r="S33" s="1685"/>
      <c r="T33" s="1569"/>
      <c r="U33" s="1569"/>
      <c r="V33" s="1569"/>
      <c r="W33" s="1569"/>
      <c r="Z33" s="1576" t="s">
        <v>55</v>
      </c>
      <c r="AA33" s="1577">
        <f t="shared" si="46"/>
        <v>3</v>
      </c>
      <c r="AB33" s="1577">
        <f t="shared" si="47"/>
        <v>2</v>
      </c>
      <c r="AC33" s="1577">
        <f t="shared" si="48"/>
        <v>1</v>
      </c>
      <c r="AD33" s="1576" t="s">
        <v>59</v>
      </c>
      <c r="AE33" s="1577">
        <f t="shared" si="49"/>
        <v>0</v>
      </c>
      <c r="AF33" s="1573">
        <f t="shared" si="50"/>
        <v>1</v>
      </c>
      <c r="AG33" s="1573">
        <f t="shared" si="51"/>
        <v>2</v>
      </c>
      <c r="AI33" s="1572">
        <f>RANK($AJ33,$AJ$31:$AJ$34,1)+COUNTIF($AJ$31:$AJ33,$AJ33)-1</f>
        <v>4</v>
      </c>
      <c r="AJ33" s="1572">
        <f>AK33+AL33+AM33</f>
        <v>4</v>
      </c>
      <c r="AK33" s="1572">
        <f t="shared" si="53"/>
        <v>0</v>
      </c>
      <c r="AL33" s="1572">
        <f t="shared" si="54"/>
        <v>0</v>
      </c>
      <c r="AM33" s="1572">
        <f t="shared" si="55"/>
        <v>4</v>
      </c>
      <c r="AN33" s="1576" t="s">
        <v>56</v>
      </c>
      <c r="AO33" s="1572">
        <f t="shared" si="56"/>
        <v>0</v>
      </c>
      <c r="AP33" s="1572">
        <f t="shared" si="57"/>
        <v>3</v>
      </c>
      <c r="AQ33" s="1572">
        <f t="shared" si="58"/>
        <v>8</v>
      </c>
      <c r="AR33" s="1572">
        <f t="shared" si="59"/>
        <v>-5</v>
      </c>
      <c r="AT33" s="1572">
        <v>3</v>
      </c>
      <c r="AU33" s="1572" t="str">
        <f t="shared" si="60"/>
        <v>Italien</v>
      </c>
      <c r="AV33" s="1572">
        <f t="shared" si="61"/>
        <v>4</v>
      </c>
      <c r="AW33" s="1572">
        <f t="shared" si="62"/>
        <v>4</v>
      </c>
      <c r="AX33" s="1572">
        <f t="shared" si="63"/>
        <v>4</v>
      </c>
      <c r="AY33" s="1572">
        <f t="shared" si="64"/>
        <v>0</v>
      </c>
      <c r="AZ33" s="1634">
        <v>23</v>
      </c>
      <c r="BA33" s="1641">
        <v>41809.666666666664</v>
      </c>
      <c r="BB33" s="1636" t="s">
        <v>55</v>
      </c>
      <c r="BC33" s="1637" t="s">
        <v>6</v>
      </c>
      <c r="BD33" s="1638" t="s">
        <v>59</v>
      </c>
      <c r="BE33" s="1640">
        <f>IF(G33='Resultat &amp; tabell'!$G33,2,0)</f>
        <v>2</v>
      </c>
      <c r="BF33" s="1639" t="s">
        <v>6</v>
      </c>
      <c r="BG33" s="1640">
        <f>IF(I33='Resultat &amp; tabell'!$I33,2,0)</f>
        <v>2</v>
      </c>
      <c r="BH33" s="1640">
        <f>IF(J33='Resultat &amp; tabell'!$J33,1,0)</f>
        <v>1</v>
      </c>
      <c r="BI33" s="1624">
        <f t="shared" si="52"/>
        <v>5</v>
      </c>
      <c r="BK33" s="1642"/>
      <c r="BL33" s="1664"/>
      <c r="BM33" s="1664"/>
      <c r="BN33" s="1664"/>
      <c r="BO33" s="1664"/>
    </row>
    <row r="34" spans="2:67" ht="14.25" customHeight="1" x14ac:dyDescent="0.25">
      <c r="B34" s="1563">
        <v>24</v>
      </c>
      <c r="C34" s="1606">
        <v>41810.541666666664</v>
      </c>
      <c r="D34" s="1602" t="s">
        <v>184</v>
      </c>
      <c r="E34" s="1603" t="s">
        <v>6</v>
      </c>
      <c r="F34" s="1604" t="s">
        <v>185</v>
      </c>
      <c r="G34" s="1753">
        <v>2</v>
      </c>
      <c r="H34" s="1617" t="s">
        <v>6</v>
      </c>
      <c r="I34" s="1750">
        <v>1</v>
      </c>
      <c r="J34" s="1750">
        <v>1</v>
      </c>
      <c r="K34" s="1692">
        <f>IF('Resultat &amp; tabell'!J34="",0,BI34)</f>
        <v>2</v>
      </c>
      <c r="L34" s="1682">
        <v>4</v>
      </c>
      <c r="M34" s="1702" t="str">
        <f>VLOOKUP(L34,$AT$31:$AY$34,2,FALSE)</f>
        <v>Costa Rica</v>
      </c>
      <c r="N34" s="1699">
        <f>VLOOKUP(M34,$AU$31:$AY$34,2,FALSE)</f>
        <v>0</v>
      </c>
      <c r="O34" s="1699">
        <f>VLOOKUP(M34,$AU$31:$AY$34,3,FALSE)</f>
        <v>3</v>
      </c>
      <c r="P34" s="1699">
        <f>VLOOKUP(M34,$AU$31:$AY$34,4,FALSE)</f>
        <v>8</v>
      </c>
      <c r="Q34" s="1700">
        <f>VLOOKUP(M34,$AU$31:$AY$34,5,FALSE)</f>
        <v>-5</v>
      </c>
      <c r="S34" s="1685"/>
      <c r="T34" s="1569"/>
      <c r="U34" s="1569"/>
      <c r="V34" s="1569"/>
      <c r="W34" s="1569"/>
      <c r="Z34" s="1576" t="s">
        <v>60</v>
      </c>
      <c r="AA34" s="1577">
        <f t="shared" si="46"/>
        <v>3</v>
      </c>
      <c r="AB34" s="1577">
        <f t="shared" si="47"/>
        <v>2</v>
      </c>
      <c r="AC34" s="1577">
        <f t="shared" si="48"/>
        <v>1</v>
      </c>
      <c r="AD34" s="1576" t="s">
        <v>56</v>
      </c>
      <c r="AE34" s="1577">
        <f t="shared" si="49"/>
        <v>0</v>
      </c>
      <c r="AF34" s="1573">
        <f t="shared" si="50"/>
        <v>1</v>
      </c>
      <c r="AG34" s="1573">
        <f t="shared" si="51"/>
        <v>2</v>
      </c>
      <c r="AI34" s="1572">
        <f>RANK($AJ34,$AJ$31:$AJ$34,1)+COUNTIF($AJ$31:$AJ34,$AJ34)-1</f>
        <v>3</v>
      </c>
      <c r="AJ34" s="1572">
        <f>AK34+AL34+AM34</f>
        <v>2</v>
      </c>
      <c r="AK34" s="1572">
        <f t="shared" si="53"/>
        <v>0</v>
      </c>
      <c r="AL34" s="1572">
        <f t="shared" si="54"/>
        <v>0</v>
      </c>
      <c r="AM34" s="1572">
        <f t="shared" si="55"/>
        <v>2</v>
      </c>
      <c r="AN34" s="1576" t="s">
        <v>60</v>
      </c>
      <c r="AO34" s="1572">
        <f t="shared" si="56"/>
        <v>4</v>
      </c>
      <c r="AP34" s="1572">
        <f t="shared" si="57"/>
        <v>4</v>
      </c>
      <c r="AQ34" s="1572">
        <f t="shared" si="58"/>
        <v>4</v>
      </c>
      <c r="AR34" s="1572">
        <f t="shared" si="59"/>
        <v>0</v>
      </c>
      <c r="AT34" s="1572">
        <v>4</v>
      </c>
      <c r="AU34" s="1572" t="str">
        <f t="shared" si="60"/>
        <v>Costa Rica</v>
      </c>
      <c r="AV34" s="1572">
        <f t="shared" si="61"/>
        <v>0</v>
      </c>
      <c r="AW34" s="1572">
        <f t="shared" si="62"/>
        <v>3</v>
      </c>
      <c r="AX34" s="1572">
        <f t="shared" si="63"/>
        <v>8</v>
      </c>
      <c r="AY34" s="1572">
        <f t="shared" si="64"/>
        <v>-5</v>
      </c>
      <c r="AZ34" s="1634">
        <v>24</v>
      </c>
      <c r="BA34" s="1641">
        <v>41810.541666666664</v>
      </c>
      <c r="BB34" s="1636" t="s">
        <v>60</v>
      </c>
      <c r="BC34" s="1637" t="s">
        <v>6</v>
      </c>
      <c r="BD34" s="1638" t="s">
        <v>56</v>
      </c>
      <c r="BE34" s="1640">
        <f>IF(G34='Resultat &amp; tabell'!$G34,2,0)</f>
        <v>0</v>
      </c>
      <c r="BF34" s="1639" t="s">
        <v>6</v>
      </c>
      <c r="BG34" s="1640">
        <f>IF(I34='Resultat &amp; tabell'!$I34,2,0)</f>
        <v>2</v>
      </c>
      <c r="BH34" s="1640">
        <f>IF(J34='Resultat &amp; tabell'!$J34,1,0)</f>
        <v>0</v>
      </c>
      <c r="BI34" s="1624">
        <f t="shared" si="52"/>
        <v>2</v>
      </c>
      <c r="BK34" s="1642"/>
      <c r="BL34" s="1664"/>
      <c r="BM34" s="1664"/>
      <c r="BN34" s="1664"/>
      <c r="BO34" s="1664"/>
    </row>
    <row r="35" spans="2:67" ht="14.25" customHeight="1" x14ac:dyDescent="0.25">
      <c r="B35" s="1563">
        <v>39</v>
      </c>
      <c r="C35" s="1606">
        <v>41814.541666666664</v>
      </c>
      <c r="D35" s="1602" t="s">
        <v>184</v>
      </c>
      <c r="E35" s="1603" t="s">
        <v>6</v>
      </c>
      <c r="F35" s="1604" t="s">
        <v>182</v>
      </c>
      <c r="G35" s="1753">
        <v>1</v>
      </c>
      <c r="H35" s="1617" t="s">
        <v>6</v>
      </c>
      <c r="I35" s="1750">
        <v>2</v>
      </c>
      <c r="J35" s="1750">
        <v>2</v>
      </c>
      <c r="K35" s="1692">
        <f>IF('Resultat &amp; tabell'!J35="",0,BI35)</f>
        <v>1</v>
      </c>
      <c r="N35" s="1704"/>
      <c r="O35" s="1717"/>
      <c r="P35" s="1704"/>
      <c r="Q35" s="1704"/>
      <c r="S35" s="1685"/>
      <c r="T35" s="1569"/>
      <c r="U35" s="1569"/>
      <c r="V35" s="1569"/>
      <c r="W35" s="1569"/>
      <c r="Z35" s="1576" t="s">
        <v>60</v>
      </c>
      <c r="AA35" s="1577">
        <f t="shared" si="46"/>
        <v>0</v>
      </c>
      <c r="AB35" s="1577">
        <f t="shared" si="47"/>
        <v>1</v>
      </c>
      <c r="AC35" s="1577">
        <f t="shared" si="48"/>
        <v>2</v>
      </c>
      <c r="AD35" s="1576" t="s">
        <v>55</v>
      </c>
      <c r="AE35" s="1577">
        <f t="shared" si="49"/>
        <v>3</v>
      </c>
      <c r="AF35" s="1573">
        <f t="shared" si="50"/>
        <v>2</v>
      </c>
      <c r="AG35" s="1573">
        <f t="shared" si="51"/>
        <v>1</v>
      </c>
      <c r="AZ35" s="1634">
        <v>39</v>
      </c>
      <c r="BA35" s="1641">
        <v>41814.541666666664</v>
      </c>
      <c r="BB35" s="1636" t="s">
        <v>60</v>
      </c>
      <c r="BC35" s="1637" t="s">
        <v>6</v>
      </c>
      <c r="BD35" s="1638" t="s">
        <v>55</v>
      </c>
      <c r="BE35" s="1640">
        <f>IF(G35='Resultat &amp; tabell'!$G35,2,0)</f>
        <v>0</v>
      </c>
      <c r="BF35" s="1639" t="s">
        <v>6</v>
      </c>
      <c r="BG35" s="1640">
        <f>IF(I35='Resultat &amp; tabell'!$I35,2,0)</f>
        <v>0</v>
      </c>
      <c r="BH35" s="1640">
        <f>IF(J35='Resultat &amp; tabell'!$J35,1,0)</f>
        <v>1</v>
      </c>
      <c r="BI35" s="1624">
        <f t="shared" si="52"/>
        <v>1</v>
      </c>
      <c r="BL35" s="1664"/>
      <c r="BM35" s="1668"/>
      <c r="BN35" s="1664"/>
      <c r="BO35" s="1664"/>
    </row>
    <row r="36" spans="2:67" ht="14.25" customHeight="1" x14ac:dyDescent="0.25">
      <c r="B36" s="1563">
        <v>40</v>
      </c>
      <c r="C36" s="1606">
        <v>41814.541666666664</v>
      </c>
      <c r="D36" s="1602" t="s">
        <v>185</v>
      </c>
      <c r="E36" s="1603" t="s">
        <v>6</v>
      </c>
      <c r="F36" s="1604" t="s">
        <v>183</v>
      </c>
      <c r="G36" s="1753">
        <v>1</v>
      </c>
      <c r="H36" s="1617" t="s">
        <v>6</v>
      </c>
      <c r="I36" s="1750">
        <v>2</v>
      </c>
      <c r="J36" s="1750">
        <v>2</v>
      </c>
      <c r="K36" s="1692">
        <f>IF('Resultat &amp; tabell'!J36="",0,BI36)</f>
        <v>0</v>
      </c>
      <c r="N36" s="1559"/>
      <c r="O36" s="1559"/>
      <c r="P36" s="1704"/>
      <c r="Q36" s="1704"/>
      <c r="S36" s="1685"/>
      <c r="T36" s="1569"/>
      <c r="U36" s="1569"/>
      <c r="V36" s="1569"/>
      <c r="W36" s="1569"/>
      <c r="Z36" s="1576" t="s">
        <v>56</v>
      </c>
      <c r="AA36" s="1577">
        <f t="shared" si="46"/>
        <v>0</v>
      </c>
      <c r="AB36" s="1577">
        <f t="shared" si="47"/>
        <v>1</v>
      </c>
      <c r="AC36" s="1577">
        <f t="shared" si="48"/>
        <v>2</v>
      </c>
      <c r="AD36" s="1576" t="s">
        <v>59</v>
      </c>
      <c r="AE36" s="1577">
        <f t="shared" si="49"/>
        <v>3</v>
      </c>
      <c r="AF36" s="1573">
        <f t="shared" si="50"/>
        <v>2</v>
      </c>
      <c r="AG36" s="1573">
        <f t="shared" si="51"/>
        <v>1</v>
      </c>
      <c r="AZ36" s="1634">
        <v>40</v>
      </c>
      <c r="BA36" s="1641">
        <v>41814.541666666664</v>
      </c>
      <c r="BB36" s="1636" t="s">
        <v>56</v>
      </c>
      <c r="BC36" s="1637" t="s">
        <v>6</v>
      </c>
      <c r="BD36" s="1638" t="s">
        <v>59</v>
      </c>
      <c r="BE36" s="1640">
        <f>IF(G36='Resultat &amp; tabell'!$G36,2,0)</f>
        <v>0</v>
      </c>
      <c r="BF36" s="1639" t="s">
        <v>6</v>
      </c>
      <c r="BG36" s="1640">
        <f>IF(I36='Resultat &amp; tabell'!$I36,2,0)</f>
        <v>0</v>
      </c>
      <c r="BH36" s="1640">
        <f>IF(J36='Resultat &amp; tabell'!$J36,1,0)</f>
        <v>0</v>
      </c>
      <c r="BI36" s="1624">
        <f t="shared" si="52"/>
        <v>0</v>
      </c>
      <c r="BL36" s="1664"/>
      <c r="BM36" s="1668"/>
      <c r="BN36" s="1664"/>
      <c r="BO36" s="1664"/>
    </row>
    <row r="37" spans="2:67" ht="14.25" customHeight="1" x14ac:dyDescent="0.25">
      <c r="C37" s="1578"/>
      <c r="K37" s="1705"/>
      <c r="N37" s="1704"/>
      <c r="O37" s="1717"/>
      <c r="P37" s="1704"/>
      <c r="Q37" s="1704"/>
      <c r="S37" s="1685"/>
      <c r="T37" s="1569"/>
      <c r="U37" s="1569"/>
      <c r="V37" s="1569"/>
      <c r="W37" s="1569"/>
      <c r="BA37" s="1649"/>
      <c r="BI37" s="1625"/>
      <c r="BL37" s="1664"/>
      <c r="BM37" s="1668"/>
      <c r="BN37" s="1664"/>
      <c r="BO37" s="1664"/>
    </row>
    <row r="38" spans="2:67" s="1583" customFormat="1" ht="14.25" customHeight="1" x14ac:dyDescent="0.25">
      <c r="B38" s="1560" t="s">
        <v>61</v>
      </c>
      <c r="C38" s="1581"/>
      <c r="D38" s="1566"/>
      <c r="E38" s="1567"/>
      <c r="F38" s="1566"/>
      <c r="G38" s="1567"/>
      <c r="H38" s="1567"/>
      <c r="I38" s="1567"/>
      <c r="J38" s="1567"/>
      <c r="K38" s="1705"/>
      <c r="L38" s="1706"/>
      <c r="M38" s="1707"/>
      <c r="N38" s="1708"/>
      <c r="O38" s="1718"/>
      <c r="P38" s="1708"/>
      <c r="Q38" s="1708"/>
      <c r="R38" s="1707"/>
      <c r="S38" s="1708"/>
      <c r="T38" s="1567"/>
      <c r="U38" s="1567"/>
      <c r="V38" s="1567"/>
      <c r="W38" s="1588"/>
      <c r="Z38" s="1570"/>
      <c r="AA38" s="1577"/>
      <c r="AB38" s="1577"/>
      <c r="AC38" s="1577"/>
      <c r="AD38" s="1570"/>
      <c r="AE38" s="1584"/>
      <c r="AF38" s="1585"/>
      <c r="AG38" s="1585"/>
      <c r="AH38" s="1584"/>
      <c r="AI38" s="1584"/>
      <c r="AJ38" s="1584"/>
      <c r="AK38" s="1584"/>
      <c r="AL38" s="1584"/>
      <c r="AM38" s="1584"/>
      <c r="AN38" s="1584"/>
      <c r="AO38" s="1584"/>
      <c r="AP38" s="1584"/>
      <c r="AQ38" s="1584"/>
      <c r="AR38" s="1584"/>
      <c r="AS38" s="1584"/>
      <c r="AT38" s="1584"/>
      <c r="AU38" s="1584"/>
      <c r="AV38" s="1584"/>
      <c r="AW38" s="1584"/>
      <c r="AX38" s="1584"/>
      <c r="AY38" s="1584"/>
      <c r="AZ38" s="1627" t="s">
        <v>61</v>
      </c>
      <c r="BA38" s="1651"/>
      <c r="BB38" s="1628"/>
      <c r="BC38" s="1629"/>
      <c r="BD38" s="1628"/>
      <c r="BE38" s="1629"/>
      <c r="BF38" s="1629"/>
      <c r="BG38" s="1629"/>
      <c r="BH38" s="1629"/>
      <c r="BI38" s="1626"/>
      <c r="BJ38" s="1593"/>
      <c r="BK38" s="1595"/>
      <c r="BL38" s="1626"/>
      <c r="BM38" s="1669"/>
      <c r="BN38" s="1626"/>
      <c r="BO38" s="1626"/>
    </row>
    <row r="39" spans="2:67" s="1583" customFormat="1" ht="14.25" customHeight="1" x14ac:dyDescent="0.25">
      <c r="B39" s="1613" t="s">
        <v>2</v>
      </c>
      <c r="C39" s="1614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1615" t="s">
        <v>81</v>
      </c>
      <c r="K39" s="1709" t="s">
        <v>89</v>
      </c>
      <c r="L39" s="1706"/>
      <c r="M39" s="1688" t="s">
        <v>61</v>
      </c>
      <c r="N39" s="1689" t="s">
        <v>89</v>
      </c>
      <c r="O39" s="1689" t="s">
        <v>90</v>
      </c>
      <c r="P39" s="1689" t="s">
        <v>91</v>
      </c>
      <c r="Q39" s="1690" t="s">
        <v>101</v>
      </c>
      <c r="R39" s="1707"/>
      <c r="S39" s="1708"/>
      <c r="T39" s="1567"/>
      <c r="U39" s="1567"/>
      <c r="V39" s="1567"/>
      <c r="W39" s="1588"/>
      <c r="Z39" s="1574" t="s">
        <v>87</v>
      </c>
      <c r="AA39" s="1574" t="s">
        <v>89</v>
      </c>
      <c r="AB39" s="1574" t="s">
        <v>90</v>
      </c>
      <c r="AC39" s="1574" t="s">
        <v>91</v>
      </c>
      <c r="AD39" s="1574" t="s">
        <v>88</v>
      </c>
      <c r="AE39" s="1574" t="s">
        <v>89</v>
      </c>
      <c r="AF39" s="1574" t="s">
        <v>90</v>
      </c>
      <c r="AG39" s="1574" t="s">
        <v>91</v>
      </c>
      <c r="AH39" s="1584"/>
      <c r="AI39" s="1575" t="s">
        <v>99</v>
      </c>
      <c r="AJ39" s="1575" t="s">
        <v>98</v>
      </c>
      <c r="AK39" s="1575" t="s">
        <v>97</v>
      </c>
      <c r="AL39" s="1574" t="s">
        <v>96</v>
      </c>
      <c r="AM39" s="1574" t="s">
        <v>95</v>
      </c>
      <c r="AN39" s="1574" t="s">
        <v>92</v>
      </c>
      <c r="AO39" s="1574" t="s">
        <v>89</v>
      </c>
      <c r="AP39" s="1574" t="s">
        <v>90</v>
      </c>
      <c r="AQ39" s="1574" t="s">
        <v>91</v>
      </c>
      <c r="AR39" s="1575" t="s">
        <v>93</v>
      </c>
      <c r="AS39" s="1584"/>
      <c r="AT39" s="1574" t="s">
        <v>94</v>
      </c>
      <c r="AU39" s="1574" t="s">
        <v>92</v>
      </c>
      <c r="AV39" s="1574" t="s">
        <v>89</v>
      </c>
      <c r="AW39" s="1574" t="s">
        <v>90</v>
      </c>
      <c r="AX39" s="1574" t="s">
        <v>91</v>
      </c>
      <c r="AY39" s="1575" t="s">
        <v>93</v>
      </c>
      <c r="AZ39" s="1656" t="s">
        <v>2</v>
      </c>
      <c r="BA39" s="1654" t="s">
        <v>3</v>
      </c>
      <c r="BB39" s="1658" t="s">
        <v>2</v>
      </c>
      <c r="BC39" s="1655"/>
      <c r="BD39" s="1659"/>
      <c r="BE39" s="1999" t="s">
        <v>4</v>
      </c>
      <c r="BF39" s="1999"/>
      <c r="BG39" s="1999"/>
      <c r="BH39" s="1655" t="s">
        <v>81</v>
      </c>
      <c r="BI39" s="1616" t="s">
        <v>89</v>
      </c>
      <c r="BJ39" s="1593"/>
      <c r="BK39" s="1630"/>
      <c r="BL39" s="1626"/>
      <c r="BM39" s="1626"/>
      <c r="BN39" s="1626"/>
      <c r="BO39" s="1626"/>
    </row>
    <row r="40" spans="2:67" ht="14.25" customHeight="1" x14ac:dyDescent="0.25">
      <c r="B40" s="1563">
        <v>9</v>
      </c>
      <c r="C40" s="1606">
        <v>41805.541666666664</v>
      </c>
      <c r="D40" s="1602" t="s">
        <v>186</v>
      </c>
      <c r="E40" s="1603" t="s">
        <v>6</v>
      </c>
      <c r="F40" s="1604" t="s">
        <v>189</v>
      </c>
      <c r="G40" s="1754">
        <v>1</v>
      </c>
      <c r="H40" s="1617" t="s">
        <v>6</v>
      </c>
      <c r="I40" s="1751">
        <v>1</v>
      </c>
      <c r="J40" s="1751" t="s">
        <v>122</v>
      </c>
      <c r="K40" s="1692">
        <f>IF('Resultat &amp; tabell'!J40="",0,BI40)</f>
        <v>2</v>
      </c>
      <c r="L40" s="1693">
        <v>1</v>
      </c>
      <c r="M40" s="1694" t="str">
        <f>VLOOKUP(L40,$AT$40:$AY$43,2,FALSE)</f>
        <v>Frankrike</v>
      </c>
      <c r="N40" s="1695">
        <f>VLOOKUP(M40,$AU$40:$AY$43,2,FALSE)</f>
        <v>9</v>
      </c>
      <c r="O40" s="1695">
        <f>VLOOKUP(M40,$AU$40:$AY$43,3,FALSE)</f>
        <v>6</v>
      </c>
      <c r="P40" s="1695">
        <f>VLOOKUP(M40,$AU$40:$AY$43,4,FALSE)</f>
        <v>3</v>
      </c>
      <c r="Q40" s="1696">
        <f>VLOOKUP(M40,$AU$40:$AY$43,5,FALSE)</f>
        <v>3</v>
      </c>
      <c r="Z40" s="1576" t="s">
        <v>62</v>
      </c>
      <c r="AA40" s="1577">
        <f t="shared" ref="AA40:AA45" si="65">IF(G40="",0,IF($G40&lt;$I40,0,IF($G40=$I40,1,3)))</f>
        <v>1</v>
      </c>
      <c r="AB40" s="1577">
        <f t="shared" ref="AB40:AB45" si="66">G40</f>
        <v>1</v>
      </c>
      <c r="AC40" s="1577">
        <f t="shared" ref="AC40:AC45" si="67">I40</f>
        <v>1</v>
      </c>
      <c r="AD40" s="1576" t="s">
        <v>63</v>
      </c>
      <c r="AE40" s="1577">
        <f t="shared" ref="AE40:AE45" si="68">IF(I40="",0,IF(I40&lt;G40,0,IF(G40=I40,1,3)))</f>
        <v>1</v>
      </c>
      <c r="AF40" s="1573">
        <f t="shared" ref="AF40:AF45" si="69">I40</f>
        <v>1</v>
      </c>
      <c r="AG40" s="1573">
        <f t="shared" ref="AG40:AG45" si="70">G40</f>
        <v>1</v>
      </c>
      <c r="AI40" s="1572">
        <f>RANK($AJ40,$AJ$40:$AJ$43,1)+COUNTIF($AJ$40:$AJ40,$AJ40)-1</f>
        <v>2</v>
      </c>
      <c r="AJ40" s="1572">
        <f>AK40+AL40+AM40</f>
        <v>2</v>
      </c>
      <c r="AK40" s="1572">
        <f>SUMPRODUCT(($AO$40:$AO$43=AO40)*($AR$40:$AR$43=AR40)*($AP$40:$AP$43&gt;AP40))</f>
        <v>0</v>
      </c>
      <c r="AL40" s="1572">
        <f>SUMPRODUCT(($AO$40:$AO$43=AO40)*($AR$40:$AR$43&gt;AR40))</f>
        <v>0</v>
      </c>
      <c r="AM40" s="1572">
        <f>RANK(AO40,$AO$40:$AO$43)</f>
        <v>2</v>
      </c>
      <c r="AN40" s="1576" t="s">
        <v>62</v>
      </c>
      <c r="AO40" s="1572">
        <f>SUMIF($Z$40:$Z$45,$AN40,$AA$40:$AA$45)+SUMIF($AD$40:$AD$45,$AN40,$AE$40:$AE$45)</f>
        <v>4</v>
      </c>
      <c r="AP40" s="1572">
        <f>SUMIF($Z$40:$Z$45,$AN40,$AB$40:$AB$45)+SUMIF($AD$40:$AD$45,$AN40,$AF$40:$AF$45)</f>
        <v>4</v>
      </c>
      <c r="AQ40" s="1572">
        <f>SUMIF($Z$40:$Z$45,$AN40,$AC$40:$AC$45)+SUMIF($AD$40:$AD$45,$AN40,$AG$40:$AG$45)</f>
        <v>4</v>
      </c>
      <c r="AR40" s="1572">
        <f>AP40-AQ40</f>
        <v>0</v>
      </c>
      <c r="AT40" s="1572">
        <v>1</v>
      </c>
      <c r="AU40" s="1572" t="str">
        <f>VLOOKUP($AT40,$AI$40:$AR$43,6,FALSE)</f>
        <v>Frankrike</v>
      </c>
      <c r="AV40" s="1572">
        <f>VLOOKUP($AU40,$AN$40:$AR$43,2,FALSE)</f>
        <v>9</v>
      </c>
      <c r="AW40" s="1572">
        <f>VLOOKUP($AU40,$AN$40:$AR$43,3,FALSE)</f>
        <v>6</v>
      </c>
      <c r="AX40" s="1572">
        <f>VLOOKUP($AU40,$AN$40:$AR$43,4,FALSE)</f>
        <v>3</v>
      </c>
      <c r="AY40" s="1572">
        <f>VLOOKUP($AU40,$AN$40:$AR$43,5,FALSE)</f>
        <v>3</v>
      </c>
      <c r="AZ40" s="1634">
        <v>9</v>
      </c>
      <c r="BA40" s="1641">
        <v>41805.541666666664</v>
      </c>
      <c r="BB40" s="1636" t="s">
        <v>62</v>
      </c>
      <c r="BC40" s="1637" t="s">
        <v>6</v>
      </c>
      <c r="BD40" s="1638" t="s">
        <v>63</v>
      </c>
      <c r="BE40" s="1640">
        <f>IF(G40='Resultat &amp; tabell'!$G40,2,0)</f>
        <v>0</v>
      </c>
      <c r="BF40" s="1639" t="s">
        <v>6</v>
      </c>
      <c r="BG40" s="1640">
        <f>IF(I40='Resultat &amp; tabell'!$I40,2,0)</f>
        <v>2</v>
      </c>
      <c r="BH40" s="1640">
        <f>IF(J40='Resultat &amp; tabell'!$J40,1,0)</f>
        <v>0</v>
      </c>
      <c r="BI40" s="1624">
        <f t="shared" ref="BI40:BI45" si="71">SUM(BE40+BG40+BH40)</f>
        <v>2</v>
      </c>
      <c r="BJ40" s="1594"/>
      <c r="BK40" s="1627"/>
      <c r="BL40" s="1664"/>
      <c r="BM40" s="1664"/>
      <c r="BN40" s="1664"/>
      <c r="BO40" s="1664"/>
    </row>
    <row r="41" spans="2:67" ht="14.25" customHeight="1" x14ac:dyDescent="0.25">
      <c r="B41" s="1563">
        <v>10</v>
      </c>
      <c r="C41" s="1606">
        <v>41805.666666666664</v>
      </c>
      <c r="D41" s="1602" t="s">
        <v>187</v>
      </c>
      <c r="E41" s="1603" t="s">
        <v>6</v>
      </c>
      <c r="F41" s="1604" t="s">
        <v>188</v>
      </c>
      <c r="G41" s="1754">
        <v>2</v>
      </c>
      <c r="H41" s="1617" t="s">
        <v>6</v>
      </c>
      <c r="I41" s="1751">
        <v>1</v>
      </c>
      <c r="J41" s="1751">
        <v>1</v>
      </c>
      <c r="K41" s="1692">
        <f>IF('Resultat &amp; tabell'!J41="",0,BI41)</f>
        <v>1</v>
      </c>
      <c r="L41" s="1682">
        <v>2</v>
      </c>
      <c r="M41" s="1698" t="str">
        <f>VLOOKUP(L41,$AT$40:$AY$43,2,FALSE)</f>
        <v>Schweiz</v>
      </c>
      <c r="N41" s="1699">
        <f>VLOOKUP(M41,$AU$40:$AY$43,2,FALSE)</f>
        <v>4</v>
      </c>
      <c r="O41" s="1699">
        <f>VLOOKUP(M41,$AU$40:$AY$43,3,FALSE)</f>
        <v>4</v>
      </c>
      <c r="P41" s="1699">
        <f>VLOOKUP(M41,$AU$40:$AY$43,4,FALSE)</f>
        <v>4</v>
      </c>
      <c r="Q41" s="1700">
        <f>VLOOKUP(M41,$AU$40:$AY$43,5,FALSE)</f>
        <v>0</v>
      </c>
      <c r="Z41" s="1576" t="s">
        <v>64</v>
      </c>
      <c r="AA41" s="1577">
        <f t="shared" si="65"/>
        <v>3</v>
      </c>
      <c r="AB41" s="1577">
        <f t="shared" si="66"/>
        <v>2</v>
      </c>
      <c r="AC41" s="1577">
        <f t="shared" si="67"/>
        <v>1</v>
      </c>
      <c r="AD41" s="1576" t="s">
        <v>65</v>
      </c>
      <c r="AE41" s="1577">
        <f t="shared" si="68"/>
        <v>0</v>
      </c>
      <c r="AF41" s="1573">
        <f t="shared" si="69"/>
        <v>1</v>
      </c>
      <c r="AG41" s="1573">
        <f t="shared" si="70"/>
        <v>2</v>
      </c>
      <c r="AI41" s="1572">
        <f>RANK($AJ41,$AJ$40:$AJ$43,1)+COUNTIF($AJ$40:$AJ41,$AJ41)-1</f>
        <v>1</v>
      </c>
      <c r="AJ41" s="1572">
        <f>AK41+AL41+AM41</f>
        <v>1</v>
      </c>
      <c r="AK41" s="1572">
        <f t="shared" ref="AK41:AK43" si="72">SUMPRODUCT(($AO$40:$AO$43=AO41)*($AR$40:$AR$43=AR41)*($AP$40:$AP$43&gt;AP41))</f>
        <v>0</v>
      </c>
      <c r="AL41" s="1572">
        <f t="shared" ref="AL41:AL43" si="73">SUMPRODUCT(($AO$40:$AO$43=AO41)*($AR$40:$AR$43&gt;AR41))</f>
        <v>0</v>
      </c>
      <c r="AM41" s="1572">
        <f t="shared" ref="AM41:AM43" si="74">RANK(AO41,$AO$40:$AO$43)</f>
        <v>1</v>
      </c>
      <c r="AN41" s="1576" t="s">
        <v>64</v>
      </c>
      <c r="AO41" s="1572">
        <f t="shared" ref="AO41:AO43" si="75">SUMIF($Z$40:$Z$45,$AN41,$AA$40:$AA$45)+SUMIF($AD$40:$AD$45,$AN41,$AE$40:$AE$45)</f>
        <v>9</v>
      </c>
      <c r="AP41" s="1572">
        <f t="shared" ref="AP41:AP43" si="76">SUMIF($Z$40:$Z$45,$AN41,$AB$40:$AB$45)+SUMIF($AD$40:$AD$45,$AN41,$AF$40:$AF$45)</f>
        <v>6</v>
      </c>
      <c r="AQ41" s="1572">
        <f t="shared" ref="AQ41:AQ43" si="77">SUMIF($Z$40:$Z$45,$AN41,$AC$40:$AC$45)+SUMIF($AD$40:$AD$45,$AN41,$AG$40:$AG$45)</f>
        <v>3</v>
      </c>
      <c r="AR41" s="1572">
        <f t="shared" ref="AR41:AR43" si="78">AP41-AQ41</f>
        <v>3</v>
      </c>
      <c r="AT41" s="1572">
        <v>2</v>
      </c>
      <c r="AU41" s="1572" t="str">
        <f t="shared" ref="AU41:AU43" si="79">VLOOKUP($AT41,$AI$40:$AR$43,6,FALSE)</f>
        <v>Schweiz</v>
      </c>
      <c r="AV41" s="1572">
        <f t="shared" ref="AV41:AV43" si="80">VLOOKUP($AU41,$AN$40:$AR$43,2,FALSE)</f>
        <v>4</v>
      </c>
      <c r="AW41" s="1572">
        <f t="shared" ref="AW41:AW43" si="81">VLOOKUP($AU41,$AN$40:$AR$43,3,FALSE)</f>
        <v>4</v>
      </c>
      <c r="AX41" s="1572">
        <f t="shared" ref="AX41:AX43" si="82">VLOOKUP($AU41,$AN$40:$AR$43,4,FALSE)</f>
        <v>4</v>
      </c>
      <c r="AY41" s="1572">
        <f t="shared" ref="AY41:AY43" si="83">VLOOKUP($AU41,$AN$40:$AR$43,5,FALSE)</f>
        <v>0</v>
      </c>
      <c r="AZ41" s="1634">
        <v>10</v>
      </c>
      <c r="BA41" s="1641">
        <v>41805.666666666664</v>
      </c>
      <c r="BB41" s="1636" t="s">
        <v>64</v>
      </c>
      <c r="BC41" s="1637" t="s">
        <v>6</v>
      </c>
      <c r="BD41" s="1638" t="s">
        <v>65</v>
      </c>
      <c r="BE41" s="1640">
        <f>IF(G41='Resultat &amp; tabell'!$G41,2,0)</f>
        <v>0</v>
      </c>
      <c r="BF41" s="1639" t="s">
        <v>6</v>
      </c>
      <c r="BG41" s="1640">
        <f>IF(I41='Resultat &amp; tabell'!$I41,2,0)</f>
        <v>0</v>
      </c>
      <c r="BH41" s="1640">
        <f>IF(J41='Resultat &amp; tabell'!$J41,1,0)</f>
        <v>1</v>
      </c>
      <c r="BI41" s="1624">
        <f t="shared" si="71"/>
        <v>1</v>
      </c>
      <c r="BK41" s="1627"/>
      <c r="BL41" s="1664"/>
      <c r="BM41" s="1664"/>
      <c r="BN41" s="1664"/>
      <c r="BO41" s="1664"/>
    </row>
    <row r="42" spans="2:67" ht="14.25" customHeight="1" x14ac:dyDescent="0.25">
      <c r="B42" s="1563">
        <v>25</v>
      </c>
      <c r="C42" s="1606">
        <v>41810.666666666664</v>
      </c>
      <c r="D42" s="1602" t="s">
        <v>186</v>
      </c>
      <c r="E42" s="1603" t="s">
        <v>6</v>
      </c>
      <c r="F42" s="1604" t="s">
        <v>187</v>
      </c>
      <c r="G42" s="1754">
        <v>1</v>
      </c>
      <c r="H42" s="1617" t="s">
        <v>6</v>
      </c>
      <c r="I42" s="1751">
        <v>2</v>
      </c>
      <c r="J42" s="1751">
        <v>2</v>
      </c>
      <c r="K42" s="1692">
        <f>IF('Resultat &amp; tabell'!J42="",0,BI42)</f>
        <v>1</v>
      </c>
      <c r="L42" s="1682">
        <v>3</v>
      </c>
      <c r="M42" s="1713" t="str">
        <f>VLOOKUP(L42,$AT$40:$AY$43,2,FALSE)</f>
        <v>Ecuador</v>
      </c>
      <c r="N42" s="1714">
        <f>VLOOKUP(M42,$AU$40:$AY$43,2,FALSE)</f>
        <v>2</v>
      </c>
      <c r="O42" s="1714">
        <f>VLOOKUP(M42,$AU$40:$AY$43,3,FALSE)</f>
        <v>3</v>
      </c>
      <c r="P42" s="1714">
        <f>VLOOKUP(M42,$AU$40:$AY$43,4,FALSE)</f>
        <v>4</v>
      </c>
      <c r="Q42" s="1715">
        <f>VLOOKUP(M42,$AU$40:$AY$43,5,FALSE)</f>
        <v>-1</v>
      </c>
      <c r="Z42" s="1576" t="s">
        <v>62</v>
      </c>
      <c r="AA42" s="1577">
        <f t="shared" si="65"/>
        <v>0</v>
      </c>
      <c r="AB42" s="1577">
        <f t="shared" si="66"/>
        <v>1</v>
      </c>
      <c r="AC42" s="1577">
        <f t="shared" si="67"/>
        <v>2</v>
      </c>
      <c r="AD42" s="1576" t="s">
        <v>64</v>
      </c>
      <c r="AE42" s="1577">
        <f t="shared" si="68"/>
        <v>3</v>
      </c>
      <c r="AF42" s="1573">
        <f t="shared" si="69"/>
        <v>2</v>
      </c>
      <c r="AG42" s="1573">
        <f t="shared" si="70"/>
        <v>1</v>
      </c>
      <c r="AI42" s="1572">
        <f>RANK($AJ42,$AJ$40:$AJ$43,1)+COUNTIF($AJ$40:$AJ42,$AJ42)-1</f>
        <v>3</v>
      </c>
      <c r="AJ42" s="1572">
        <f>AK42+AL42+AM42</f>
        <v>3</v>
      </c>
      <c r="AK42" s="1572">
        <f t="shared" si="72"/>
        <v>0</v>
      </c>
      <c r="AL42" s="1572">
        <f t="shared" si="73"/>
        <v>0</v>
      </c>
      <c r="AM42" s="1572">
        <f t="shared" si="74"/>
        <v>3</v>
      </c>
      <c r="AN42" s="1576" t="s">
        <v>63</v>
      </c>
      <c r="AO42" s="1572">
        <f t="shared" si="75"/>
        <v>2</v>
      </c>
      <c r="AP42" s="1572">
        <f t="shared" si="76"/>
        <v>3</v>
      </c>
      <c r="AQ42" s="1572">
        <f t="shared" si="77"/>
        <v>4</v>
      </c>
      <c r="AR42" s="1572">
        <f t="shared" si="78"/>
        <v>-1</v>
      </c>
      <c r="AT42" s="1572">
        <v>3</v>
      </c>
      <c r="AU42" s="1572" t="str">
        <f t="shared" si="79"/>
        <v>Ecuador</v>
      </c>
      <c r="AV42" s="1572">
        <f t="shared" si="80"/>
        <v>2</v>
      </c>
      <c r="AW42" s="1572">
        <f t="shared" si="81"/>
        <v>3</v>
      </c>
      <c r="AX42" s="1572">
        <f t="shared" si="82"/>
        <v>4</v>
      </c>
      <c r="AY42" s="1572">
        <f t="shared" si="83"/>
        <v>-1</v>
      </c>
      <c r="AZ42" s="1634">
        <v>25</v>
      </c>
      <c r="BA42" s="1641">
        <v>41810.666666666664</v>
      </c>
      <c r="BB42" s="1636" t="s">
        <v>62</v>
      </c>
      <c r="BC42" s="1637" t="s">
        <v>6</v>
      </c>
      <c r="BD42" s="1638" t="s">
        <v>64</v>
      </c>
      <c r="BE42" s="1640">
        <f>IF(G42='Resultat &amp; tabell'!$G42,2,0)</f>
        <v>0</v>
      </c>
      <c r="BF42" s="1639" t="s">
        <v>6</v>
      </c>
      <c r="BG42" s="1640">
        <f>IF(I42='Resultat &amp; tabell'!$I42,2,0)</f>
        <v>0</v>
      </c>
      <c r="BH42" s="1640">
        <f>IF(J42='Resultat &amp; tabell'!$J42,1,0)</f>
        <v>1</v>
      </c>
      <c r="BI42" s="1624">
        <f t="shared" si="71"/>
        <v>1</v>
      </c>
      <c r="BK42" s="1642"/>
      <c r="BL42" s="1664"/>
      <c r="BM42" s="1664"/>
      <c r="BN42" s="1664"/>
      <c r="BO42" s="1664"/>
    </row>
    <row r="43" spans="2:67" ht="14.25" customHeight="1" x14ac:dyDescent="0.25">
      <c r="B43" s="1563">
        <v>26</v>
      </c>
      <c r="C43" s="1606">
        <v>41810.791666666664</v>
      </c>
      <c r="D43" s="1602" t="s">
        <v>188</v>
      </c>
      <c r="E43" s="1603" t="s">
        <v>6</v>
      </c>
      <c r="F43" s="1604" t="s">
        <v>189</v>
      </c>
      <c r="G43" s="1754">
        <v>1</v>
      </c>
      <c r="H43" s="1617" t="s">
        <v>6</v>
      </c>
      <c r="I43" s="1751">
        <v>1</v>
      </c>
      <c r="J43" s="1751" t="s">
        <v>122</v>
      </c>
      <c r="K43" s="1692">
        <f>IF('Resultat &amp; tabell'!J43="",0,BI43)</f>
        <v>2</v>
      </c>
      <c r="L43" s="1682">
        <v>4</v>
      </c>
      <c r="M43" s="1702" t="str">
        <f>VLOOKUP(L43,$AT$40:$AY$43,2,FALSE)</f>
        <v>Honduras</v>
      </c>
      <c r="N43" s="1699">
        <f>VLOOKUP(M43,$AU$40:$AY$43,2,FALSE)</f>
        <v>1</v>
      </c>
      <c r="O43" s="1699">
        <f>VLOOKUP(M43,$AU$40:$AY$43,3,FALSE)</f>
        <v>3</v>
      </c>
      <c r="P43" s="1699">
        <f>VLOOKUP(M43,$AU$40:$AY$43,4,FALSE)</f>
        <v>5</v>
      </c>
      <c r="Q43" s="1700">
        <f>VLOOKUP(M43,$AU$40:$AY$43,5,FALSE)</f>
        <v>-2</v>
      </c>
      <c r="Z43" s="1576" t="s">
        <v>65</v>
      </c>
      <c r="AA43" s="1577">
        <f t="shared" si="65"/>
        <v>1</v>
      </c>
      <c r="AB43" s="1577">
        <f t="shared" si="66"/>
        <v>1</v>
      </c>
      <c r="AC43" s="1577">
        <f t="shared" si="67"/>
        <v>1</v>
      </c>
      <c r="AD43" s="1576" t="s">
        <v>63</v>
      </c>
      <c r="AE43" s="1577">
        <f t="shared" si="68"/>
        <v>1</v>
      </c>
      <c r="AF43" s="1573">
        <f t="shared" si="69"/>
        <v>1</v>
      </c>
      <c r="AG43" s="1573">
        <f t="shared" si="70"/>
        <v>1</v>
      </c>
      <c r="AI43" s="1572">
        <f>RANK($AJ43,$AJ$40:$AJ$43,1)+COUNTIF($AJ$40:$AJ43,$AJ43)-1</f>
        <v>4</v>
      </c>
      <c r="AJ43" s="1572">
        <f>AK43+AL43+AM43</f>
        <v>4</v>
      </c>
      <c r="AK43" s="1572">
        <f t="shared" si="72"/>
        <v>0</v>
      </c>
      <c r="AL43" s="1572">
        <f t="shared" si="73"/>
        <v>0</v>
      </c>
      <c r="AM43" s="1572">
        <f t="shared" si="74"/>
        <v>4</v>
      </c>
      <c r="AN43" s="1576" t="s">
        <v>65</v>
      </c>
      <c r="AO43" s="1572">
        <f t="shared" si="75"/>
        <v>1</v>
      </c>
      <c r="AP43" s="1572">
        <f t="shared" si="76"/>
        <v>3</v>
      </c>
      <c r="AQ43" s="1572">
        <f t="shared" si="77"/>
        <v>5</v>
      </c>
      <c r="AR43" s="1572">
        <f t="shared" si="78"/>
        <v>-2</v>
      </c>
      <c r="AT43" s="1572">
        <v>4</v>
      </c>
      <c r="AU43" s="1572" t="str">
        <f t="shared" si="79"/>
        <v>Honduras</v>
      </c>
      <c r="AV43" s="1572">
        <f t="shared" si="80"/>
        <v>1</v>
      </c>
      <c r="AW43" s="1572">
        <f t="shared" si="81"/>
        <v>3</v>
      </c>
      <c r="AX43" s="1572">
        <f t="shared" si="82"/>
        <v>5</v>
      </c>
      <c r="AY43" s="1572">
        <f t="shared" si="83"/>
        <v>-2</v>
      </c>
      <c r="AZ43" s="1634">
        <v>26</v>
      </c>
      <c r="BA43" s="1641">
        <v>41810.791666666664</v>
      </c>
      <c r="BB43" s="1636" t="s">
        <v>65</v>
      </c>
      <c r="BC43" s="1637" t="s">
        <v>6</v>
      </c>
      <c r="BD43" s="1638" t="s">
        <v>63</v>
      </c>
      <c r="BE43" s="1640">
        <f>IF(G43='Resultat &amp; tabell'!$G43,2,0)</f>
        <v>2</v>
      </c>
      <c r="BF43" s="1639" t="s">
        <v>6</v>
      </c>
      <c r="BG43" s="1640">
        <f>IF(I43='Resultat &amp; tabell'!$I43,2,0)</f>
        <v>0</v>
      </c>
      <c r="BH43" s="1640">
        <f>IF(J43='Resultat &amp; tabell'!$J43,1,0)</f>
        <v>0</v>
      </c>
      <c r="BI43" s="1624">
        <f t="shared" si="71"/>
        <v>2</v>
      </c>
      <c r="BK43" s="1642"/>
      <c r="BL43" s="1664"/>
      <c r="BM43" s="1664"/>
      <c r="BN43" s="1664"/>
      <c r="BO43" s="1664"/>
    </row>
    <row r="44" spans="2:67" ht="14.25" customHeight="1" x14ac:dyDescent="0.25">
      <c r="B44" s="1563">
        <v>41</v>
      </c>
      <c r="C44" s="1606">
        <v>41815.666666666664</v>
      </c>
      <c r="D44" s="1602" t="s">
        <v>188</v>
      </c>
      <c r="E44" s="1603" t="s">
        <v>6</v>
      </c>
      <c r="F44" s="1604" t="s">
        <v>186</v>
      </c>
      <c r="G44" s="1754">
        <v>1</v>
      </c>
      <c r="H44" s="1617" t="s">
        <v>6</v>
      </c>
      <c r="I44" s="1751">
        <v>2</v>
      </c>
      <c r="J44" s="1751">
        <v>2</v>
      </c>
      <c r="K44" s="1692">
        <f>IF('Resultat &amp; tabell'!J44="",0,BI44)</f>
        <v>1</v>
      </c>
      <c r="M44" s="1684"/>
      <c r="N44" s="1714"/>
      <c r="O44" s="1559"/>
      <c r="P44" s="1714"/>
      <c r="Q44" s="1714"/>
      <c r="Z44" s="1576" t="s">
        <v>65</v>
      </c>
      <c r="AA44" s="1577">
        <f t="shared" si="65"/>
        <v>0</v>
      </c>
      <c r="AB44" s="1577">
        <f t="shared" si="66"/>
        <v>1</v>
      </c>
      <c r="AC44" s="1577">
        <f t="shared" si="67"/>
        <v>2</v>
      </c>
      <c r="AD44" s="1576" t="s">
        <v>62</v>
      </c>
      <c r="AE44" s="1577">
        <f t="shared" si="68"/>
        <v>3</v>
      </c>
      <c r="AF44" s="1573">
        <f t="shared" si="69"/>
        <v>2</v>
      </c>
      <c r="AG44" s="1573">
        <f t="shared" si="70"/>
        <v>1</v>
      </c>
      <c r="AZ44" s="1634">
        <v>41</v>
      </c>
      <c r="BA44" s="1641">
        <v>41815.666666666664</v>
      </c>
      <c r="BB44" s="1636" t="s">
        <v>65</v>
      </c>
      <c r="BC44" s="1637" t="s">
        <v>6</v>
      </c>
      <c r="BD44" s="1638" t="s">
        <v>62</v>
      </c>
      <c r="BE44" s="1640">
        <f>IF(G44='Resultat &amp; tabell'!$G44,2,0)</f>
        <v>0</v>
      </c>
      <c r="BF44" s="1639" t="s">
        <v>6</v>
      </c>
      <c r="BG44" s="1640">
        <f>IF(I44='Resultat &amp; tabell'!$I44,2,0)</f>
        <v>0</v>
      </c>
      <c r="BH44" s="1640">
        <f>IF(J44='Resultat &amp; tabell'!$J44,1,0)</f>
        <v>1</v>
      </c>
      <c r="BI44" s="1624">
        <f t="shared" si="71"/>
        <v>1</v>
      </c>
      <c r="BL44" s="1664"/>
      <c r="BM44" s="1664"/>
      <c r="BN44" s="1664"/>
      <c r="BO44" s="1664"/>
    </row>
    <row r="45" spans="2:67" ht="14.25" customHeight="1" x14ac:dyDescent="0.25">
      <c r="B45" s="1563">
        <v>42</v>
      </c>
      <c r="C45" s="1606">
        <v>41815.708333333336</v>
      </c>
      <c r="D45" s="1602" t="s">
        <v>189</v>
      </c>
      <c r="E45" s="1603" t="s">
        <v>6</v>
      </c>
      <c r="F45" s="1604" t="s">
        <v>187</v>
      </c>
      <c r="G45" s="1754">
        <v>1</v>
      </c>
      <c r="H45" s="1617" t="s">
        <v>6</v>
      </c>
      <c r="I45" s="1751">
        <v>2</v>
      </c>
      <c r="J45" s="1751">
        <v>2</v>
      </c>
      <c r="K45" s="1692">
        <f>IF('Resultat &amp; tabell'!J45="",0,BI45)</f>
        <v>0</v>
      </c>
      <c r="M45" s="1735"/>
      <c r="N45" s="1559"/>
      <c r="O45" s="1714"/>
      <c r="P45" s="1714"/>
      <c r="Q45" s="1714"/>
      <c r="Z45" s="1576" t="s">
        <v>63</v>
      </c>
      <c r="AA45" s="1577">
        <f t="shared" si="65"/>
        <v>0</v>
      </c>
      <c r="AB45" s="1577">
        <f t="shared" si="66"/>
        <v>1</v>
      </c>
      <c r="AC45" s="1577">
        <f t="shared" si="67"/>
        <v>2</v>
      </c>
      <c r="AD45" s="1576" t="s">
        <v>64</v>
      </c>
      <c r="AE45" s="1577">
        <f t="shared" si="68"/>
        <v>3</v>
      </c>
      <c r="AF45" s="1573">
        <f t="shared" si="69"/>
        <v>2</v>
      </c>
      <c r="AG45" s="1573">
        <f t="shared" si="70"/>
        <v>1</v>
      </c>
      <c r="AZ45" s="1634">
        <v>42</v>
      </c>
      <c r="BA45" s="1641">
        <v>41815.708333333336</v>
      </c>
      <c r="BB45" s="1636" t="s">
        <v>63</v>
      </c>
      <c r="BC45" s="1637" t="s">
        <v>6</v>
      </c>
      <c r="BD45" s="1638" t="s">
        <v>64</v>
      </c>
      <c r="BE45" s="1640">
        <f>IF(G45='Resultat &amp; tabell'!$G45,2,0)</f>
        <v>0</v>
      </c>
      <c r="BF45" s="1639" t="s">
        <v>6</v>
      </c>
      <c r="BG45" s="1640">
        <f>IF(I45='Resultat &amp; tabell'!$I45,2,0)</f>
        <v>0</v>
      </c>
      <c r="BH45" s="1640">
        <f>IF(J45='Resultat &amp; tabell'!$J45,1,0)</f>
        <v>0</v>
      </c>
      <c r="BI45" s="1624">
        <f t="shared" si="71"/>
        <v>0</v>
      </c>
      <c r="BL45" s="1664"/>
      <c r="BM45" s="1664"/>
      <c r="BN45" s="1664"/>
      <c r="BO45" s="1664"/>
    </row>
    <row r="46" spans="2:67" ht="14.25" customHeight="1" x14ac:dyDescent="0.25">
      <c r="C46" s="1578"/>
      <c r="K46" s="1705"/>
      <c r="N46" s="1704"/>
      <c r="O46" s="1717"/>
      <c r="P46" s="1704"/>
      <c r="Q46" s="1704"/>
      <c r="BA46" s="1649"/>
      <c r="BI46" s="1625"/>
      <c r="BL46" s="1664"/>
      <c r="BM46" s="1668"/>
      <c r="BN46" s="1664"/>
      <c r="BO46" s="1664"/>
    </row>
    <row r="47" spans="2:67" s="1583" customFormat="1" ht="14.25" customHeight="1" x14ac:dyDescent="0.25">
      <c r="B47" s="1560" t="s">
        <v>66</v>
      </c>
      <c r="C47" s="1581"/>
      <c r="D47" s="1566"/>
      <c r="E47" s="1567"/>
      <c r="F47" s="1566"/>
      <c r="G47" s="1567"/>
      <c r="H47" s="1567"/>
      <c r="I47" s="1567"/>
      <c r="J47" s="1567"/>
      <c r="K47" s="1705"/>
      <c r="L47" s="1706"/>
      <c r="M47" s="1707"/>
      <c r="N47" s="1559"/>
      <c r="O47" s="1718"/>
      <c r="P47" s="1708"/>
      <c r="Q47" s="1708"/>
      <c r="R47" s="1707"/>
      <c r="S47" s="1708"/>
      <c r="T47" s="1567"/>
      <c r="U47" s="1567"/>
      <c r="V47" s="1567"/>
      <c r="W47" s="1588"/>
      <c r="Z47" s="1570"/>
      <c r="AA47" s="1577"/>
      <c r="AB47" s="1577"/>
      <c r="AC47" s="1577"/>
      <c r="AD47" s="1570"/>
      <c r="AE47" s="1584"/>
      <c r="AF47" s="1585"/>
      <c r="AG47" s="1585"/>
      <c r="AH47" s="1584"/>
      <c r="AI47" s="1584"/>
      <c r="AJ47" s="1584"/>
      <c r="AK47" s="1584"/>
      <c r="AL47" s="1584"/>
      <c r="AM47" s="1584"/>
      <c r="AN47" s="1584"/>
      <c r="AO47" s="1584"/>
      <c r="AP47" s="1584"/>
      <c r="AQ47" s="1584"/>
      <c r="AR47" s="1584"/>
      <c r="AS47" s="1584"/>
      <c r="AT47" s="1584"/>
      <c r="AU47" s="1584"/>
      <c r="AV47" s="1584"/>
      <c r="AW47" s="1584"/>
      <c r="AX47" s="1584"/>
      <c r="AY47" s="1584"/>
      <c r="AZ47" s="1627" t="s">
        <v>66</v>
      </c>
      <c r="BA47" s="1651"/>
      <c r="BB47" s="1628"/>
      <c r="BC47" s="1629"/>
      <c r="BD47" s="1628"/>
      <c r="BE47" s="1629"/>
      <c r="BF47" s="1629"/>
      <c r="BG47" s="1629"/>
      <c r="BH47" s="1629"/>
      <c r="BI47" s="1626"/>
      <c r="BJ47" s="1593"/>
      <c r="BK47" s="1595"/>
      <c r="BL47" s="1626"/>
      <c r="BM47" s="1669"/>
      <c r="BN47" s="1626"/>
      <c r="BO47" s="1626"/>
    </row>
    <row r="48" spans="2:67" s="1583" customFormat="1" ht="14.25" customHeight="1" x14ac:dyDescent="0.25">
      <c r="B48" s="1613" t="s">
        <v>2</v>
      </c>
      <c r="C48" s="1614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1615" t="s">
        <v>81</v>
      </c>
      <c r="K48" s="1709" t="s">
        <v>89</v>
      </c>
      <c r="L48" s="1706"/>
      <c r="M48" s="1688" t="s">
        <v>66</v>
      </c>
      <c r="N48" s="1689" t="s">
        <v>89</v>
      </c>
      <c r="O48" s="1689" t="s">
        <v>90</v>
      </c>
      <c r="P48" s="1689" t="s">
        <v>91</v>
      </c>
      <c r="Q48" s="1690" t="s">
        <v>101</v>
      </c>
      <c r="R48" s="1707"/>
      <c r="S48" s="1708"/>
      <c r="T48" s="1567"/>
      <c r="U48" s="1567"/>
      <c r="V48" s="1567"/>
      <c r="W48" s="1588"/>
      <c r="Z48" s="1574" t="s">
        <v>87</v>
      </c>
      <c r="AA48" s="1574" t="s">
        <v>89</v>
      </c>
      <c r="AB48" s="1574" t="s">
        <v>90</v>
      </c>
      <c r="AC48" s="1574" t="s">
        <v>91</v>
      </c>
      <c r="AD48" s="1574" t="s">
        <v>88</v>
      </c>
      <c r="AE48" s="1574" t="s">
        <v>89</v>
      </c>
      <c r="AF48" s="1574" t="s">
        <v>90</v>
      </c>
      <c r="AG48" s="1574" t="s">
        <v>91</v>
      </c>
      <c r="AH48" s="1584"/>
      <c r="AI48" s="1575" t="s">
        <v>99</v>
      </c>
      <c r="AJ48" s="1575" t="s">
        <v>98</v>
      </c>
      <c r="AK48" s="1575" t="s">
        <v>97</v>
      </c>
      <c r="AL48" s="1574" t="s">
        <v>96</v>
      </c>
      <c r="AM48" s="1574" t="s">
        <v>95</v>
      </c>
      <c r="AN48" s="1574" t="s">
        <v>92</v>
      </c>
      <c r="AO48" s="1574" t="s">
        <v>89</v>
      </c>
      <c r="AP48" s="1574" t="s">
        <v>90</v>
      </c>
      <c r="AQ48" s="1574" t="s">
        <v>91</v>
      </c>
      <c r="AR48" s="1575" t="s">
        <v>93</v>
      </c>
      <c r="AS48" s="1584"/>
      <c r="AT48" s="1574" t="s">
        <v>94</v>
      </c>
      <c r="AU48" s="1574" t="s">
        <v>92</v>
      </c>
      <c r="AV48" s="1574" t="s">
        <v>89</v>
      </c>
      <c r="AW48" s="1574" t="s">
        <v>90</v>
      </c>
      <c r="AX48" s="1574" t="s">
        <v>91</v>
      </c>
      <c r="AY48" s="1575" t="s">
        <v>93</v>
      </c>
      <c r="AZ48" s="1656" t="s">
        <v>2</v>
      </c>
      <c r="BA48" s="1654" t="s">
        <v>3</v>
      </c>
      <c r="BB48" s="1658" t="s">
        <v>2</v>
      </c>
      <c r="BC48" s="1655"/>
      <c r="BD48" s="1659"/>
      <c r="BE48" s="1999" t="s">
        <v>4</v>
      </c>
      <c r="BF48" s="1999"/>
      <c r="BG48" s="1999"/>
      <c r="BH48" s="1655" t="s">
        <v>81</v>
      </c>
      <c r="BI48" s="1616" t="s">
        <v>89</v>
      </c>
      <c r="BJ48" s="1593"/>
      <c r="BK48" s="1630"/>
      <c r="BL48" s="1626"/>
      <c r="BM48" s="1626"/>
      <c r="BN48" s="1626"/>
      <c r="BO48" s="1626"/>
    </row>
    <row r="49" spans="2:67" ht="14.25" customHeight="1" x14ac:dyDescent="0.25">
      <c r="B49" s="1563">
        <v>11</v>
      </c>
      <c r="C49" s="1606">
        <v>41805.791666666664</v>
      </c>
      <c r="D49" s="1602" t="s">
        <v>190</v>
      </c>
      <c r="E49" s="1603" t="s">
        <v>6</v>
      </c>
      <c r="F49" s="1604" t="s">
        <v>193</v>
      </c>
      <c r="G49" s="1755">
        <v>3</v>
      </c>
      <c r="H49" s="1617" t="s">
        <v>6</v>
      </c>
      <c r="I49" s="1752">
        <v>0</v>
      </c>
      <c r="J49" s="1752">
        <v>1</v>
      </c>
      <c r="K49" s="1692">
        <f>IF('Resultat &amp; tabell'!J49="",0,BI49)</f>
        <v>1</v>
      </c>
      <c r="L49" s="1693">
        <v>1</v>
      </c>
      <c r="M49" s="1694" t="str">
        <f>VLOOKUP(L49,$AT$49:$AY$52,2,FALSE)</f>
        <v>Argentina</v>
      </c>
      <c r="N49" s="1695">
        <f>VLOOKUP(M49,$AU$49:$AY$52,2,FALSE)</f>
        <v>9</v>
      </c>
      <c r="O49" s="1695">
        <f>VLOOKUP(M49,$AU$49:$AY$52,3,FALSE)</f>
        <v>8</v>
      </c>
      <c r="P49" s="1695">
        <f>VLOOKUP(M49,$AU$49:$AY$52,4,FALSE)</f>
        <v>1</v>
      </c>
      <c r="Q49" s="1696">
        <f>VLOOKUP(M49,$AU$49:$AY$52,5,FALSE)</f>
        <v>7</v>
      </c>
      <c r="Z49" s="1576" t="s">
        <v>67</v>
      </c>
      <c r="AA49" s="1577">
        <f t="shared" ref="AA49:AA54" si="84">IF(G49="",0,IF($G49&lt;$I49,0,IF($G49=$I49,1,3)))</f>
        <v>3</v>
      </c>
      <c r="AB49" s="1577">
        <f t="shared" ref="AB49:AB54" si="85">G49</f>
        <v>3</v>
      </c>
      <c r="AC49" s="1577">
        <f t="shared" ref="AC49:AC54" si="86">I49</f>
        <v>0</v>
      </c>
      <c r="AD49" s="1576" t="s">
        <v>68</v>
      </c>
      <c r="AE49" s="1577">
        <f t="shared" ref="AE49:AE54" si="87">IF(I49="",0,IF(I49&lt;G49,0,IF(G49=I49,1,3)))</f>
        <v>0</v>
      </c>
      <c r="AF49" s="1573">
        <f t="shared" ref="AF49:AF54" si="88">I49</f>
        <v>0</v>
      </c>
      <c r="AG49" s="1573">
        <f t="shared" ref="AG49:AG54" si="89">G49</f>
        <v>3</v>
      </c>
      <c r="AI49" s="1572">
        <f>RANK($AJ49,$AJ$49:$AJ$52,1)+COUNTIF($AJ$49:$AJ49,$AJ49)-1</f>
        <v>1</v>
      </c>
      <c r="AJ49" s="1572">
        <f>AK49+AL49+AM49</f>
        <v>1</v>
      </c>
      <c r="AK49" s="1572">
        <f>SUMPRODUCT(($AO$49:$AO$52=AO49)*($AR$49:$AR$52=AR49)*($AP$49:$AP$52&gt;AP49))</f>
        <v>0</v>
      </c>
      <c r="AL49" s="1572">
        <f>SUMPRODUCT(($AO$49:$AO$52=AO49)*($AR$49:$AR$52&gt;AR49))</f>
        <v>0</v>
      </c>
      <c r="AM49" s="1572">
        <f>RANK(AO49,$AO$49:$AO$52)</f>
        <v>1</v>
      </c>
      <c r="AN49" s="1576" t="s">
        <v>67</v>
      </c>
      <c r="AO49" s="1572">
        <f>SUMIF($Z$49:$Z$54,$AN49,$AA$49:$AA$54)+SUMIF($AD$49:$AD$54,$AN49,$AE$49:$AE$54)</f>
        <v>9</v>
      </c>
      <c r="AP49" s="1572">
        <f>SUMIF($Z$49:$Z$54,$AN49,$AB$49:$AB$54)+SUMIF($AD$49:$AD$54,$AN49,$AF$49:$AF$54)</f>
        <v>8</v>
      </c>
      <c r="AQ49" s="1572">
        <f>SUMIF($Z$49:$Z$54,$AN49,$AC$49:$AC$54)+SUMIF($AD$49:$AD$54,$AN49,$AG$49:$AG$54)</f>
        <v>1</v>
      </c>
      <c r="AR49" s="1572">
        <f>AP49-AQ49</f>
        <v>7</v>
      </c>
      <c r="AT49" s="1572">
        <v>1</v>
      </c>
      <c r="AU49" s="1572" t="str">
        <f>VLOOKUP($AT49,$AI$49:$AR$52,6,FALSE)</f>
        <v>Argentina</v>
      </c>
      <c r="AV49" s="1572">
        <f>VLOOKUP($AU49,$AN$49:$AR$52,2,FALSE)</f>
        <v>9</v>
      </c>
      <c r="AW49" s="1572">
        <f>VLOOKUP($AU49,$AN$49:$AR$52,3,FALSE)</f>
        <v>8</v>
      </c>
      <c r="AX49" s="1572">
        <f>VLOOKUP($AU49,$AN$49:$AR$52,4,FALSE)</f>
        <v>1</v>
      </c>
      <c r="AY49" s="1572">
        <f>VLOOKUP($AU49,$AN$49:$AR$52,5,FALSE)</f>
        <v>7</v>
      </c>
      <c r="AZ49" s="1634">
        <v>11</v>
      </c>
      <c r="BA49" s="1641">
        <v>41805.791666666664</v>
      </c>
      <c r="BB49" s="1636" t="s">
        <v>67</v>
      </c>
      <c r="BC49" s="1637" t="s">
        <v>6</v>
      </c>
      <c r="BD49" s="1638" t="s">
        <v>68</v>
      </c>
      <c r="BE49" s="1640">
        <f>IF(G49='Resultat &amp; tabell'!$G49,2,0)</f>
        <v>0</v>
      </c>
      <c r="BF49" s="1639" t="s">
        <v>6</v>
      </c>
      <c r="BG49" s="1640">
        <f>IF(I49='Resultat &amp; tabell'!$I49,2,0)</f>
        <v>0</v>
      </c>
      <c r="BH49" s="1640">
        <f>IF(J49='Resultat &amp; tabell'!$J49,1,0)</f>
        <v>1</v>
      </c>
      <c r="BI49" s="1624">
        <f t="shared" ref="BI49:BI54" si="90">SUM(BE49+BG49+BH49)</f>
        <v>1</v>
      </c>
      <c r="BJ49" s="1594"/>
      <c r="BK49" s="1627"/>
      <c r="BL49" s="1664"/>
      <c r="BM49" s="1664"/>
      <c r="BN49" s="1664"/>
      <c r="BO49" s="1664"/>
    </row>
    <row r="50" spans="2:67" ht="14.25" customHeight="1" x14ac:dyDescent="0.25">
      <c r="B50" s="1563">
        <v>12</v>
      </c>
      <c r="C50" s="1606">
        <v>41806.666666666664</v>
      </c>
      <c r="D50" s="1602" t="s">
        <v>191</v>
      </c>
      <c r="E50" s="1603" t="s">
        <v>6</v>
      </c>
      <c r="F50" s="1604" t="s">
        <v>192</v>
      </c>
      <c r="G50" s="1755">
        <v>1</v>
      </c>
      <c r="H50" s="1617" t="s">
        <v>6</v>
      </c>
      <c r="I50" s="1752">
        <v>3</v>
      </c>
      <c r="J50" s="1752">
        <v>2</v>
      </c>
      <c r="K50" s="1692">
        <f>IF('Resultat &amp; tabell'!J50="",0,BI50)</f>
        <v>0</v>
      </c>
      <c r="L50" s="1682">
        <v>2</v>
      </c>
      <c r="M50" s="1698" t="str">
        <f>VLOOKUP(L50,$AT$49:$AY$52,2,FALSE)</f>
        <v>Nigeria</v>
      </c>
      <c r="N50" s="1699">
        <f>VLOOKUP(M50,$AU$49:$AY$52,2,FALSE)</f>
        <v>6</v>
      </c>
      <c r="O50" s="1699">
        <f>VLOOKUP(M50,$AU$49:$AY$52,3,FALSE)</f>
        <v>5</v>
      </c>
      <c r="P50" s="1699">
        <f>VLOOKUP(M50,$AU$49:$AY$52,4,FALSE)</f>
        <v>4</v>
      </c>
      <c r="Q50" s="1700">
        <f>VLOOKUP(M50,$AU$49:$AY$52,5,FALSE)</f>
        <v>1</v>
      </c>
      <c r="Z50" s="1576" t="s">
        <v>69</v>
      </c>
      <c r="AA50" s="1577">
        <f t="shared" si="84"/>
        <v>0</v>
      </c>
      <c r="AB50" s="1577">
        <f t="shared" si="85"/>
        <v>1</v>
      </c>
      <c r="AC50" s="1577">
        <f t="shared" si="86"/>
        <v>3</v>
      </c>
      <c r="AD50" s="1576" t="s">
        <v>70</v>
      </c>
      <c r="AE50" s="1577">
        <f t="shared" si="87"/>
        <v>3</v>
      </c>
      <c r="AF50" s="1573">
        <f t="shared" si="88"/>
        <v>3</v>
      </c>
      <c r="AG50" s="1573">
        <f t="shared" si="89"/>
        <v>1</v>
      </c>
      <c r="AI50" s="1572">
        <f>RANK($AJ50,$AJ$49:$AJ$52,1)+COUNTIF($AJ$49:$AJ50,$AJ50)-1</f>
        <v>3</v>
      </c>
      <c r="AJ50" s="1572">
        <f>AK50+AL50+AM50</f>
        <v>3</v>
      </c>
      <c r="AK50" s="1572">
        <f t="shared" ref="AK50:AK52" si="91">SUMPRODUCT(($AO$49:$AO$52=AO50)*($AR$49:$AR$52=AR50)*($AP$49:$AP$52&gt;AP50))</f>
        <v>0</v>
      </c>
      <c r="AL50" s="1572">
        <f t="shared" ref="AL50:AL52" si="92">SUMPRODUCT(($AO$49:$AO$52=AO50)*($AR$49:$AR$52&gt;AR50))</f>
        <v>0</v>
      </c>
      <c r="AM50" s="1572">
        <f t="shared" ref="AM50:AM52" si="93">RANK(AO50,$AO$49:$AO$52)</f>
        <v>3</v>
      </c>
      <c r="AN50" s="1576" t="s">
        <v>69</v>
      </c>
      <c r="AO50" s="1572">
        <f t="shared" ref="AO50:AO52" si="94">SUMIF($Z$49:$Z$54,$AN50,$AA$49:$AA$54)+SUMIF($AD$49:$AD$54,$AN50,$AE$49:$AE$54)</f>
        <v>1</v>
      </c>
      <c r="AP50" s="1572">
        <f t="shared" ref="AP50:AP52" si="95">SUMIF($Z$49:$Z$54,$AN50,$AB$49:$AB$54)+SUMIF($AD$49:$AD$54,$AN50,$AF$49:$AF$54)</f>
        <v>2</v>
      </c>
      <c r="AQ50" s="1572">
        <f t="shared" ref="AQ50:AQ52" si="96">SUMIF($Z$49:$Z$54,$AN50,$AC$49:$AC$54)+SUMIF($AD$49:$AD$54,$AN50,$AG$49:$AG$54)</f>
        <v>6</v>
      </c>
      <c r="AR50" s="1572">
        <f t="shared" ref="AR50:AR52" si="97">AP50-AQ50</f>
        <v>-4</v>
      </c>
      <c r="AT50" s="1572">
        <v>2</v>
      </c>
      <c r="AU50" s="1572" t="str">
        <f t="shared" ref="AU50:AU52" si="98">VLOOKUP($AT50,$AI$49:$AR$52,6,FALSE)</f>
        <v>Nigeria</v>
      </c>
      <c r="AV50" s="1572">
        <f t="shared" ref="AV50:AV52" si="99">VLOOKUP($AU50,$AN$49:$AR$52,2,FALSE)</f>
        <v>6</v>
      </c>
      <c r="AW50" s="1572">
        <f t="shared" ref="AW50:AW52" si="100">VLOOKUP($AU50,$AN$49:$AR$52,3,FALSE)</f>
        <v>5</v>
      </c>
      <c r="AX50" s="1572">
        <f t="shared" ref="AX50:AX52" si="101">VLOOKUP($AU50,$AN$49:$AR$52,4,FALSE)</f>
        <v>4</v>
      </c>
      <c r="AY50" s="1572">
        <f t="shared" ref="AY50:AY52" si="102">VLOOKUP($AU50,$AN$49:$AR$52,5,FALSE)</f>
        <v>1</v>
      </c>
      <c r="AZ50" s="1634">
        <v>12</v>
      </c>
      <c r="BA50" s="1641">
        <v>41806.666666666664</v>
      </c>
      <c r="BB50" s="1636" t="s">
        <v>69</v>
      </c>
      <c r="BC50" s="1637" t="s">
        <v>6</v>
      </c>
      <c r="BD50" s="1638" t="s">
        <v>70</v>
      </c>
      <c r="BE50" s="1640">
        <f>IF(G50='Resultat &amp; tabell'!$G50,2,0)</f>
        <v>0</v>
      </c>
      <c r="BF50" s="1639" t="s">
        <v>6</v>
      </c>
      <c r="BG50" s="1640">
        <f>IF(I50='Resultat &amp; tabell'!$I50,2,0)</f>
        <v>0</v>
      </c>
      <c r="BH50" s="1640">
        <f>IF(J50='Resultat &amp; tabell'!$J50,1,0)</f>
        <v>0</v>
      </c>
      <c r="BI50" s="1624">
        <f t="shared" si="90"/>
        <v>0</v>
      </c>
      <c r="BK50" s="1627"/>
      <c r="BL50" s="1664"/>
      <c r="BM50" s="1664"/>
      <c r="BN50" s="1664"/>
      <c r="BO50" s="1664"/>
    </row>
    <row r="51" spans="2:67" ht="14.25" customHeight="1" x14ac:dyDescent="0.25">
      <c r="B51" s="1563">
        <v>27</v>
      </c>
      <c r="C51" s="1606">
        <v>41811.541666666664</v>
      </c>
      <c r="D51" s="1602" t="s">
        <v>190</v>
      </c>
      <c r="E51" s="1603" t="s">
        <v>6</v>
      </c>
      <c r="F51" s="1604" t="s">
        <v>191</v>
      </c>
      <c r="G51" s="1755">
        <v>2</v>
      </c>
      <c r="H51" s="1617" t="s">
        <v>6</v>
      </c>
      <c r="I51" s="1752">
        <v>0</v>
      </c>
      <c r="J51" s="1752">
        <v>1</v>
      </c>
      <c r="K51" s="1692">
        <f>IF('Resultat &amp; tabell'!J51="",0,BI51)</f>
        <v>3</v>
      </c>
      <c r="L51" s="1682">
        <v>3</v>
      </c>
      <c r="M51" s="1713" t="str">
        <f>VLOOKUP(L51,$AT$49:$AY$52,2,FALSE)</f>
        <v>Iran</v>
      </c>
      <c r="N51" s="1714">
        <f>VLOOKUP(M51,$AU$49:$AY$52,2,FALSE)</f>
        <v>1</v>
      </c>
      <c r="O51" s="1714">
        <f>VLOOKUP(M51,$AU$49:$AY$52,3,FALSE)</f>
        <v>2</v>
      </c>
      <c r="P51" s="1714">
        <f>VLOOKUP(M51,$AU$49:$AY$52,4,FALSE)</f>
        <v>6</v>
      </c>
      <c r="Q51" s="1715">
        <f>VLOOKUP(M51,$AU$49:$AY$52,5,FALSE)</f>
        <v>-4</v>
      </c>
      <c r="Z51" s="1576" t="s">
        <v>67</v>
      </c>
      <c r="AA51" s="1577">
        <f t="shared" si="84"/>
        <v>3</v>
      </c>
      <c r="AB51" s="1577">
        <f t="shared" si="85"/>
        <v>2</v>
      </c>
      <c r="AC51" s="1577">
        <f t="shared" si="86"/>
        <v>0</v>
      </c>
      <c r="AD51" s="1576" t="s">
        <v>69</v>
      </c>
      <c r="AE51" s="1577">
        <f t="shared" si="87"/>
        <v>0</v>
      </c>
      <c r="AF51" s="1573">
        <f t="shared" si="88"/>
        <v>0</v>
      </c>
      <c r="AG51" s="1573">
        <f t="shared" si="89"/>
        <v>2</v>
      </c>
      <c r="AI51" s="1572">
        <f>RANK($AJ51,$AJ$49:$AJ$52,1)+COUNTIF($AJ$49:$AJ51,$AJ51)-1</f>
        <v>4</v>
      </c>
      <c r="AJ51" s="1572">
        <f>AK51+AL51+AM51</f>
        <v>4</v>
      </c>
      <c r="AK51" s="1572">
        <f t="shared" si="91"/>
        <v>1</v>
      </c>
      <c r="AL51" s="1572">
        <f t="shared" si="92"/>
        <v>0</v>
      </c>
      <c r="AM51" s="1572">
        <f t="shared" si="93"/>
        <v>3</v>
      </c>
      <c r="AN51" s="1576" t="s">
        <v>68</v>
      </c>
      <c r="AO51" s="1572">
        <f t="shared" si="94"/>
        <v>1</v>
      </c>
      <c r="AP51" s="1572">
        <f t="shared" si="95"/>
        <v>1</v>
      </c>
      <c r="AQ51" s="1572">
        <f t="shared" si="96"/>
        <v>5</v>
      </c>
      <c r="AR51" s="1572">
        <f t="shared" si="97"/>
        <v>-4</v>
      </c>
      <c r="AT51" s="1572">
        <v>3</v>
      </c>
      <c r="AU51" s="1572" t="str">
        <f t="shared" si="98"/>
        <v>Iran</v>
      </c>
      <c r="AV51" s="1572">
        <f t="shared" si="99"/>
        <v>1</v>
      </c>
      <c r="AW51" s="1572">
        <f t="shared" si="100"/>
        <v>2</v>
      </c>
      <c r="AX51" s="1572">
        <f t="shared" si="101"/>
        <v>6</v>
      </c>
      <c r="AY51" s="1572">
        <f t="shared" si="102"/>
        <v>-4</v>
      </c>
      <c r="AZ51" s="1634">
        <v>27</v>
      </c>
      <c r="BA51" s="1641">
        <v>41811.541666666664</v>
      </c>
      <c r="BB51" s="1636" t="s">
        <v>67</v>
      </c>
      <c r="BC51" s="1637" t="s">
        <v>6</v>
      </c>
      <c r="BD51" s="1638" t="s">
        <v>69</v>
      </c>
      <c r="BE51" s="1640">
        <f>IF(G51='Resultat &amp; tabell'!$G51,2,0)</f>
        <v>0</v>
      </c>
      <c r="BF51" s="1639" t="s">
        <v>6</v>
      </c>
      <c r="BG51" s="1640">
        <f>IF(I51='Resultat &amp; tabell'!$I51,2,0)</f>
        <v>2</v>
      </c>
      <c r="BH51" s="1640">
        <f>IF(J51='Resultat &amp; tabell'!$J51,1,0)</f>
        <v>1</v>
      </c>
      <c r="BI51" s="1624">
        <f t="shared" si="90"/>
        <v>3</v>
      </c>
      <c r="BK51" s="1642"/>
      <c r="BL51" s="1664"/>
      <c r="BM51" s="1664"/>
      <c r="BN51" s="1664"/>
      <c r="BO51" s="1664"/>
    </row>
    <row r="52" spans="2:67" ht="14.25" customHeight="1" x14ac:dyDescent="0.25">
      <c r="B52" s="1563">
        <v>28</v>
      </c>
      <c r="C52" s="1606">
        <v>41811.75</v>
      </c>
      <c r="D52" s="1602" t="s">
        <v>192</v>
      </c>
      <c r="E52" s="1603" t="s">
        <v>6</v>
      </c>
      <c r="F52" s="1604" t="s">
        <v>193</v>
      </c>
      <c r="G52" s="1755">
        <v>1</v>
      </c>
      <c r="H52" s="1617" t="s">
        <v>6</v>
      </c>
      <c r="I52" s="1752">
        <v>0</v>
      </c>
      <c r="J52" s="1752">
        <v>1</v>
      </c>
      <c r="K52" s="1692">
        <f>IF('Resultat &amp; tabell'!J52="",0,BI52)</f>
        <v>5</v>
      </c>
      <c r="L52" s="1682">
        <v>4</v>
      </c>
      <c r="M52" s="1702" t="str">
        <f>VLOOKUP(L52,$AT$49:$AY$52,2,FALSE)</f>
        <v>Bosnien</v>
      </c>
      <c r="N52" s="1699">
        <f>VLOOKUP(M52,$AU$49:$AY$52,2,FALSE)</f>
        <v>1</v>
      </c>
      <c r="O52" s="1699">
        <f>VLOOKUP(M52,$AU$49:$AY$52,3,FALSE)</f>
        <v>1</v>
      </c>
      <c r="P52" s="1699">
        <f>VLOOKUP(M52,$AU$49:$AY$52,4,FALSE)</f>
        <v>5</v>
      </c>
      <c r="Q52" s="1700">
        <f>VLOOKUP(M52,$AU$49:$AY$52,5,FALSE)</f>
        <v>-4</v>
      </c>
      <c r="Z52" s="1576" t="s">
        <v>70</v>
      </c>
      <c r="AA52" s="1577">
        <f t="shared" si="84"/>
        <v>3</v>
      </c>
      <c r="AB52" s="1577">
        <f t="shared" si="85"/>
        <v>1</v>
      </c>
      <c r="AC52" s="1577">
        <f t="shared" si="86"/>
        <v>0</v>
      </c>
      <c r="AD52" s="1576" t="s">
        <v>68</v>
      </c>
      <c r="AE52" s="1577">
        <f t="shared" si="87"/>
        <v>0</v>
      </c>
      <c r="AF52" s="1573">
        <f t="shared" si="88"/>
        <v>0</v>
      </c>
      <c r="AG52" s="1573">
        <f t="shared" si="89"/>
        <v>1</v>
      </c>
      <c r="AI52" s="1572">
        <f>RANK($AJ52,$AJ$49:$AJ$52,1)+COUNTIF($AJ$49:$AJ52,$AJ52)-1</f>
        <v>2</v>
      </c>
      <c r="AJ52" s="1572">
        <f>AK52+AL52+AM52</f>
        <v>2</v>
      </c>
      <c r="AK52" s="1572">
        <f t="shared" si="91"/>
        <v>0</v>
      </c>
      <c r="AL52" s="1572">
        <f t="shared" si="92"/>
        <v>0</v>
      </c>
      <c r="AM52" s="1572">
        <f t="shared" si="93"/>
        <v>2</v>
      </c>
      <c r="AN52" s="1576" t="s">
        <v>70</v>
      </c>
      <c r="AO52" s="1572">
        <f t="shared" si="94"/>
        <v>6</v>
      </c>
      <c r="AP52" s="1572">
        <f t="shared" si="95"/>
        <v>5</v>
      </c>
      <c r="AQ52" s="1572">
        <f t="shared" si="96"/>
        <v>4</v>
      </c>
      <c r="AR52" s="1572">
        <f t="shared" si="97"/>
        <v>1</v>
      </c>
      <c r="AT52" s="1572">
        <v>4</v>
      </c>
      <c r="AU52" s="1572" t="str">
        <f t="shared" si="98"/>
        <v>Bosnien</v>
      </c>
      <c r="AV52" s="1572">
        <f t="shared" si="99"/>
        <v>1</v>
      </c>
      <c r="AW52" s="1572">
        <f t="shared" si="100"/>
        <v>1</v>
      </c>
      <c r="AX52" s="1572">
        <f t="shared" si="101"/>
        <v>5</v>
      </c>
      <c r="AY52" s="1572">
        <f t="shared" si="102"/>
        <v>-4</v>
      </c>
      <c r="AZ52" s="1634">
        <v>28</v>
      </c>
      <c r="BA52" s="1641">
        <v>41811.75</v>
      </c>
      <c r="BB52" s="1636" t="s">
        <v>70</v>
      </c>
      <c r="BC52" s="1637" t="s">
        <v>6</v>
      </c>
      <c r="BD52" s="1638" t="s">
        <v>68</v>
      </c>
      <c r="BE52" s="1640">
        <f>IF(G52='Resultat &amp; tabell'!$G52,2,0)</f>
        <v>2</v>
      </c>
      <c r="BF52" s="1639" t="s">
        <v>6</v>
      </c>
      <c r="BG52" s="1640">
        <f>IF(I52='Resultat &amp; tabell'!$I52,2,0)</f>
        <v>2</v>
      </c>
      <c r="BH52" s="1640">
        <f>IF(J52='Resultat &amp; tabell'!$J52,1,0)</f>
        <v>1</v>
      </c>
      <c r="BI52" s="1624">
        <f t="shared" si="90"/>
        <v>5</v>
      </c>
      <c r="BK52" s="1642"/>
      <c r="BL52" s="1664"/>
      <c r="BM52" s="1664"/>
      <c r="BN52" s="1664"/>
      <c r="BO52" s="1664"/>
    </row>
    <row r="53" spans="2:67" ht="14.25" customHeight="1" x14ac:dyDescent="0.25">
      <c r="B53" s="1563">
        <v>43</v>
      </c>
      <c r="C53" s="1606">
        <v>41815.541666666664</v>
      </c>
      <c r="D53" s="1602" t="s">
        <v>192</v>
      </c>
      <c r="E53" s="1603" t="s">
        <v>6</v>
      </c>
      <c r="F53" s="1604" t="s">
        <v>190</v>
      </c>
      <c r="G53" s="1755">
        <v>1</v>
      </c>
      <c r="H53" s="1617" t="s">
        <v>6</v>
      </c>
      <c r="I53" s="1752">
        <v>3</v>
      </c>
      <c r="J53" s="1752">
        <v>2</v>
      </c>
      <c r="K53" s="1692">
        <f>IF('Resultat &amp; tabell'!J53="",0,BI53)</f>
        <v>3</v>
      </c>
      <c r="M53" s="1684"/>
      <c r="N53" s="1714"/>
      <c r="O53" s="1714"/>
      <c r="P53" s="1714"/>
      <c r="Q53" s="1714"/>
      <c r="Z53" s="1576" t="s">
        <v>70</v>
      </c>
      <c r="AA53" s="1577">
        <f t="shared" si="84"/>
        <v>0</v>
      </c>
      <c r="AB53" s="1577">
        <f t="shared" si="85"/>
        <v>1</v>
      </c>
      <c r="AC53" s="1577">
        <f t="shared" si="86"/>
        <v>3</v>
      </c>
      <c r="AD53" s="1576" t="s">
        <v>67</v>
      </c>
      <c r="AE53" s="1577">
        <f t="shared" si="87"/>
        <v>3</v>
      </c>
      <c r="AF53" s="1573">
        <f t="shared" si="88"/>
        <v>3</v>
      </c>
      <c r="AG53" s="1573">
        <f t="shared" si="89"/>
        <v>1</v>
      </c>
      <c r="AZ53" s="1634">
        <v>43</v>
      </c>
      <c r="BA53" s="1641">
        <v>41815.541666666664</v>
      </c>
      <c r="BB53" s="1636" t="s">
        <v>70</v>
      </c>
      <c r="BC53" s="1637" t="s">
        <v>6</v>
      </c>
      <c r="BD53" s="1638" t="s">
        <v>67</v>
      </c>
      <c r="BE53" s="1640">
        <f>IF(G53='Resultat &amp; tabell'!$G53,2,0)</f>
        <v>0</v>
      </c>
      <c r="BF53" s="1639" t="s">
        <v>6</v>
      </c>
      <c r="BG53" s="1640">
        <f>IF(I53='Resultat &amp; tabell'!$I53,2,0)</f>
        <v>2</v>
      </c>
      <c r="BH53" s="1640">
        <f>IF(J53='Resultat &amp; tabell'!$J53,1,0)</f>
        <v>1</v>
      </c>
      <c r="BI53" s="1624">
        <f t="shared" si="90"/>
        <v>3</v>
      </c>
      <c r="BL53" s="1664"/>
      <c r="BM53" s="1664"/>
      <c r="BN53" s="1664"/>
      <c r="BO53" s="1664"/>
    </row>
    <row r="54" spans="2:67" ht="14.25" customHeight="1" x14ac:dyDescent="0.25">
      <c r="B54" s="1563">
        <v>44</v>
      </c>
      <c r="C54" s="1606">
        <v>41815.541666666664</v>
      </c>
      <c r="D54" s="1602" t="s">
        <v>193</v>
      </c>
      <c r="E54" s="1603" t="s">
        <v>6</v>
      </c>
      <c r="F54" s="1604" t="s">
        <v>191</v>
      </c>
      <c r="G54" s="1755">
        <v>1</v>
      </c>
      <c r="H54" s="1617" t="s">
        <v>6</v>
      </c>
      <c r="I54" s="1752">
        <v>1</v>
      </c>
      <c r="J54" s="1752" t="s">
        <v>122</v>
      </c>
      <c r="K54" s="1692">
        <f>IF('Resultat &amp; tabell'!J54="",0,BI54)</f>
        <v>2</v>
      </c>
      <c r="M54" s="1559"/>
      <c r="N54" s="1559"/>
      <c r="O54" s="1714"/>
      <c r="P54" s="1559"/>
      <c r="Q54" s="1714"/>
      <c r="R54" s="1559"/>
      <c r="Z54" s="1576" t="s">
        <v>68</v>
      </c>
      <c r="AA54" s="1577">
        <f t="shared" si="84"/>
        <v>1</v>
      </c>
      <c r="AB54" s="1577">
        <f t="shared" si="85"/>
        <v>1</v>
      </c>
      <c r="AC54" s="1577">
        <f t="shared" si="86"/>
        <v>1</v>
      </c>
      <c r="AD54" s="1576" t="s">
        <v>69</v>
      </c>
      <c r="AE54" s="1577">
        <f t="shared" si="87"/>
        <v>1</v>
      </c>
      <c r="AF54" s="1573">
        <f t="shared" si="88"/>
        <v>1</v>
      </c>
      <c r="AG54" s="1573">
        <f t="shared" si="89"/>
        <v>1</v>
      </c>
      <c r="AZ54" s="1634">
        <v>44</v>
      </c>
      <c r="BA54" s="1641">
        <v>41815.541666666664</v>
      </c>
      <c r="BB54" s="1636" t="s">
        <v>68</v>
      </c>
      <c r="BC54" s="1637" t="s">
        <v>6</v>
      </c>
      <c r="BD54" s="1638" t="s">
        <v>69</v>
      </c>
      <c r="BE54" s="1640">
        <f>IF(G54='Resultat &amp; tabell'!$G54,2,0)</f>
        <v>0</v>
      </c>
      <c r="BF54" s="1639" t="s">
        <v>6</v>
      </c>
      <c r="BG54" s="1640">
        <f>IF(I54='Resultat &amp; tabell'!$I54,2,0)</f>
        <v>2</v>
      </c>
      <c r="BH54" s="1640">
        <f>IF(J54='Resultat &amp; tabell'!$J54,1,0)</f>
        <v>0</v>
      </c>
      <c r="BI54" s="1624">
        <f t="shared" si="90"/>
        <v>2</v>
      </c>
      <c r="BL54" s="1664"/>
      <c r="BM54" s="1664"/>
      <c r="BN54" s="1664"/>
      <c r="BO54" s="1664"/>
    </row>
    <row r="55" spans="2:67" ht="14.25" customHeight="1" x14ac:dyDescent="0.25">
      <c r="C55" s="1578"/>
      <c r="K55" s="1705"/>
      <c r="N55" s="1704"/>
      <c r="O55" s="1717"/>
      <c r="P55" s="1704"/>
      <c r="Q55" s="1704"/>
      <c r="BA55" s="1649"/>
      <c r="BI55" s="1625"/>
      <c r="BL55" s="1664"/>
      <c r="BM55" s="1668"/>
      <c r="BN55" s="1664"/>
      <c r="BO55" s="1664"/>
    </row>
    <row r="56" spans="2:67" s="1583" customFormat="1" ht="14.25" customHeight="1" x14ac:dyDescent="0.25">
      <c r="B56" s="1560" t="s">
        <v>71</v>
      </c>
      <c r="C56" s="1581"/>
      <c r="D56" s="1566"/>
      <c r="E56" s="1567"/>
      <c r="F56" s="1566"/>
      <c r="G56" s="1567"/>
      <c r="H56" s="1567"/>
      <c r="I56" s="1567"/>
      <c r="J56" s="1567"/>
      <c r="K56" s="1705"/>
      <c r="L56" s="1706"/>
      <c r="M56" s="1707"/>
      <c r="N56" s="1708"/>
      <c r="O56" s="1718"/>
      <c r="P56" s="1708"/>
      <c r="Q56" s="1708"/>
      <c r="R56" s="1707"/>
      <c r="S56" s="1708"/>
      <c r="T56" s="1567"/>
      <c r="U56" s="1567"/>
      <c r="V56" s="1567"/>
      <c r="W56" s="1588"/>
      <c r="Z56" s="1570"/>
      <c r="AA56" s="1577"/>
      <c r="AB56" s="1577"/>
      <c r="AC56" s="1577"/>
      <c r="AD56" s="1570"/>
      <c r="AE56" s="1584"/>
      <c r="AF56" s="1585"/>
      <c r="AG56" s="1585"/>
      <c r="AH56" s="1584"/>
      <c r="AI56" s="1584"/>
      <c r="AJ56" s="1584"/>
      <c r="AK56" s="1584"/>
      <c r="AL56" s="1584"/>
      <c r="AM56" s="1584"/>
      <c r="AN56" s="1584"/>
      <c r="AO56" s="1584"/>
      <c r="AP56" s="1584"/>
      <c r="AQ56" s="1584"/>
      <c r="AR56" s="1584"/>
      <c r="AS56" s="1584"/>
      <c r="AT56" s="1584"/>
      <c r="AU56" s="1584"/>
      <c r="AV56" s="1584"/>
      <c r="AW56" s="1584"/>
      <c r="AX56" s="1584"/>
      <c r="AY56" s="1584"/>
      <c r="AZ56" s="1627" t="s">
        <v>71</v>
      </c>
      <c r="BA56" s="1651"/>
      <c r="BB56" s="1628"/>
      <c r="BC56" s="1629"/>
      <c r="BD56" s="1628"/>
      <c r="BE56" s="1629"/>
      <c r="BF56" s="1629"/>
      <c r="BG56" s="1629"/>
      <c r="BH56" s="1629"/>
      <c r="BI56" s="1626"/>
      <c r="BJ56" s="1593"/>
      <c r="BK56" s="1595"/>
      <c r="BL56" s="1626"/>
      <c r="BM56" s="1669"/>
      <c r="BN56" s="1626"/>
      <c r="BO56" s="1626"/>
    </row>
    <row r="57" spans="2:67" s="1583" customFormat="1" ht="14.25" customHeight="1" x14ac:dyDescent="0.25">
      <c r="B57" s="1613" t="s">
        <v>2</v>
      </c>
      <c r="C57" s="1614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1615" t="s">
        <v>81</v>
      </c>
      <c r="K57" s="1709" t="s">
        <v>89</v>
      </c>
      <c r="L57" s="1706"/>
      <c r="M57" s="1688" t="s">
        <v>71</v>
      </c>
      <c r="N57" s="1689" t="s">
        <v>89</v>
      </c>
      <c r="O57" s="1689" t="s">
        <v>90</v>
      </c>
      <c r="P57" s="1689" t="s">
        <v>91</v>
      </c>
      <c r="Q57" s="1690" t="s">
        <v>101</v>
      </c>
      <c r="R57" s="1707"/>
      <c r="S57" s="1708"/>
      <c r="T57" s="1567"/>
      <c r="U57" s="1567"/>
      <c r="V57" s="1567"/>
      <c r="W57" s="1588"/>
      <c r="Z57" s="1574" t="s">
        <v>87</v>
      </c>
      <c r="AA57" s="1574" t="s">
        <v>89</v>
      </c>
      <c r="AB57" s="1574" t="s">
        <v>90</v>
      </c>
      <c r="AC57" s="1574" t="s">
        <v>91</v>
      </c>
      <c r="AD57" s="1574" t="s">
        <v>88</v>
      </c>
      <c r="AE57" s="1574" t="s">
        <v>89</v>
      </c>
      <c r="AF57" s="1574" t="s">
        <v>90</v>
      </c>
      <c r="AG57" s="1574" t="s">
        <v>91</v>
      </c>
      <c r="AH57" s="1584"/>
      <c r="AI57" s="1575" t="s">
        <v>99</v>
      </c>
      <c r="AJ57" s="1575" t="s">
        <v>98</v>
      </c>
      <c r="AK57" s="1575" t="s">
        <v>97</v>
      </c>
      <c r="AL57" s="1574" t="s">
        <v>96</v>
      </c>
      <c r="AM57" s="1574" t="s">
        <v>95</v>
      </c>
      <c r="AN57" s="1574" t="s">
        <v>92</v>
      </c>
      <c r="AO57" s="1574" t="s">
        <v>89</v>
      </c>
      <c r="AP57" s="1574" t="s">
        <v>90</v>
      </c>
      <c r="AQ57" s="1574" t="s">
        <v>91</v>
      </c>
      <c r="AR57" s="1575" t="s">
        <v>93</v>
      </c>
      <c r="AS57" s="1584"/>
      <c r="AT57" s="1574" t="s">
        <v>94</v>
      </c>
      <c r="AU57" s="1574" t="s">
        <v>92</v>
      </c>
      <c r="AV57" s="1574" t="s">
        <v>89</v>
      </c>
      <c r="AW57" s="1574" t="s">
        <v>90</v>
      </c>
      <c r="AX57" s="1574" t="s">
        <v>91</v>
      </c>
      <c r="AY57" s="1575" t="s">
        <v>93</v>
      </c>
      <c r="AZ57" s="1656" t="s">
        <v>2</v>
      </c>
      <c r="BA57" s="1654" t="s">
        <v>3</v>
      </c>
      <c r="BB57" s="1658" t="s">
        <v>2</v>
      </c>
      <c r="BC57" s="1655"/>
      <c r="BD57" s="1659"/>
      <c r="BE57" s="1999" t="s">
        <v>4</v>
      </c>
      <c r="BF57" s="1999"/>
      <c r="BG57" s="1999"/>
      <c r="BH57" s="1655" t="s">
        <v>81</v>
      </c>
      <c r="BI57" s="1616" t="s">
        <v>89</v>
      </c>
      <c r="BJ57" s="1593"/>
      <c r="BK57" s="1630"/>
      <c r="BL57" s="1626"/>
      <c r="BM57" s="1626"/>
      <c r="BN57" s="1626"/>
      <c r="BO57" s="1626"/>
    </row>
    <row r="58" spans="2:67" ht="14.25" customHeight="1" x14ac:dyDescent="0.25">
      <c r="B58" s="1563">
        <v>13</v>
      </c>
      <c r="C58" s="1606">
        <v>41806.541666666664</v>
      </c>
      <c r="D58" s="1602" t="s">
        <v>194</v>
      </c>
      <c r="E58" s="1603" t="s">
        <v>6</v>
      </c>
      <c r="F58" s="1604" t="s">
        <v>197</v>
      </c>
      <c r="G58" s="1761">
        <v>1</v>
      </c>
      <c r="H58" s="1617" t="s">
        <v>6</v>
      </c>
      <c r="I58" s="1756">
        <v>1</v>
      </c>
      <c r="J58" s="1756" t="s">
        <v>122</v>
      </c>
      <c r="K58" s="1692">
        <f>IF('Resultat &amp; tabell'!J58="",0,BI58)</f>
        <v>0</v>
      </c>
      <c r="L58" s="1693">
        <v>1</v>
      </c>
      <c r="M58" s="1694" t="str">
        <f>VLOOKUP(L58,$AT$58:$AY$61,2,FALSE)</f>
        <v>Tyskland</v>
      </c>
      <c r="N58" s="1695">
        <f>VLOOKUP(M58,$AU$58:$AY$61,2,FALSE)</f>
        <v>7</v>
      </c>
      <c r="O58" s="1695">
        <f>VLOOKUP(M58,$AU$58:$AY$61,3,FALSE)</f>
        <v>6</v>
      </c>
      <c r="P58" s="1695">
        <f>VLOOKUP(M58,$AU$58:$AY$61,4,FALSE)</f>
        <v>1</v>
      </c>
      <c r="Q58" s="1696">
        <f>VLOOKUP(M58,$AU$58:$AY$61,5,FALSE)</f>
        <v>5</v>
      </c>
      <c r="Z58" s="1576" t="s">
        <v>72</v>
      </c>
      <c r="AA58" s="1577">
        <f t="shared" ref="AA58:AA63" si="103">IF(G58="",0,IF($G58&lt;$I58,0,IF($G58=$I58,1,3)))</f>
        <v>1</v>
      </c>
      <c r="AB58" s="1577">
        <f t="shared" ref="AB58:AB63" si="104">G58</f>
        <v>1</v>
      </c>
      <c r="AC58" s="1577">
        <f t="shared" ref="AC58:AC63" si="105">I58</f>
        <v>1</v>
      </c>
      <c r="AD58" s="1576" t="s">
        <v>73</v>
      </c>
      <c r="AE58" s="1577">
        <f t="shared" ref="AE58:AE63" si="106">IF(I58="",0,IF(I58&lt;G58,0,IF(G58=I58,1,3)))</f>
        <v>1</v>
      </c>
      <c r="AF58" s="1573">
        <f t="shared" ref="AF58:AF63" si="107">I58</f>
        <v>1</v>
      </c>
      <c r="AG58" s="1573">
        <f t="shared" ref="AG58:AG63" si="108">G58</f>
        <v>1</v>
      </c>
      <c r="AI58" s="1572">
        <f>RANK($AJ58,$AJ$58:$AJ$61,1)+COUNTIF($AJ$58:$AJ58,$AJ58)-1</f>
        <v>1</v>
      </c>
      <c r="AJ58" s="1572">
        <f>AK58+AL58+AM58</f>
        <v>1</v>
      </c>
      <c r="AK58" s="1572">
        <f>SUMPRODUCT(($AO$58:$AO$61=AO58)*($AR$58:$AR$61=AR58)*($AP$58:$AP$61&gt;AP58))</f>
        <v>0</v>
      </c>
      <c r="AL58" s="1572">
        <f>SUMPRODUCT(($AO$58:$AO$61=AO58)*($AR$58:$AR$61&gt;AR58))</f>
        <v>0</v>
      </c>
      <c r="AM58" s="1572">
        <f>RANK(AO58,$AO$58:$AO$61)</f>
        <v>1</v>
      </c>
      <c r="AN58" s="1576" t="s">
        <v>72</v>
      </c>
      <c r="AO58" s="1572">
        <f>SUMIF($Z$58:$Z$63,$AN58,$AA$58:$AA$63)+SUMIF($AD$58:$AD$63,$AN58,$AE$58:$AE$63)</f>
        <v>7</v>
      </c>
      <c r="AP58" s="1572">
        <f>SUMIF($Z$58:$Z$63,$AN58,$AB$58:$AB$63)+SUMIF($AD$58:$AD$63,$AN58,$AF$58:$AF$63)</f>
        <v>6</v>
      </c>
      <c r="AQ58" s="1572">
        <f>SUMIF($Z$58:$Z$63,$AN58,$AC$58:$AC$63)+SUMIF($AD$58:$AD$63,$AN58,$AG$58:$AG$63)</f>
        <v>1</v>
      </c>
      <c r="AR58" s="1572">
        <f>AP58-AQ58</f>
        <v>5</v>
      </c>
      <c r="AT58" s="1572">
        <v>1</v>
      </c>
      <c r="AU58" s="1572" t="str">
        <f>VLOOKUP($AT58,$AI$58:$AR$61,6,FALSE)</f>
        <v>Tyskland</v>
      </c>
      <c r="AV58" s="1572">
        <f>VLOOKUP($AU58,$AN$58:$AR$61,2,FALSE)</f>
        <v>7</v>
      </c>
      <c r="AW58" s="1572">
        <f>VLOOKUP($AU58,$AN$58:$AR$61,3,FALSE)</f>
        <v>6</v>
      </c>
      <c r="AX58" s="1572">
        <f>VLOOKUP($AU58,$AN$58:$AR$61,4,FALSE)</f>
        <v>1</v>
      </c>
      <c r="AY58" s="1572">
        <f>VLOOKUP($AU58,$AN$58:$AR$61,5,FALSE)</f>
        <v>5</v>
      </c>
      <c r="AZ58" s="1634">
        <v>13</v>
      </c>
      <c r="BA58" s="1641">
        <v>41806.541666666664</v>
      </c>
      <c r="BB58" s="1636" t="s">
        <v>72</v>
      </c>
      <c r="BC58" s="1637" t="s">
        <v>6</v>
      </c>
      <c r="BD58" s="1638" t="s">
        <v>73</v>
      </c>
      <c r="BE58" s="1640">
        <f>IF(G58='Resultat &amp; tabell'!$G58,2,0)</f>
        <v>0</v>
      </c>
      <c r="BF58" s="1639" t="s">
        <v>6</v>
      </c>
      <c r="BG58" s="1640">
        <f>IF(I58='Resultat &amp; tabell'!$I58,2,0)</f>
        <v>0</v>
      </c>
      <c r="BH58" s="1640">
        <f>IF(J58='Resultat &amp; tabell'!$J58,1,0)</f>
        <v>0</v>
      </c>
      <c r="BI58" s="1624">
        <f t="shared" ref="BI58:BI63" si="109">SUM(BE58+BG58+BH58)</f>
        <v>0</v>
      </c>
      <c r="BJ58" s="1594"/>
      <c r="BK58" s="1627"/>
      <c r="BL58" s="1664"/>
      <c r="BM58" s="1664"/>
      <c r="BN58" s="1664"/>
      <c r="BO58" s="1664"/>
    </row>
    <row r="59" spans="2:67" ht="14.25" customHeight="1" x14ac:dyDescent="0.25">
      <c r="B59" s="1563">
        <v>14</v>
      </c>
      <c r="C59" s="1606">
        <v>41806.791666666664</v>
      </c>
      <c r="D59" s="1602" t="s">
        <v>195</v>
      </c>
      <c r="E59" s="1603" t="s">
        <v>6</v>
      </c>
      <c r="F59" s="1604" t="s">
        <v>196</v>
      </c>
      <c r="G59" s="1761">
        <v>0</v>
      </c>
      <c r="H59" s="1617" t="s">
        <v>6</v>
      </c>
      <c r="I59" s="1756">
        <v>2</v>
      </c>
      <c r="J59" s="1756">
        <v>2</v>
      </c>
      <c r="K59" s="1692">
        <f>IF('Resultat &amp; tabell'!J59="",0,BI59)</f>
        <v>3</v>
      </c>
      <c r="L59" s="1682">
        <v>2</v>
      </c>
      <c r="M59" s="1698" t="str">
        <f>VLOOKUP(L59,$AT$58:$AY$61,2,FALSE)</f>
        <v>Portugal</v>
      </c>
      <c r="N59" s="1699">
        <f>VLOOKUP(M59,$AU$58:$AY$61,2,FALSE)</f>
        <v>7</v>
      </c>
      <c r="O59" s="1699">
        <f>VLOOKUP(M59,$AU$58:$AY$61,3,FALSE)</f>
        <v>6</v>
      </c>
      <c r="P59" s="1699">
        <f>VLOOKUP(M59,$AU$58:$AY$61,4,FALSE)</f>
        <v>3</v>
      </c>
      <c r="Q59" s="1700">
        <f>VLOOKUP(M59,$AU$58:$AY$61,5,FALSE)</f>
        <v>3</v>
      </c>
      <c r="Z59" s="1576" t="s">
        <v>74</v>
      </c>
      <c r="AA59" s="1577">
        <f t="shared" si="103"/>
        <v>0</v>
      </c>
      <c r="AB59" s="1577">
        <f t="shared" si="104"/>
        <v>0</v>
      </c>
      <c r="AC59" s="1577">
        <f t="shared" si="105"/>
        <v>2</v>
      </c>
      <c r="AD59" s="1576" t="s">
        <v>75</v>
      </c>
      <c r="AE59" s="1577">
        <f t="shared" si="106"/>
        <v>3</v>
      </c>
      <c r="AF59" s="1573">
        <f t="shared" si="107"/>
        <v>2</v>
      </c>
      <c r="AG59" s="1573">
        <f t="shared" si="108"/>
        <v>0</v>
      </c>
      <c r="AI59" s="1572">
        <f>RANK($AJ59,$AJ$58:$AJ$61,1)+COUNTIF($AJ$58:$AJ59,$AJ59)-1</f>
        <v>4</v>
      </c>
      <c r="AJ59" s="1572">
        <f>AK59+AL59+AM59</f>
        <v>4</v>
      </c>
      <c r="AK59" s="1572">
        <f t="shared" ref="AK59:AK61" si="110">SUMPRODUCT(($AO$58:$AO$61=AO59)*($AR$58:$AR$61=AR59)*($AP$58:$AP$61&gt;AP59))</f>
        <v>0</v>
      </c>
      <c r="AL59" s="1572">
        <f t="shared" ref="AL59:AL61" si="111">SUMPRODUCT(($AO$58:$AO$61=AO59)*($AR$58:$AR$61&gt;AR59))</f>
        <v>0</v>
      </c>
      <c r="AM59" s="1572">
        <f t="shared" ref="AM59:AM61" si="112">RANK(AO59,$AO$58:$AO$61)</f>
        <v>4</v>
      </c>
      <c r="AN59" s="1576" t="s">
        <v>74</v>
      </c>
      <c r="AO59" s="1572">
        <f t="shared" ref="AO59:AO61" si="113">SUMIF($Z$58:$Z$63,$AN59,$AA$58:$AA$63)+SUMIF($AD$58:$AD$63,$AN59,$AE$58:$AE$63)</f>
        <v>0</v>
      </c>
      <c r="AP59" s="1572">
        <f t="shared" ref="AP59:AP61" si="114">SUMIF($Z$58:$Z$63,$AN59,$AB$58:$AB$63)+SUMIF($AD$58:$AD$63,$AN59,$AF$58:$AF$63)</f>
        <v>1</v>
      </c>
      <c r="AQ59" s="1572">
        <f t="shared" ref="AQ59:AQ61" si="115">SUMIF($Z$58:$Z$63,$AN59,$AC$58:$AC$63)+SUMIF($AD$58:$AD$63,$AN59,$AG$58:$AG$63)</f>
        <v>7</v>
      </c>
      <c r="AR59" s="1572">
        <f t="shared" ref="AR59:AR61" si="116">AP59-AQ59</f>
        <v>-6</v>
      </c>
      <c r="AT59" s="1572">
        <v>2</v>
      </c>
      <c r="AU59" s="1572" t="str">
        <f t="shared" ref="AU59:AU61" si="117">VLOOKUP($AT59,$AI$58:$AR$61,6,FALSE)</f>
        <v>Portugal</v>
      </c>
      <c r="AV59" s="1572">
        <f t="shared" ref="AV59:AV61" si="118">VLOOKUP($AU59,$AN$58:$AR$61,2,FALSE)</f>
        <v>7</v>
      </c>
      <c r="AW59" s="1572">
        <f t="shared" ref="AW59:AW61" si="119">VLOOKUP($AU59,$AN$58:$AR$61,3,FALSE)</f>
        <v>6</v>
      </c>
      <c r="AX59" s="1572">
        <f t="shared" ref="AX59:AX61" si="120">VLOOKUP($AU59,$AN$58:$AR$61,4,FALSE)</f>
        <v>3</v>
      </c>
      <c r="AY59" s="1572">
        <f t="shared" ref="AY59:AY61" si="121">VLOOKUP($AU59,$AN$58:$AR$61,5,FALSE)</f>
        <v>3</v>
      </c>
      <c r="AZ59" s="1634">
        <v>14</v>
      </c>
      <c r="BA59" s="1641">
        <v>41806.791666666664</v>
      </c>
      <c r="BB59" s="1636" t="s">
        <v>74</v>
      </c>
      <c r="BC59" s="1637" t="s">
        <v>6</v>
      </c>
      <c r="BD59" s="1638" t="s">
        <v>75</v>
      </c>
      <c r="BE59" s="1640">
        <f>IF(G59='Resultat &amp; tabell'!$G59,2,0)</f>
        <v>0</v>
      </c>
      <c r="BF59" s="1639" t="s">
        <v>6</v>
      </c>
      <c r="BG59" s="1640">
        <f>IF(I59='Resultat &amp; tabell'!$I59,2,0)</f>
        <v>2</v>
      </c>
      <c r="BH59" s="1640">
        <f>IF(J59='Resultat &amp; tabell'!$J59,1,0)</f>
        <v>1</v>
      </c>
      <c r="BI59" s="1624">
        <f t="shared" si="109"/>
        <v>3</v>
      </c>
      <c r="BK59" s="1627"/>
      <c r="BL59" s="1664"/>
      <c r="BM59" s="1664"/>
      <c r="BN59" s="1664"/>
      <c r="BO59" s="1664"/>
    </row>
    <row r="60" spans="2:67" ht="14.25" customHeight="1" x14ac:dyDescent="0.25">
      <c r="B60" s="1563">
        <v>29</v>
      </c>
      <c r="C60" s="1606">
        <v>41811.666666666664</v>
      </c>
      <c r="D60" s="1602" t="s">
        <v>194</v>
      </c>
      <c r="E60" s="1603" t="s">
        <v>6</v>
      </c>
      <c r="F60" s="1604" t="s">
        <v>195</v>
      </c>
      <c r="G60" s="1761">
        <v>3</v>
      </c>
      <c r="H60" s="1617" t="s">
        <v>6</v>
      </c>
      <c r="I60" s="1756">
        <v>0</v>
      </c>
      <c r="J60" s="1756">
        <v>1</v>
      </c>
      <c r="K60" s="1692">
        <f>IF('Resultat &amp; tabell'!J60="",0,BI60)</f>
        <v>0</v>
      </c>
      <c r="L60" s="1682">
        <v>3</v>
      </c>
      <c r="M60" s="1713" t="str">
        <f>VLOOKUP(L60,$AT$58:$AY$61,2,FALSE)</f>
        <v>USA</v>
      </c>
      <c r="N60" s="1714">
        <f>VLOOKUP(M60,$AU$58:$AY$61,2,FALSE)</f>
        <v>3</v>
      </c>
      <c r="O60" s="1714">
        <f>VLOOKUP(M60,$AU$58:$AY$61,3,FALSE)</f>
        <v>3</v>
      </c>
      <c r="P60" s="1714">
        <f>VLOOKUP(M60,$AU$58:$AY$61,4,FALSE)</f>
        <v>5</v>
      </c>
      <c r="Q60" s="1715">
        <f>VLOOKUP(M60,$AU$58:$AY$61,5,FALSE)</f>
        <v>-2</v>
      </c>
      <c r="Z60" s="1576" t="s">
        <v>72</v>
      </c>
      <c r="AA60" s="1577">
        <f t="shared" si="103"/>
        <v>3</v>
      </c>
      <c r="AB60" s="1577">
        <f t="shared" si="104"/>
        <v>3</v>
      </c>
      <c r="AC60" s="1577">
        <f t="shared" si="105"/>
        <v>0</v>
      </c>
      <c r="AD60" s="1576" t="s">
        <v>74</v>
      </c>
      <c r="AE60" s="1577">
        <f t="shared" si="106"/>
        <v>0</v>
      </c>
      <c r="AF60" s="1573">
        <f t="shared" si="107"/>
        <v>0</v>
      </c>
      <c r="AG60" s="1573">
        <f t="shared" si="108"/>
        <v>3</v>
      </c>
      <c r="AI60" s="1572">
        <f>RANK($AJ60,$AJ$58:$AJ$61,1)+COUNTIF($AJ$58:$AJ60,$AJ60)-1</f>
        <v>2</v>
      </c>
      <c r="AJ60" s="1572">
        <f>AK60+AL60+AM60</f>
        <v>2</v>
      </c>
      <c r="AK60" s="1572">
        <f t="shared" si="110"/>
        <v>0</v>
      </c>
      <c r="AL60" s="1572">
        <f t="shared" si="111"/>
        <v>1</v>
      </c>
      <c r="AM60" s="1572">
        <f t="shared" si="112"/>
        <v>1</v>
      </c>
      <c r="AN60" s="1576" t="s">
        <v>73</v>
      </c>
      <c r="AO60" s="1572">
        <f t="shared" si="113"/>
        <v>7</v>
      </c>
      <c r="AP60" s="1572">
        <f t="shared" si="114"/>
        <v>6</v>
      </c>
      <c r="AQ60" s="1572">
        <f t="shared" si="115"/>
        <v>3</v>
      </c>
      <c r="AR60" s="1572">
        <f t="shared" si="116"/>
        <v>3</v>
      </c>
      <c r="AT60" s="1572">
        <v>3</v>
      </c>
      <c r="AU60" s="1572" t="str">
        <f t="shared" si="117"/>
        <v>USA</v>
      </c>
      <c r="AV60" s="1572">
        <f t="shared" si="118"/>
        <v>3</v>
      </c>
      <c r="AW60" s="1572">
        <f t="shared" si="119"/>
        <v>3</v>
      </c>
      <c r="AX60" s="1572">
        <f t="shared" si="120"/>
        <v>5</v>
      </c>
      <c r="AY60" s="1572">
        <f t="shared" si="121"/>
        <v>-2</v>
      </c>
      <c r="AZ60" s="1634">
        <v>29</v>
      </c>
      <c r="BA60" s="1641">
        <v>41811.666666666664</v>
      </c>
      <c r="BB60" s="1636" t="s">
        <v>72</v>
      </c>
      <c r="BC60" s="1637" t="s">
        <v>6</v>
      </c>
      <c r="BD60" s="1638" t="s">
        <v>74</v>
      </c>
      <c r="BE60" s="1640">
        <f>IF(G60='Resultat &amp; tabell'!$G60,2,0)</f>
        <v>0</v>
      </c>
      <c r="BF60" s="1639" t="s">
        <v>6</v>
      </c>
      <c r="BG60" s="1640">
        <f>IF(I60='Resultat &amp; tabell'!$I60,2,0)</f>
        <v>0</v>
      </c>
      <c r="BH60" s="1640">
        <f>IF(J60='Resultat &amp; tabell'!$J60,1,0)</f>
        <v>0</v>
      </c>
      <c r="BI60" s="1624">
        <f t="shared" si="109"/>
        <v>0</v>
      </c>
      <c r="BK60" s="1642"/>
      <c r="BL60" s="1664"/>
      <c r="BM60" s="1664"/>
      <c r="BN60" s="1664"/>
      <c r="BO60" s="1664"/>
    </row>
    <row r="61" spans="2:67" ht="14.25" customHeight="1" x14ac:dyDescent="0.25">
      <c r="B61" s="1563">
        <v>30</v>
      </c>
      <c r="C61" s="1606">
        <v>41812.75</v>
      </c>
      <c r="D61" s="1602" t="s">
        <v>196</v>
      </c>
      <c r="E61" s="1603" t="s">
        <v>6</v>
      </c>
      <c r="F61" s="1604" t="s">
        <v>197</v>
      </c>
      <c r="G61" s="1761">
        <v>1</v>
      </c>
      <c r="H61" s="1617" t="s">
        <v>6</v>
      </c>
      <c r="I61" s="1756">
        <v>3</v>
      </c>
      <c r="J61" s="1756">
        <v>2</v>
      </c>
      <c r="K61" s="1692">
        <f>IF('Resultat &amp; tabell'!J61="",0,BI61)</f>
        <v>0</v>
      </c>
      <c r="L61" s="1682">
        <v>4</v>
      </c>
      <c r="M61" s="1702" t="str">
        <f>VLOOKUP(L61,$AT$58:$AY$61,2,FALSE)</f>
        <v>Ghana</v>
      </c>
      <c r="N61" s="1699">
        <f>VLOOKUP(M61,$AU$58:$AY$61,2,FALSE)</f>
        <v>0</v>
      </c>
      <c r="O61" s="1699">
        <f>VLOOKUP(M61,$AU$58:$AY$61,3,FALSE)</f>
        <v>1</v>
      </c>
      <c r="P61" s="1699">
        <f>VLOOKUP(M61,$AU$58:$AY$61,4,FALSE)</f>
        <v>7</v>
      </c>
      <c r="Q61" s="1700">
        <f>VLOOKUP(M61,$AU$58:$AY$61,5,FALSE)</f>
        <v>-6</v>
      </c>
      <c r="Z61" s="1576" t="s">
        <v>75</v>
      </c>
      <c r="AA61" s="1577">
        <f t="shared" si="103"/>
        <v>0</v>
      </c>
      <c r="AB61" s="1577">
        <f t="shared" si="104"/>
        <v>1</v>
      </c>
      <c r="AC61" s="1577">
        <f t="shared" si="105"/>
        <v>3</v>
      </c>
      <c r="AD61" s="1576" t="s">
        <v>73</v>
      </c>
      <c r="AE61" s="1577">
        <f t="shared" si="106"/>
        <v>3</v>
      </c>
      <c r="AF61" s="1573">
        <f t="shared" si="107"/>
        <v>3</v>
      </c>
      <c r="AG61" s="1573">
        <f t="shared" si="108"/>
        <v>1</v>
      </c>
      <c r="AI61" s="1572">
        <f>RANK($AJ61,$AJ$58:$AJ$61,1)+COUNTIF($AJ$58:$AJ61,$AJ61)-1</f>
        <v>3</v>
      </c>
      <c r="AJ61" s="1572">
        <f>AK61+AL61+AM61</f>
        <v>3</v>
      </c>
      <c r="AK61" s="1572">
        <f t="shared" si="110"/>
        <v>0</v>
      </c>
      <c r="AL61" s="1572">
        <f t="shared" si="111"/>
        <v>0</v>
      </c>
      <c r="AM61" s="1572">
        <f t="shared" si="112"/>
        <v>3</v>
      </c>
      <c r="AN61" s="1576" t="s">
        <v>75</v>
      </c>
      <c r="AO61" s="1572">
        <f t="shared" si="113"/>
        <v>3</v>
      </c>
      <c r="AP61" s="1572">
        <f t="shared" si="114"/>
        <v>3</v>
      </c>
      <c r="AQ61" s="1572">
        <f t="shared" si="115"/>
        <v>5</v>
      </c>
      <c r="AR61" s="1572">
        <f t="shared" si="116"/>
        <v>-2</v>
      </c>
      <c r="AT61" s="1572">
        <v>4</v>
      </c>
      <c r="AU61" s="1572" t="str">
        <f t="shared" si="117"/>
        <v>Ghana</v>
      </c>
      <c r="AV61" s="1572">
        <f t="shared" si="118"/>
        <v>0</v>
      </c>
      <c r="AW61" s="1572">
        <f t="shared" si="119"/>
        <v>1</v>
      </c>
      <c r="AX61" s="1572">
        <f t="shared" si="120"/>
        <v>7</v>
      </c>
      <c r="AY61" s="1572">
        <f t="shared" si="121"/>
        <v>-6</v>
      </c>
      <c r="AZ61" s="1634">
        <v>30</v>
      </c>
      <c r="BA61" s="1641">
        <v>41812.75</v>
      </c>
      <c r="BB61" s="1636" t="s">
        <v>75</v>
      </c>
      <c r="BC61" s="1637" t="s">
        <v>6</v>
      </c>
      <c r="BD61" s="1638" t="s">
        <v>73</v>
      </c>
      <c r="BE61" s="1640">
        <f>IF(G61='Resultat &amp; tabell'!$G61,2,0)</f>
        <v>0</v>
      </c>
      <c r="BF61" s="1639" t="s">
        <v>6</v>
      </c>
      <c r="BG61" s="1640">
        <f>IF(I61='Resultat &amp; tabell'!$I61,2,0)</f>
        <v>0</v>
      </c>
      <c r="BH61" s="1640">
        <f>IF(J61='Resultat &amp; tabell'!$J61,1,0)</f>
        <v>0</v>
      </c>
      <c r="BI61" s="1624">
        <f t="shared" si="109"/>
        <v>0</v>
      </c>
      <c r="BK61" s="1642"/>
      <c r="BL61" s="1664"/>
      <c r="BM61" s="1664"/>
      <c r="BN61" s="1664"/>
      <c r="BO61" s="1664"/>
    </row>
    <row r="62" spans="2:67" ht="14.25" customHeight="1" x14ac:dyDescent="0.25">
      <c r="B62" s="1563">
        <v>45</v>
      </c>
      <c r="C62" s="1606">
        <v>41816.541666666664</v>
      </c>
      <c r="D62" s="1602" t="s">
        <v>196</v>
      </c>
      <c r="E62" s="1603" t="s">
        <v>6</v>
      </c>
      <c r="F62" s="1604" t="s">
        <v>194</v>
      </c>
      <c r="G62" s="1761">
        <v>0</v>
      </c>
      <c r="H62" s="1617" t="s">
        <v>6</v>
      </c>
      <c r="I62" s="1756">
        <v>2</v>
      </c>
      <c r="J62" s="1756">
        <v>2</v>
      </c>
      <c r="K62" s="1692">
        <f>IF('Resultat &amp; tabell'!J62="",0,BI62)</f>
        <v>3</v>
      </c>
      <c r="M62" s="1559"/>
      <c r="N62" s="1559"/>
      <c r="O62" s="1717"/>
      <c r="P62" s="1559"/>
      <c r="Q62" s="1704"/>
      <c r="R62" s="1559"/>
      <c r="Z62" s="1576" t="s">
        <v>75</v>
      </c>
      <c r="AA62" s="1577">
        <f t="shared" si="103"/>
        <v>0</v>
      </c>
      <c r="AB62" s="1577">
        <f t="shared" si="104"/>
        <v>0</v>
      </c>
      <c r="AC62" s="1577">
        <f t="shared" si="105"/>
        <v>2</v>
      </c>
      <c r="AD62" s="1576" t="s">
        <v>72</v>
      </c>
      <c r="AE62" s="1577">
        <f t="shared" si="106"/>
        <v>3</v>
      </c>
      <c r="AF62" s="1573">
        <f t="shared" si="107"/>
        <v>2</v>
      </c>
      <c r="AG62" s="1573">
        <f t="shared" si="108"/>
        <v>0</v>
      </c>
      <c r="AZ62" s="1634">
        <v>45</v>
      </c>
      <c r="BA62" s="1641">
        <v>41816.541666666664</v>
      </c>
      <c r="BB62" s="1636" t="s">
        <v>75</v>
      </c>
      <c r="BC62" s="1637" t="s">
        <v>6</v>
      </c>
      <c r="BD62" s="1638" t="s">
        <v>72</v>
      </c>
      <c r="BE62" s="1640">
        <f>IF(G62='Resultat &amp; tabell'!$G62,2,0)</f>
        <v>2</v>
      </c>
      <c r="BF62" s="1639" t="s">
        <v>6</v>
      </c>
      <c r="BG62" s="1640">
        <f>IF(I62='Resultat &amp; tabell'!$I62,2,0)</f>
        <v>0</v>
      </c>
      <c r="BH62" s="1640">
        <f>IF(J62='Resultat &amp; tabell'!$J62,1,0)</f>
        <v>1</v>
      </c>
      <c r="BI62" s="1624">
        <f t="shared" si="109"/>
        <v>3</v>
      </c>
      <c r="BL62" s="1664"/>
      <c r="BM62" s="1668"/>
      <c r="BN62" s="1664"/>
      <c r="BO62" s="1664"/>
    </row>
    <row r="63" spans="2:67" ht="14.25" customHeight="1" x14ac:dyDescent="0.25">
      <c r="B63" s="1563">
        <v>46</v>
      </c>
      <c r="C63" s="1606">
        <v>41816.541666666664</v>
      </c>
      <c r="D63" s="1602" t="s">
        <v>197</v>
      </c>
      <c r="E63" s="1603" t="s">
        <v>6</v>
      </c>
      <c r="F63" s="1604" t="s">
        <v>195</v>
      </c>
      <c r="G63" s="1761">
        <v>2</v>
      </c>
      <c r="H63" s="1617" t="s">
        <v>6</v>
      </c>
      <c r="I63" s="1756">
        <v>1</v>
      </c>
      <c r="J63" s="1756">
        <v>1</v>
      </c>
      <c r="K63" s="1692">
        <f>IF('Resultat &amp; tabell'!J63="",0,BI63)</f>
        <v>5</v>
      </c>
      <c r="N63" s="1704"/>
      <c r="O63" s="1717"/>
      <c r="P63" s="1704"/>
      <c r="Q63" s="1704"/>
      <c r="Z63" s="1576" t="s">
        <v>73</v>
      </c>
      <c r="AA63" s="1577">
        <f t="shared" si="103"/>
        <v>3</v>
      </c>
      <c r="AB63" s="1577">
        <f t="shared" si="104"/>
        <v>2</v>
      </c>
      <c r="AC63" s="1577">
        <f t="shared" si="105"/>
        <v>1</v>
      </c>
      <c r="AD63" s="1576" t="s">
        <v>74</v>
      </c>
      <c r="AE63" s="1577">
        <f t="shared" si="106"/>
        <v>0</v>
      </c>
      <c r="AF63" s="1573">
        <f t="shared" si="107"/>
        <v>1</v>
      </c>
      <c r="AG63" s="1573">
        <f t="shared" si="108"/>
        <v>2</v>
      </c>
      <c r="AZ63" s="1634">
        <v>46</v>
      </c>
      <c r="BA63" s="1641">
        <v>41816.541666666664</v>
      </c>
      <c r="BB63" s="1636" t="s">
        <v>73</v>
      </c>
      <c r="BC63" s="1637" t="s">
        <v>6</v>
      </c>
      <c r="BD63" s="1638" t="s">
        <v>74</v>
      </c>
      <c r="BE63" s="1640">
        <f>IF(G63='Resultat &amp; tabell'!$G63,2,0)</f>
        <v>2</v>
      </c>
      <c r="BF63" s="1639" t="s">
        <v>6</v>
      </c>
      <c r="BG63" s="1640">
        <f>IF(I63='Resultat &amp; tabell'!$I63,2,0)</f>
        <v>2</v>
      </c>
      <c r="BH63" s="1640">
        <f>IF(J63='Resultat &amp; tabell'!$J63,1,0)</f>
        <v>1</v>
      </c>
      <c r="BI63" s="1624">
        <f t="shared" si="109"/>
        <v>5</v>
      </c>
      <c r="BL63" s="1664"/>
      <c r="BM63" s="1668"/>
      <c r="BN63" s="1664"/>
      <c r="BO63" s="1664"/>
    </row>
    <row r="64" spans="2:67" ht="14.25" customHeight="1" x14ac:dyDescent="0.25">
      <c r="C64" s="1578"/>
      <c r="F64" s="1559"/>
      <c r="K64" s="1705"/>
      <c r="N64" s="1704"/>
      <c r="O64" s="1717"/>
      <c r="P64" s="1704"/>
      <c r="Q64" s="1704"/>
      <c r="BA64" s="1649"/>
      <c r="BI64" s="1625"/>
      <c r="BL64" s="1664"/>
      <c r="BM64" s="1668"/>
      <c r="BN64" s="1664"/>
      <c r="BO64" s="1664"/>
    </row>
    <row r="65" spans="2:67" s="1583" customFormat="1" ht="14.25" customHeight="1" x14ac:dyDescent="0.25">
      <c r="B65" s="1560" t="s">
        <v>76</v>
      </c>
      <c r="C65" s="1581"/>
      <c r="D65" s="1566"/>
      <c r="E65" s="1567"/>
      <c r="F65" s="1566"/>
      <c r="G65" s="1567"/>
      <c r="H65" s="1567"/>
      <c r="I65" s="1567"/>
      <c r="J65" s="1567"/>
      <c r="K65" s="1705"/>
      <c r="L65" s="1706"/>
      <c r="M65" s="1707"/>
      <c r="N65" s="1708"/>
      <c r="O65" s="1718"/>
      <c r="P65" s="1708"/>
      <c r="Q65" s="1708"/>
      <c r="R65" s="1707"/>
      <c r="S65" s="1708"/>
      <c r="T65" s="1567"/>
      <c r="U65" s="1567"/>
      <c r="V65" s="1567"/>
      <c r="W65" s="1588"/>
      <c r="Z65" s="1570"/>
      <c r="AA65" s="1577"/>
      <c r="AB65" s="1577"/>
      <c r="AC65" s="1577"/>
      <c r="AD65" s="1570"/>
      <c r="AE65" s="1584"/>
      <c r="AF65" s="1585"/>
      <c r="AG65" s="1585"/>
      <c r="AH65" s="1584"/>
      <c r="AI65" s="1584"/>
      <c r="AJ65" s="1584"/>
      <c r="AK65" s="1584"/>
      <c r="AL65" s="1584"/>
      <c r="AM65" s="1584"/>
      <c r="AN65" s="1584"/>
      <c r="AO65" s="1584"/>
      <c r="AP65" s="1584"/>
      <c r="AQ65" s="1584"/>
      <c r="AR65" s="1584"/>
      <c r="AS65" s="1584"/>
      <c r="AT65" s="1584"/>
      <c r="AU65" s="1584"/>
      <c r="AV65" s="1584"/>
      <c r="AW65" s="1584"/>
      <c r="AX65" s="1584"/>
      <c r="AY65" s="1584"/>
      <c r="AZ65" s="1627" t="s">
        <v>76</v>
      </c>
      <c r="BA65" s="1651"/>
      <c r="BB65" s="1628"/>
      <c r="BC65" s="1629"/>
      <c r="BD65" s="1628"/>
      <c r="BE65" s="1629"/>
      <c r="BF65" s="1629"/>
      <c r="BG65" s="1629"/>
      <c r="BH65" s="1629"/>
      <c r="BI65" s="1626"/>
      <c r="BJ65" s="1593"/>
      <c r="BK65" s="1595"/>
      <c r="BL65" s="1626"/>
      <c r="BM65" s="1669"/>
      <c r="BN65" s="1626"/>
      <c r="BO65" s="1626"/>
    </row>
    <row r="66" spans="2:67" s="1583" customFormat="1" ht="14.25" customHeight="1" x14ac:dyDescent="0.25">
      <c r="B66" s="1613" t="s">
        <v>2</v>
      </c>
      <c r="C66" s="1614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1615" t="s">
        <v>81</v>
      </c>
      <c r="K66" s="1709" t="s">
        <v>89</v>
      </c>
      <c r="L66" s="1706"/>
      <c r="M66" s="1688" t="s">
        <v>76</v>
      </c>
      <c r="N66" s="1689" t="s">
        <v>89</v>
      </c>
      <c r="O66" s="1689" t="s">
        <v>90</v>
      </c>
      <c r="P66" s="1689" t="s">
        <v>91</v>
      </c>
      <c r="Q66" s="1690" t="s">
        <v>101</v>
      </c>
      <c r="R66" s="1707"/>
      <c r="S66" s="1708"/>
      <c r="T66" s="1567"/>
      <c r="U66" s="1567"/>
      <c r="V66" s="1567"/>
      <c r="W66" s="1588"/>
      <c r="Z66" s="1574" t="s">
        <v>87</v>
      </c>
      <c r="AA66" s="1574" t="s">
        <v>89</v>
      </c>
      <c r="AB66" s="1574" t="s">
        <v>90</v>
      </c>
      <c r="AC66" s="1574" t="s">
        <v>91</v>
      </c>
      <c r="AD66" s="1574" t="s">
        <v>88</v>
      </c>
      <c r="AE66" s="1574" t="s">
        <v>89</v>
      </c>
      <c r="AF66" s="1574" t="s">
        <v>90</v>
      </c>
      <c r="AG66" s="1574" t="s">
        <v>91</v>
      </c>
      <c r="AH66" s="1584"/>
      <c r="AI66" s="1575" t="s">
        <v>99</v>
      </c>
      <c r="AJ66" s="1575" t="s">
        <v>98</v>
      </c>
      <c r="AK66" s="1575" t="s">
        <v>97</v>
      </c>
      <c r="AL66" s="1574" t="s">
        <v>96</v>
      </c>
      <c r="AM66" s="1574" t="s">
        <v>95</v>
      </c>
      <c r="AN66" s="1574" t="s">
        <v>92</v>
      </c>
      <c r="AO66" s="1574" t="s">
        <v>89</v>
      </c>
      <c r="AP66" s="1574" t="s">
        <v>90</v>
      </c>
      <c r="AQ66" s="1574" t="s">
        <v>91</v>
      </c>
      <c r="AR66" s="1575" t="s">
        <v>93</v>
      </c>
      <c r="AS66" s="1584"/>
      <c r="AT66" s="1574" t="s">
        <v>94</v>
      </c>
      <c r="AU66" s="1574" t="s">
        <v>92</v>
      </c>
      <c r="AV66" s="1574" t="s">
        <v>89</v>
      </c>
      <c r="AW66" s="1574" t="s">
        <v>90</v>
      </c>
      <c r="AX66" s="1574" t="s">
        <v>91</v>
      </c>
      <c r="AY66" s="1575" t="s">
        <v>93</v>
      </c>
      <c r="AZ66" s="1656" t="s">
        <v>2</v>
      </c>
      <c r="BA66" s="1654" t="s">
        <v>3</v>
      </c>
      <c r="BB66" s="1658" t="s">
        <v>2</v>
      </c>
      <c r="BC66" s="1655"/>
      <c r="BD66" s="1659"/>
      <c r="BE66" s="1999" t="s">
        <v>4</v>
      </c>
      <c r="BF66" s="1999"/>
      <c r="BG66" s="1999"/>
      <c r="BH66" s="1655" t="s">
        <v>81</v>
      </c>
      <c r="BI66" s="1616" t="s">
        <v>89</v>
      </c>
      <c r="BJ66" s="1593"/>
      <c r="BK66" s="1630"/>
      <c r="BL66" s="1626"/>
      <c r="BM66" s="1626"/>
      <c r="BN66" s="1626"/>
      <c r="BO66" s="1626"/>
    </row>
    <row r="67" spans="2:67" ht="14.25" customHeight="1" x14ac:dyDescent="0.25">
      <c r="B67" s="1563">
        <v>15</v>
      </c>
      <c r="C67" s="1606">
        <v>41807.541666666664</v>
      </c>
      <c r="D67" s="1602" t="s">
        <v>179</v>
      </c>
      <c r="E67" s="1603" t="s">
        <v>6</v>
      </c>
      <c r="F67" s="1604" t="s">
        <v>180</v>
      </c>
      <c r="G67" s="1762">
        <v>4</v>
      </c>
      <c r="H67" s="1617" t="s">
        <v>6</v>
      </c>
      <c r="I67" s="1757">
        <v>0</v>
      </c>
      <c r="J67" s="1757">
        <v>1</v>
      </c>
      <c r="K67" s="1692">
        <f>IF('Resultat &amp; tabell'!J67="",0,BI67)</f>
        <v>1</v>
      </c>
      <c r="L67" s="1693">
        <v>1</v>
      </c>
      <c r="M67" s="1694" t="str">
        <f>VLOOKUP(L67,$AT$67:$AY$70,2,FALSE)</f>
        <v>Belgien</v>
      </c>
      <c r="N67" s="1695">
        <f>VLOOKUP(M67,$AU$67:$AY$70,2,FALSE)</f>
        <v>9</v>
      </c>
      <c r="O67" s="1695">
        <f>VLOOKUP(M67,$AU$67:$AY$70,3,FALSE)</f>
        <v>9</v>
      </c>
      <c r="P67" s="1695">
        <f>VLOOKUP(M67,$AU$67:$AY$70,4,FALSE)</f>
        <v>2</v>
      </c>
      <c r="Q67" s="1696">
        <f>VLOOKUP(M67,$AU$67:$AY$70,5,FALSE)</f>
        <v>7</v>
      </c>
      <c r="Z67" s="1576" t="s">
        <v>77</v>
      </c>
      <c r="AA67" s="1577">
        <f t="shared" ref="AA67:AA72" si="122">IF(G67="",0,IF($G67&lt;$I67,0,IF($G67=$I67,1,3)))</f>
        <v>3</v>
      </c>
      <c r="AB67" s="1577">
        <f t="shared" ref="AB67:AB72" si="123">G67</f>
        <v>4</v>
      </c>
      <c r="AC67" s="1577">
        <f t="shared" ref="AC67:AC72" si="124">I67</f>
        <v>0</v>
      </c>
      <c r="AD67" s="1576" t="s">
        <v>78</v>
      </c>
      <c r="AE67" s="1577">
        <f t="shared" ref="AE67:AE72" si="125">IF(I67="",0,IF(I67&lt;G67,0,IF(G67=I67,1,3)))</f>
        <v>0</v>
      </c>
      <c r="AF67" s="1573">
        <f t="shared" ref="AF67:AF72" si="126">I67</f>
        <v>0</v>
      </c>
      <c r="AG67" s="1573">
        <f t="shared" ref="AG67:AG72" si="127">G67</f>
        <v>4</v>
      </c>
      <c r="AI67" s="1572">
        <f>RANK($AJ67,$AJ$67:$AJ$71,1)+COUNTIF($AJ$67:$AJ67,$AJ67)-1</f>
        <v>1</v>
      </c>
      <c r="AJ67" s="1572">
        <f>AK67+AL67+AM67</f>
        <v>1</v>
      </c>
      <c r="AK67" s="1572">
        <f>SUMPRODUCT(($AO$67:$AO$70=AO67)*($AR$67:$AR$70=AR67)*($AP$67:$AP$70&gt;AP67))</f>
        <v>0</v>
      </c>
      <c r="AL67" s="1572">
        <f>SUMPRODUCT(($AO$67:$AO$70=AO67)*($AR$67:$AR$70&gt;AR67))</f>
        <v>0</v>
      </c>
      <c r="AM67" s="1572">
        <f>RANK(AO67,$AO$67:$AO$70)</f>
        <v>1</v>
      </c>
      <c r="AN67" s="1576" t="s">
        <v>77</v>
      </c>
      <c r="AO67" s="1572">
        <f>SUMIF($Z$67:$Z$72,$AN67,$AA$67:$AA$72)+SUMIF($AD$67:$AD$72,$AN67,$AE$67:$AE$72)</f>
        <v>9</v>
      </c>
      <c r="AP67" s="1572">
        <f>SUMIF($Z$67:$Z$72,$AN67,$AB$67:$AB$72)+SUMIF($AD$67:$AD$72,$AN67,$AF$67:$AF$72)</f>
        <v>9</v>
      </c>
      <c r="AQ67" s="1572">
        <f>SUMIF($Z$67:$Z$72,$AN67,$AC$67:$AC$72)+SUMIF($AD$67:$AD$72,$AN67,$AG$67:$AG$72)</f>
        <v>2</v>
      </c>
      <c r="AR67" s="1572">
        <f>AP67-AQ67</f>
        <v>7</v>
      </c>
      <c r="AT67" s="1572">
        <v>1</v>
      </c>
      <c r="AU67" s="1572" t="str">
        <f>VLOOKUP($AT67,$AI$67:$AR$70,6,FALSE)</f>
        <v>Belgien</v>
      </c>
      <c r="AV67" s="1572">
        <f>VLOOKUP($AU67,$AN$67:$AR$70,2,FALSE)</f>
        <v>9</v>
      </c>
      <c r="AW67" s="1572">
        <f>VLOOKUP($AU67,$AN$67:$AR$70,3,FALSE)</f>
        <v>9</v>
      </c>
      <c r="AX67" s="1572">
        <f>VLOOKUP($AU67,$AN$67:$AR$70,4,FALSE)</f>
        <v>2</v>
      </c>
      <c r="AY67" s="1572">
        <f>VLOOKUP($AU67,$AN$67:$AR$70,5,FALSE)</f>
        <v>7</v>
      </c>
      <c r="AZ67" s="1634">
        <v>15</v>
      </c>
      <c r="BA67" s="1641">
        <v>41807.541666666664</v>
      </c>
      <c r="BB67" s="1636" t="s">
        <v>77</v>
      </c>
      <c r="BC67" s="1637" t="s">
        <v>6</v>
      </c>
      <c r="BD67" s="1638" t="s">
        <v>78</v>
      </c>
      <c r="BE67" s="1640">
        <f>IF(G67='Resultat &amp; tabell'!$G67,2,0)</f>
        <v>0</v>
      </c>
      <c r="BF67" s="1639" t="s">
        <v>6</v>
      </c>
      <c r="BG67" s="1640">
        <f>IF(I67='Resultat &amp; tabell'!$I67,2,0)</f>
        <v>0</v>
      </c>
      <c r="BH67" s="1640">
        <f>IF(J67='Resultat &amp; tabell'!$J67,1,0)</f>
        <v>1</v>
      </c>
      <c r="BI67" s="1624">
        <f t="shared" ref="BI67:BI72" si="128">SUM(BE67+BG67+BH67)</f>
        <v>1</v>
      </c>
      <c r="BJ67" s="1594"/>
      <c r="BK67" s="1627"/>
      <c r="BL67" s="1664"/>
      <c r="BM67" s="1664"/>
      <c r="BN67" s="1664"/>
      <c r="BO67" s="1664"/>
    </row>
    <row r="68" spans="2:67" ht="14.25" customHeight="1" x14ac:dyDescent="0.25">
      <c r="B68" s="1563">
        <v>16</v>
      </c>
      <c r="C68" s="1606">
        <v>41807.75</v>
      </c>
      <c r="D68" s="1602" t="s">
        <v>178</v>
      </c>
      <c r="E68" s="1603" t="s">
        <v>6</v>
      </c>
      <c r="F68" s="1604" t="s">
        <v>181</v>
      </c>
      <c r="G68" s="1762">
        <v>2</v>
      </c>
      <c r="H68" s="1617" t="s">
        <v>6</v>
      </c>
      <c r="I68" s="1757">
        <v>0</v>
      </c>
      <c r="J68" s="1757">
        <v>1</v>
      </c>
      <c r="K68" s="1692">
        <f>IF('Resultat &amp; tabell'!J68="",0,BI68)</f>
        <v>0</v>
      </c>
      <c r="L68" s="1682">
        <v>2</v>
      </c>
      <c r="M68" s="1698" t="str">
        <f>VLOOKUP(L68,$AT$67:$AY$70,2,FALSE)</f>
        <v>Ryssland</v>
      </c>
      <c r="N68" s="1699">
        <f>VLOOKUP(M68,$AU$67:$AY$70,2,FALSE)</f>
        <v>6</v>
      </c>
      <c r="O68" s="1699">
        <f>VLOOKUP(M68,$AU$67:$AY$70,3,FALSE)</f>
        <v>7</v>
      </c>
      <c r="P68" s="1699">
        <f>VLOOKUP(M68,$AU$67:$AY$70,4,FALSE)</f>
        <v>4</v>
      </c>
      <c r="Q68" s="1700">
        <f>VLOOKUP(M68,$AU$67:$AY$70,5,FALSE)</f>
        <v>3</v>
      </c>
      <c r="Z68" s="1576" t="s">
        <v>79</v>
      </c>
      <c r="AA68" s="1577">
        <f t="shared" si="122"/>
        <v>3</v>
      </c>
      <c r="AB68" s="1577">
        <f t="shared" si="123"/>
        <v>2</v>
      </c>
      <c r="AC68" s="1577">
        <f t="shared" si="124"/>
        <v>0</v>
      </c>
      <c r="AD68" s="1576" t="s">
        <v>80</v>
      </c>
      <c r="AE68" s="1577">
        <f t="shared" si="125"/>
        <v>0</v>
      </c>
      <c r="AF68" s="1573">
        <f t="shared" si="126"/>
        <v>0</v>
      </c>
      <c r="AG68" s="1573">
        <f t="shared" si="127"/>
        <v>2</v>
      </c>
      <c r="AI68" s="1572">
        <f>RANK($AJ68,$AJ$67:$AJ$71,1)+COUNTIF($AJ$67:$AJ68,$AJ68)-1</f>
        <v>2</v>
      </c>
      <c r="AJ68" s="1572">
        <f>AK68+AL68+AM68</f>
        <v>2</v>
      </c>
      <c r="AK68" s="1572">
        <f t="shared" ref="AK68:AK70" si="129">SUMPRODUCT(($AO$67:$AO$70=AO68)*($AR$67:$AR$70=AR68)*($AP$67:$AP$70&gt;AP68))</f>
        <v>0</v>
      </c>
      <c r="AL68" s="1572">
        <f t="shared" ref="AL68:AL70" si="130">SUMPRODUCT(($AO$67:$AO$70=AO68)*($AR$67:$AR$70&gt;AR68))</f>
        <v>0</v>
      </c>
      <c r="AM68" s="1572">
        <f t="shared" ref="AM68:AM70" si="131">RANK(AO68,$AO$67:$AO$70)</f>
        <v>2</v>
      </c>
      <c r="AN68" s="1576" t="s">
        <v>79</v>
      </c>
      <c r="AO68" s="1572">
        <f t="shared" ref="AO68:AO70" si="132">SUMIF($Z$67:$Z$72,$AN68,$AA$67:$AA$72)+SUMIF($AD$67:$AD$72,$AN68,$AE$67:$AE$72)</f>
        <v>6</v>
      </c>
      <c r="AP68" s="1572">
        <f t="shared" ref="AP68:AP70" si="133">SUMIF($Z$67:$Z$72,$AN68,$AB$67:$AB$72)+SUMIF($AD$67:$AD$72,$AN68,$AF$67:$AF$72)</f>
        <v>7</v>
      </c>
      <c r="AQ68" s="1572">
        <f t="shared" ref="AQ68:AQ70" si="134">SUMIF($Z$67:$Z$72,$AN68,$AC$67:$AC$72)+SUMIF($AD$67:$AD$72,$AN68,$AG$67:$AG$72)</f>
        <v>4</v>
      </c>
      <c r="AR68" s="1572">
        <f t="shared" ref="AR68:AR70" si="135">AP68-AQ68</f>
        <v>3</v>
      </c>
      <c r="AT68" s="1572">
        <v>2</v>
      </c>
      <c r="AU68" s="1572" t="str">
        <f t="shared" ref="AU68:AU70" si="136">VLOOKUP($AT68,$AI$67:$AR$70,6,FALSE)</f>
        <v>Ryssland</v>
      </c>
      <c r="AV68" s="1572">
        <f t="shared" ref="AV68:AV70" si="137">VLOOKUP($AU68,$AN$67:$AR$70,2,FALSE)</f>
        <v>6</v>
      </c>
      <c r="AW68" s="1572">
        <f t="shared" ref="AW68:AW70" si="138">VLOOKUP($AU68,$AN$67:$AR$70,3,FALSE)</f>
        <v>7</v>
      </c>
      <c r="AX68" s="1572">
        <f t="shared" ref="AX68:AX70" si="139">VLOOKUP($AU68,$AN$67:$AR$70,4,FALSE)</f>
        <v>4</v>
      </c>
      <c r="AY68" s="1572">
        <f t="shared" ref="AY68:AY70" si="140">VLOOKUP($AU68,$AN$67:$AR$70,5,FALSE)</f>
        <v>3</v>
      </c>
      <c r="AZ68" s="1634">
        <v>16</v>
      </c>
      <c r="BA68" s="1641">
        <v>41807.75</v>
      </c>
      <c r="BB68" s="1636" t="s">
        <v>79</v>
      </c>
      <c r="BC68" s="1637" t="s">
        <v>6</v>
      </c>
      <c r="BD68" s="1638" t="s">
        <v>80</v>
      </c>
      <c r="BE68" s="1640">
        <f>IF(G68='Resultat &amp; tabell'!$G68,2,0)</f>
        <v>0</v>
      </c>
      <c r="BF68" s="1639" t="s">
        <v>6</v>
      </c>
      <c r="BG68" s="1640">
        <f>IF(I68='Resultat &amp; tabell'!$I68,2,0)</f>
        <v>0</v>
      </c>
      <c r="BH68" s="1640">
        <f>IF(J68='Resultat &amp; tabell'!$J68,1,0)</f>
        <v>0</v>
      </c>
      <c r="BI68" s="1624">
        <f t="shared" si="128"/>
        <v>0</v>
      </c>
      <c r="BK68" s="1627"/>
      <c r="BL68" s="1664"/>
      <c r="BM68" s="1664"/>
      <c r="BN68" s="1664"/>
      <c r="BO68" s="1664"/>
    </row>
    <row r="69" spans="2:67" ht="14.25" customHeight="1" x14ac:dyDescent="0.25">
      <c r="B69" s="1563">
        <v>31</v>
      </c>
      <c r="C69" s="1606">
        <v>41812.541666666664</v>
      </c>
      <c r="D69" s="1602" t="s">
        <v>179</v>
      </c>
      <c r="E69" s="1603" t="s">
        <v>6</v>
      </c>
      <c r="F69" s="1604" t="s">
        <v>178</v>
      </c>
      <c r="G69" s="1762">
        <v>3</v>
      </c>
      <c r="H69" s="1617" t="s">
        <v>6</v>
      </c>
      <c r="I69" s="1757">
        <v>2</v>
      </c>
      <c r="J69" s="1757">
        <v>1</v>
      </c>
      <c r="K69" s="1692">
        <f>IF('Resultat &amp; tabell'!J69="",0,BI69)</f>
        <v>1</v>
      </c>
      <c r="L69" s="1682">
        <v>3</v>
      </c>
      <c r="M69" s="1713" t="str">
        <f>VLOOKUP(L69,$AT$67:$AY$70,2,FALSE)</f>
        <v>Sydkorea</v>
      </c>
      <c r="N69" s="1714">
        <f>VLOOKUP(M69,$AU$67:$AY$70,2,FALSE)</f>
        <v>1</v>
      </c>
      <c r="O69" s="1714">
        <f>VLOOKUP(M69,$AU$67:$AY$70,3,FALSE)</f>
        <v>2</v>
      </c>
      <c r="P69" s="1714">
        <f>VLOOKUP(M69,$AU$67:$AY$70,4,FALSE)</f>
        <v>6</v>
      </c>
      <c r="Q69" s="1715">
        <f>VLOOKUP(M69,$AU$67:$AY$70,5,FALSE)</f>
        <v>-4</v>
      </c>
      <c r="Z69" s="1576" t="s">
        <v>77</v>
      </c>
      <c r="AA69" s="1577">
        <f t="shared" si="122"/>
        <v>3</v>
      </c>
      <c r="AB69" s="1577">
        <f t="shared" si="123"/>
        <v>3</v>
      </c>
      <c r="AC69" s="1577">
        <f t="shared" si="124"/>
        <v>2</v>
      </c>
      <c r="AD69" s="1576" t="s">
        <v>79</v>
      </c>
      <c r="AE69" s="1577">
        <f t="shared" si="125"/>
        <v>0</v>
      </c>
      <c r="AF69" s="1573">
        <f t="shared" si="126"/>
        <v>2</v>
      </c>
      <c r="AG69" s="1573">
        <f t="shared" si="127"/>
        <v>3</v>
      </c>
      <c r="AI69" s="1572">
        <f>RANK($AJ69,$AJ$67:$AJ$71,1)+COUNTIF($AJ$67:$AJ69,$AJ69)-1</f>
        <v>4</v>
      </c>
      <c r="AJ69" s="1572">
        <f>AK69+AL69+AM69</f>
        <v>4</v>
      </c>
      <c r="AK69" s="1572">
        <f t="shared" si="129"/>
        <v>0</v>
      </c>
      <c r="AL69" s="1572">
        <f t="shared" si="130"/>
        <v>1</v>
      </c>
      <c r="AM69" s="1572">
        <f t="shared" si="131"/>
        <v>3</v>
      </c>
      <c r="AN69" s="1576" t="s">
        <v>78</v>
      </c>
      <c r="AO69" s="1572">
        <f t="shared" si="132"/>
        <v>1</v>
      </c>
      <c r="AP69" s="1572">
        <f t="shared" si="133"/>
        <v>3</v>
      </c>
      <c r="AQ69" s="1572">
        <f t="shared" si="134"/>
        <v>9</v>
      </c>
      <c r="AR69" s="1572">
        <f t="shared" si="135"/>
        <v>-6</v>
      </c>
      <c r="AT69" s="1572">
        <v>3</v>
      </c>
      <c r="AU69" s="1572" t="str">
        <f t="shared" si="136"/>
        <v>Sydkorea</v>
      </c>
      <c r="AV69" s="1572">
        <f t="shared" si="137"/>
        <v>1</v>
      </c>
      <c r="AW69" s="1572">
        <f t="shared" si="138"/>
        <v>2</v>
      </c>
      <c r="AX69" s="1572">
        <f t="shared" si="139"/>
        <v>6</v>
      </c>
      <c r="AY69" s="1572">
        <f t="shared" si="140"/>
        <v>-4</v>
      </c>
      <c r="AZ69" s="1634">
        <v>31</v>
      </c>
      <c r="BA69" s="1641">
        <v>41812.541666666664</v>
      </c>
      <c r="BB69" s="1636" t="s">
        <v>77</v>
      </c>
      <c r="BC69" s="1637" t="s">
        <v>6</v>
      </c>
      <c r="BD69" s="1638" t="s">
        <v>79</v>
      </c>
      <c r="BE69" s="1640">
        <f>IF(G69='Resultat &amp; tabell'!$G69,2,0)</f>
        <v>0</v>
      </c>
      <c r="BF69" s="1639" t="s">
        <v>6</v>
      </c>
      <c r="BG69" s="1640">
        <f>IF(I69='Resultat &amp; tabell'!$I69,2,0)</f>
        <v>0</v>
      </c>
      <c r="BH69" s="1640">
        <f>IF(J69='Resultat &amp; tabell'!$J69,1,0)</f>
        <v>1</v>
      </c>
      <c r="BI69" s="1624">
        <f t="shared" si="128"/>
        <v>1</v>
      </c>
      <c r="BK69" s="1642"/>
      <c r="BL69" s="1664"/>
      <c r="BM69" s="1664"/>
      <c r="BN69" s="1664"/>
      <c r="BO69" s="1664"/>
    </row>
    <row r="70" spans="2:67" ht="14.25" customHeight="1" x14ac:dyDescent="0.25">
      <c r="B70" s="1563">
        <v>32</v>
      </c>
      <c r="C70" s="1606">
        <v>41812.666666666664</v>
      </c>
      <c r="D70" s="1602" t="s">
        <v>181</v>
      </c>
      <c r="E70" s="1603" t="s">
        <v>6</v>
      </c>
      <c r="F70" s="1604" t="s">
        <v>180</v>
      </c>
      <c r="G70" s="1762">
        <v>2</v>
      </c>
      <c r="H70" s="1617" t="s">
        <v>6</v>
      </c>
      <c r="I70" s="1757">
        <v>2</v>
      </c>
      <c r="J70" s="1757" t="s">
        <v>122</v>
      </c>
      <c r="K70" s="1692">
        <f>IF('Resultat &amp; tabell'!J70="",0,BI70)</f>
        <v>2</v>
      </c>
      <c r="L70" s="1682">
        <v>4</v>
      </c>
      <c r="M70" s="1702" t="str">
        <f>VLOOKUP(L70,$AT$67:$AY$70,2,FALSE)</f>
        <v>Algeriet</v>
      </c>
      <c r="N70" s="1699">
        <f>VLOOKUP(M70,$AU$67:$AY$70,2,FALSE)</f>
        <v>1</v>
      </c>
      <c r="O70" s="1699">
        <f>VLOOKUP(M70,$AU$67:$AY$70,3,FALSE)</f>
        <v>3</v>
      </c>
      <c r="P70" s="1699">
        <f>VLOOKUP(M70,$AU$67:$AY$70,4,FALSE)</f>
        <v>9</v>
      </c>
      <c r="Q70" s="1700">
        <f>VLOOKUP(M70,$AU$67:$AY$70,5,FALSE)</f>
        <v>-6</v>
      </c>
      <c r="Z70" s="1576" t="s">
        <v>80</v>
      </c>
      <c r="AA70" s="1577">
        <f t="shared" si="122"/>
        <v>1</v>
      </c>
      <c r="AB70" s="1577">
        <f t="shared" si="123"/>
        <v>2</v>
      </c>
      <c r="AC70" s="1577">
        <f t="shared" si="124"/>
        <v>2</v>
      </c>
      <c r="AD70" s="1576" t="s">
        <v>78</v>
      </c>
      <c r="AE70" s="1577">
        <f t="shared" si="125"/>
        <v>1</v>
      </c>
      <c r="AF70" s="1573">
        <f t="shared" si="126"/>
        <v>2</v>
      </c>
      <c r="AG70" s="1573">
        <f t="shared" si="127"/>
        <v>2</v>
      </c>
      <c r="AI70" s="1572">
        <f>RANK($AJ70,$AJ$67:$AJ$71,1)+COUNTIF($AJ$67:$AJ70,$AJ70)-1</f>
        <v>3</v>
      </c>
      <c r="AJ70" s="1572">
        <f>AK70+AL70+AM70</f>
        <v>3</v>
      </c>
      <c r="AK70" s="1572">
        <f t="shared" si="129"/>
        <v>0</v>
      </c>
      <c r="AL70" s="1572">
        <f t="shared" si="130"/>
        <v>0</v>
      </c>
      <c r="AM70" s="1572">
        <f t="shared" si="131"/>
        <v>3</v>
      </c>
      <c r="AN70" s="1576" t="s">
        <v>80</v>
      </c>
      <c r="AO70" s="1572">
        <f t="shared" si="132"/>
        <v>1</v>
      </c>
      <c r="AP70" s="1572">
        <f t="shared" si="133"/>
        <v>2</v>
      </c>
      <c r="AQ70" s="1572">
        <f t="shared" si="134"/>
        <v>6</v>
      </c>
      <c r="AR70" s="1572">
        <f t="shared" si="135"/>
        <v>-4</v>
      </c>
      <c r="AT70" s="1572">
        <v>4</v>
      </c>
      <c r="AU70" s="1572" t="str">
        <f t="shared" si="136"/>
        <v>Algeriet</v>
      </c>
      <c r="AV70" s="1572">
        <f t="shared" si="137"/>
        <v>1</v>
      </c>
      <c r="AW70" s="1572">
        <f t="shared" si="138"/>
        <v>3</v>
      </c>
      <c r="AX70" s="1572">
        <f t="shared" si="139"/>
        <v>9</v>
      </c>
      <c r="AY70" s="1572">
        <f t="shared" si="140"/>
        <v>-6</v>
      </c>
      <c r="AZ70" s="1634">
        <v>32</v>
      </c>
      <c r="BA70" s="1641">
        <v>41812.666666666664</v>
      </c>
      <c r="BB70" s="1636" t="s">
        <v>80</v>
      </c>
      <c r="BC70" s="1637" t="s">
        <v>6</v>
      </c>
      <c r="BD70" s="1638" t="s">
        <v>78</v>
      </c>
      <c r="BE70" s="1640">
        <f>IF(G70='Resultat &amp; tabell'!$G70,2,0)</f>
        <v>2</v>
      </c>
      <c r="BF70" s="1639" t="s">
        <v>6</v>
      </c>
      <c r="BG70" s="1640">
        <f>IF(I70='Resultat &amp; tabell'!$I70,2,0)</f>
        <v>0</v>
      </c>
      <c r="BH70" s="1640">
        <f>IF(J70='Resultat &amp; tabell'!$J70,1,0)</f>
        <v>0</v>
      </c>
      <c r="BI70" s="1624">
        <f t="shared" si="128"/>
        <v>2</v>
      </c>
      <c r="BK70" s="1642"/>
      <c r="BL70" s="1664"/>
      <c r="BM70" s="1664"/>
      <c r="BN70" s="1664"/>
      <c r="BO70" s="1664"/>
    </row>
    <row r="71" spans="2:67" ht="14.25" customHeight="1" x14ac:dyDescent="0.25">
      <c r="B71" s="1563">
        <v>47</v>
      </c>
      <c r="C71" s="1606">
        <v>41816.708333333336</v>
      </c>
      <c r="D71" s="1602" t="s">
        <v>181</v>
      </c>
      <c r="E71" s="1603" t="s">
        <v>6</v>
      </c>
      <c r="F71" s="1604" t="s">
        <v>179</v>
      </c>
      <c r="G71" s="1762">
        <v>0</v>
      </c>
      <c r="H71" s="1617" t="s">
        <v>6</v>
      </c>
      <c r="I71" s="1757">
        <v>2</v>
      </c>
      <c r="J71" s="1757">
        <v>2</v>
      </c>
      <c r="K71" s="1692">
        <f>IF('Resultat &amp; tabell'!J71="",0,BI71)</f>
        <v>3</v>
      </c>
      <c r="M71" s="1559"/>
      <c r="N71" s="1559"/>
      <c r="P71" s="1559"/>
      <c r="R71" s="1559"/>
      <c r="Z71" s="1576" t="s">
        <v>80</v>
      </c>
      <c r="AA71" s="1577">
        <f t="shared" si="122"/>
        <v>0</v>
      </c>
      <c r="AB71" s="1577">
        <f t="shared" si="123"/>
        <v>0</v>
      </c>
      <c r="AC71" s="1577">
        <f t="shared" si="124"/>
        <v>2</v>
      </c>
      <c r="AD71" s="1576" t="s">
        <v>77</v>
      </c>
      <c r="AE71" s="1577">
        <f t="shared" si="125"/>
        <v>3</v>
      </c>
      <c r="AF71" s="1573">
        <f t="shared" si="126"/>
        <v>2</v>
      </c>
      <c r="AG71" s="1573">
        <f t="shared" si="127"/>
        <v>0</v>
      </c>
      <c r="AZ71" s="1634">
        <v>47</v>
      </c>
      <c r="BA71" s="1641">
        <v>41816.708333333336</v>
      </c>
      <c r="BB71" s="1636" t="s">
        <v>80</v>
      </c>
      <c r="BC71" s="1637" t="s">
        <v>6</v>
      </c>
      <c r="BD71" s="1638" t="s">
        <v>77</v>
      </c>
      <c r="BE71" s="1640">
        <f>IF(G71='Resultat &amp; tabell'!$G71,2,0)</f>
        <v>2</v>
      </c>
      <c r="BF71" s="1639" t="s">
        <v>6</v>
      </c>
      <c r="BG71" s="1640">
        <f>IF(I71='Resultat &amp; tabell'!$I71,2,0)</f>
        <v>0</v>
      </c>
      <c r="BH71" s="1640">
        <f>IF(J71='Resultat &amp; tabell'!$J71,1,0)</f>
        <v>1</v>
      </c>
      <c r="BI71" s="1624">
        <f t="shared" si="128"/>
        <v>3</v>
      </c>
      <c r="BN71" s="1643"/>
      <c r="BO71" s="1643"/>
    </row>
    <row r="72" spans="2:67" ht="14.25" customHeight="1" x14ac:dyDescent="0.25">
      <c r="B72" s="1563">
        <v>48</v>
      </c>
      <c r="C72" s="1606">
        <v>41816.708333333336</v>
      </c>
      <c r="D72" s="1602" t="s">
        <v>180</v>
      </c>
      <c r="E72" s="1603" t="s">
        <v>6</v>
      </c>
      <c r="F72" s="1604" t="s">
        <v>178</v>
      </c>
      <c r="G72" s="1762">
        <v>1</v>
      </c>
      <c r="H72" s="1617" t="s">
        <v>6</v>
      </c>
      <c r="I72" s="1757">
        <v>3</v>
      </c>
      <c r="J72" s="1757">
        <v>2</v>
      </c>
      <c r="K72" s="1692">
        <f>IF('Resultat &amp; tabell'!J72="",0,BI72)</f>
        <v>2</v>
      </c>
      <c r="Z72" s="1576" t="s">
        <v>78</v>
      </c>
      <c r="AA72" s="1577">
        <f t="shared" si="122"/>
        <v>0</v>
      </c>
      <c r="AB72" s="1577">
        <f t="shared" si="123"/>
        <v>1</v>
      </c>
      <c r="AC72" s="1577">
        <f t="shared" si="124"/>
        <v>3</v>
      </c>
      <c r="AD72" s="1576" t="s">
        <v>79</v>
      </c>
      <c r="AE72" s="1577">
        <f t="shared" si="125"/>
        <v>3</v>
      </c>
      <c r="AF72" s="1573">
        <f t="shared" si="126"/>
        <v>3</v>
      </c>
      <c r="AG72" s="1573">
        <f t="shared" si="127"/>
        <v>1</v>
      </c>
      <c r="AZ72" s="1634">
        <v>48</v>
      </c>
      <c r="BA72" s="1641">
        <v>41816.708333333336</v>
      </c>
      <c r="BB72" s="1636" t="s">
        <v>78</v>
      </c>
      <c r="BC72" s="1637" t="s">
        <v>6</v>
      </c>
      <c r="BD72" s="1638" t="s">
        <v>79</v>
      </c>
      <c r="BE72" s="1640">
        <f>IF(G72='Resultat &amp; tabell'!$G72,2,0)</f>
        <v>2</v>
      </c>
      <c r="BF72" s="1639" t="s">
        <v>6</v>
      </c>
      <c r="BG72" s="1640">
        <f>IF(I72='Resultat &amp; tabell'!$I72,2,0)</f>
        <v>0</v>
      </c>
      <c r="BH72" s="1640">
        <f>IF(J72='Resultat &amp; tabell'!$J72,1,0)</f>
        <v>0</v>
      </c>
      <c r="BI72" s="1624">
        <f t="shared" si="128"/>
        <v>2</v>
      </c>
    </row>
    <row r="73" spans="2:67" ht="14.25" customHeight="1" x14ac:dyDescent="0.25">
      <c r="K73" s="1705"/>
      <c r="BI73" s="1625"/>
    </row>
    <row r="74" spans="2:67" ht="14.25" customHeight="1" x14ac:dyDescent="0.25">
      <c r="B74" s="1566" t="s">
        <v>1</v>
      </c>
      <c r="C74" s="1578"/>
      <c r="D74" s="1569"/>
      <c r="K74" s="1705"/>
      <c r="Z74" s="1573"/>
      <c r="AZ74" s="1628" t="s">
        <v>1</v>
      </c>
      <c r="BA74" s="1649"/>
      <c r="BB74" s="1592"/>
      <c r="BI74" s="1625"/>
      <c r="BK74" s="1673" t="s">
        <v>1</v>
      </c>
      <c r="BL74" s="1674"/>
      <c r="BM74" s="1675"/>
      <c r="BN74" s="1676"/>
      <c r="BO74" s="1676"/>
    </row>
    <row r="75" spans="2:67" ht="14.25" customHeight="1" x14ac:dyDescent="0.25">
      <c r="B75" s="1613" t="s">
        <v>2</v>
      </c>
      <c r="C75" s="1614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1615" t="s">
        <v>81</v>
      </c>
      <c r="K75" s="1709" t="s">
        <v>89</v>
      </c>
      <c r="M75" s="1721" t="s">
        <v>126</v>
      </c>
      <c r="N75" s="1722"/>
      <c r="O75" s="2014" t="s">
        <v>157</v>
      </c>
      <c r="P75" s="2015"/>
      <c r="Q75" s="2015"/>
      <c r="R75" s="2016"/>
      <c r="Z75" s="1585" t="s">
        <v>2</v>
      </c>
      <c r="AA75" s="1585"/>
      <c r="AB75" s="1585"/>
      <c r="AC75" s="1585"/>
      <c r="AD75" s="1585"/>
      <c r="AZ75" s="1656" t="s">
        <v>2</v>
      </c>
      <c r="BA75" s="1654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1655" t="s">
        <v>81</v>
      </c>
      <c r="BI75" s="1616" t="s">
        <v>89</v>
      </c>
      <c r="BK75" s="1595" t="s">
        <v>104</v>
      </c>
      <c r="BL75" s="1627" t="s">
        <v>103</v>
      </c>
      <c r="BM75" s="1627" t="s">
        <v>105</v>
      </c>
      <c r="BN75" s="1627" t="s">
        <v>106</v>
      </c>
      <c r="BO75" s="1627" t="s">
        <v>89</v>
      </c>
    </row>
    <row r="76" spans="2:67" ht="14.25" customHeight="1" x14ac:dyDescent="0.25">
      <c r="B76" s="1562">
        <v>49</v>
      </c>
      <c r="C76" s="1607">
        <v>41818</v>
      </c>
      <c r="D76" s="1602" t="str">
        <f>M4</f>
        <v>Brasilien</v>
      </c>
      <c r="E76" s="1611" t="s">
        <v>6</v>
      </c>
      <c r="F76" s="1604" t="str">
        <f>M14</f>
        <v>Holland</v>
      </c>
      <c r="G76" s="1764">
        <v>2</v>
      </c>
      <c r="H76" s="1619" t="s">
        <v>6</v>
      </c>
      <c r="I76" s="1760">
        <v>1</v>
      </c>
      <c r="J76" s="1760">
        <v>1</v>
      </c>
      <c r="K76" s="1692">
        <f t="shared" ref="K76:K83" si="141">BI76</f>
        <v>2</v>
      </c>
      <c r="M76" s="1758" t="s">
        <v>5</v>
      </c>
      <c r="N76" s="1722"/>
      <c r="O76" s="2017">
        <f>BO92</f>
        <v>20</v>
      </c>
      <c r="P76" s="2018"/>
      <c r="Q76" s="2018"/>
      <c r="R76" s="2019"/>
      <c r="Z76" s="1577" t="s">
        <v>8</v>
      </c>
      <c r="AD76" s="1576" t="s">
        <v>9</v>
      </c>
      <c r="AZ76" s="1644">
        <v>49</v>
      </c>
      <c r="BA76" s="1645">
        <v>41818</v>
      </c>
      <c r="BB76" s="1636" t="str">
        <f t="shared" ref="BB76:BB83" si="142">D76</f>
        <v>Brasilien</v>
      </c>
      <c r="BC76" s="1660" t="s">
        <v>6</v>
      </c>
      <c r="BD76" s="1636" t="str">
        <f t="shared" ref="BD76:BD83" si="143">F76</f>
        <v>Holland</v>
      </c>
      <c r="BE76" s="1640">
        <f>IF(G76='Resultat &amp; tabell'!$G76,2,0)</f>
        <v>0</v>
      </c>
      <c r="BF76" s="1661" t="s">
        <v>6</v>
      </c>
      <c r="BG76" s="1640">
        <f>IF(I76='Resultat &amp; tabell'!$I76,2,0)</f>
        <v>2</v>
      </c>
      <c r="BH76" s="1640">
        <f>IF(J76='Resultat &amp; tabell'!$J76,1,0)</f>
        <v>0</v>
      </c>
      <c r="BI76" s="1624">
        <f t="shared" ref="BI76:BI83" si="144">SUM(BE76+BG76+BH76)</f>
        <v>2</v>
      </c>
      <c r="BK76" s="1642" t="str">
        <f>BB76</f>
        <v>Brasilien</v>
      </c>
      <c r="BL76" s="1642" t="str">
        <f>'Resultat &amp; tabell'!D76</f>
        <v>Brasilien</v>
      </c>
      <c r="BM76" s="1670" t="str">
        <f>VLOOKUP(BK76,$BL$76:$BL$91,1,FALSE)</f>
        <v>Brasilien</v>
      </c>
      <c r="BN76" s="1672" t="str">
        <f>BM76</f>
        <v>Brasilien</v>
      </c>
      <c r="BO76" s="1592">
        <f t="shared" ref="BO76:BO91" si="145">IFERROR(IF(BM76=BN76,2,0),0)</f>
        <v>2</v>
      </c>
    </row>
    <row r="77" spans="2:67" ht="14.25" customHeight="1" x14ac:dyDescent="0.25">
      <c r="B77" s="1563">
        <v>50</v>
      </c>
      <c r="C77" s="1606">
        <v>41818.708333333336</v>
      </c>
      <c r="D77" s="1602" t="str">
        <f>M22</f>
        <v>Elfenbenskusten</v>
      </c>
      <c r="E77" s="1611" t="s">
        <v>6</v>
      </c>
      <c r="F77" s="1604" t="str">
        <f>M32</f>
        <v>England</v>
      </c>
      <c r="G77" s="1763">
        <v>1</v>
      </c>
      <c r="H77" s="1617" t="s">
        <v>6</v>
      </c>
      <c r="I77" s="1759">
        <v>2</v>
      </c>
      <c r="J77" s="1759">
        <v>2</v>
      </c>
      <c r="K77" s="1692">
        <f t="shared" si="141"/>
        <v>0</v>
      </c>
      <c r="M77" s="1758" t="s">
        <v>59</v>
      </c>
      <c r="N77" s="1722"/>
      <c r="O77" s="1723"/>
      <c r="P77" s="1682"/>
      <c r="Q77" s="1682"/>
      <c r="Z77" s="1577" t="s">
        <v>12</v>
      </c>
      <c r="AD77" s="1576" t="s">
        <v>13</v>
      </c>
      <c r="AZ77" s="1634">
        <v>50</v>
      </c>
      <c r="BA77" s="1641">
        <v>41818.708333333336</v>
      </c>
      <c r="BB77" s="1636" t="str">
        <f t="shared" si="142"/>
        <v>Elfenbenskusten</v>
      </c>
      <c r="BC77" s="1660" t="s">
        <v>6</v>
      </c>
      <c r="BD77" s="1636" t="str">
        <f t="shared" si="143"/>
        <v>England</v>
      </c>
      <c r="BE77" s="1640">
        <f>IF(G77='Resultat &amp; tabell'!$G77,2,0)</f>
        <v>0</v>
      </c>
      <c r="BF77" s="1639" t="s">
        <v>6</v>
      </c>
      <c r="BG77" s="1640">
        <f>IF(I77='Resultat &amp; tabell'!$I77,2,0)</f>
        <v>0</v>
      </c>
      <c r="BH77" s="1640">
        <f>IF(J77='Resultat &amp; tabell'!$J77,1,0)</f>
        <v>0</v>
      </c>
      <c r="BI77" s="1624">
        <f t="shared" si="144"/>
        <v>0</v>
      </c>
      <c r="BK77" s="1642" t="str">
        <f t="shared" ref="BK77:BK83" si="146">BB77</f>
        <v>Elfenbenskusten</v>
      </c>
      <c r="BL77" s="1642" t="str">
        <f>'Resultat &amp; tabell'!D77</f>
        <v>Colombia</v>
      </c>
      <c r="BM77" s="1670" t="e">
        <f t="shared" ref="BM77:BM91" si="147">VLOOKUP(BK77,$BL$76:$BL$91,1,FALSE)</f>
        <v>#N/A</v>
      </c>
      <c r="BN77" s="1672" t="e">
        <f t="shared" ref="BN77:BN91" si="148">BM77</f>
        <v>#N/A</v>
      </c>
      <c r="BO77" s="1592">
        <f t="shared" si="145"/>
        <v>0</v>
      </c>
    </row>
    <row r="78" spans="2:67" ht="14.25" customHeight="1" x14ac:dyDescent="0.25">
      <c r="B78" s="1563">
        <v>51</v>
      </c>
      <c r="C78" s="1606">
        <v>41819.541666666664</v>
      </c>
      <c r="D78" s="1602" t="str">
        <f>M13</f>
        <v>Spanien</v>
      </c>
      <c r="E78" s="1611" t="s">
        <v>6</v>
      </c>
      <c r="F78" s="1604" t="str">
        <f>M5</f>
        <v>Kroatien</v>
      </c>
      <c r="G78" s="1763">
        <v>2</v>
      </c>
      <c r="H78" s="1617" t="s">
        <v>6</v>
      </c>
      <c r="I78" s="1759">
        <v>0</v>
      </c>
      <c r="J78" s="1759">
        <v>1</v>
      </c>
      <c r="K78" s="1692">
        <f t="shared" si="141"/>
        <v>3</v>
      </c>
      <c r="M78" s="1758" t="s">
        <v>27</v>
      </c>
      <c r="N78" s="1722"/>
      <c r="O78" s="1723"/>
      <c r="P78" s="1682"/>
      <c r="Q78" s="1682"/>
      <c r="Z78" s="1577" t="s">
        <v>14</v>
      </c>
      <c r="AD78" s="1576" t="s">
        <v>15</v>
      </c>
      <c r="AZ78" s="1634">
        <v>51</v>
      </c>
      <c r="BA78" s="1641">
        <v>41819.541666666664</v>
      </c>
      <c r="BB78" s="1636" t="str">
        <f t="shared" si="142"/>
        <v>Spanien</v>
      </c>
      <c r="BC78" s="1660" t="s">
        <v>6</v>
      </c>
      <c r="BD78" s="1636" t="str">
        <f t="shared" si="143"/>
        <v>Kroatien</v>
      </c>
      <c r="BE78" s="1640">
        <f>IF(G78='Resultat &amp; tabell'!$G78,2,0)</f>
        <v>2</v>
      </c>
      <c r="BF78" s="1639" t="s">
        <v>6</v>
      </c>
      <c r="BG78" s="1640">
        <f>IF(I78='Resultat &amp; tabell'!$I78,2,0)</f>
        <v>0</v>
      </c>
      <c r="BH78" s="1640">
        <f>IF(J78='Resultat &amp; tabell'!$J78,1,0)</f>
        <v>1</v>
      </c>
      <c r="BI78" s="1624">
        <f t="shared" si="144"/>
        <v>3</v>
      </c>
      <c r="BK78" s="1642" t="str">
        <f t="shared" si="146"/>
        <v>Spanien</v>
      </c>
      <c r="BL78" s="1642" t="str">
        <f>'Resultat &amp; tabell'!D78</f>
        <v>Holland</v>
      </c>
      <c r="BM78" s="1670" t="e">
        <f t="shared" si="147"/>
        <v>#N/A</v>
      </c>
      <c r="BN78" s="1672" t="e">
        <f t="shared" si="148"/>
        <v>#N/A</v>
      </c>
      <c r="BO78" s="1592">
        <f t="shared" si="145"/>
        <v>0</v>
      </c>
    </row>
    <row r="79" spans="2:67" ht="14.25" customHeight="1" x14ac:dyDescent="0.25">
      <c r="B79" s="1563">
        <v>52</v>
      </c>
      <c r="C79" s="1606">
        <v>41819.708333333336</v>
      </c>
      <c r="D79" s="1602" t="str">
        <f>M31</f>
        <v>Uruguay</v>
      </c>
      <c r="E79" s="1611" t="s">
        <v>6</v>
      </c>
      <c r="F79" s="1604" t="str">
        <f>M23</f>
        <v>Colombia</v>
      </c>
      <c r="G79" s="1763">
        <v>2</v>
      </c>
      <c r="H79" s="1617" t="s">
        <v>6</v>
      </c>
      <c r="I79" s="1759">
        <v>0</v>
      </c>
      <c r="J79" s="1759">
        <v>1</v>
      </c>
      <c r="K79" s="1692">
        <f t="shared" si="141"/>
        <v>0</v>
      </c>
      <c r="M79" s="1758" t="s">
        <v>55</v>
      </c>
      <c r="N79" s="1722"/>
      <c r="O79" s="1723"/>
      <c r="P79" s="1682"/>
      <c r="Q79" s="1682"/>
      <c r="Z79" s="1577" t="s">
        <v>16</v>
      </c>
      <c r="AD79" s="1576" t="s">
        <v>17</v>
      </c>
      <c r="AZ79" s="1634">
        <v>52</v>
      </c>
      <c r="BA79" s="1641">
        <v>41819.708333333336</v>
      </c>
      <c r="BB79" s="1636" t="str">
        <f t="shared" si="142"/>
        <v>Uruguay</v>
      </c>
      <c r="BC79" s="1660" t="s">
        <v>6</v>
      </c>
      <c r="BD79" s="1636" t="str">
        <f t="shared" si="143"/>
        <v>Colombia</v>
      </c>
      <c r="BE79" s="1640">
        <f>IF(G79='Resultat &amp; tabell'!$G79,2,0)</f>
        <v>0</v>
      </c>
      <c r="BF79" s="1639" t="s">
        <v>6</v>
      </c>
      <c r="BG79" s="1640">
        <f>IF(I79='Resultat &amp; tabell'!$I79,2,0)</f>
        <v>0</v>
      </c>
      <c r="BH79" s="1640">
        <f>IF(J79='Resultat &amp; tabell'!$J79,1,0)</f>
        <v>0</v>
      </c>
      <c r="BI79" s="1624">
        <f t="shared" si="144"/>
        <v>0</v>
      </c>
      <c r="BK79" s="1642" t="str">
        <f t="shared" si="146"/>
        <v>Uruguay</v>
      </c>
      <c r="BL79" s="1642" t="str">
        <f>'Resultat &amp; tabell'!D79</f>
        <v>Costa Rica</v>
      </c>
      <c r="BM79" s="1670" t="str">
        <f t="shared" si="147"/>
        <v>Uruguay</v>
      </c>
      <c r="BN79" s="1672" t="str">
        <f t="shared" si="148"/>
        <v>Uruguay</v>
      </c>
      <c r="BO79" s="1592">
        <f t="shared" si="145"/>
        <v>2</v>
      </c>
    </row>
    <row r="80" spans="2:67" ht="14.25" customHeight="1" x14ac:dyDescent="0.25">
      <c r="B80" s="1609">
        <v>53</v>
      </c>
      <c r="C80" s="1621">
        <v>41820.541666666664</v>
      </c>
      <c r="D80" s="1602" t="str">
        <f>M40</f>
        <v>Frankrike</v>
      </c>
      <c r="E80" s="1611" t="s">
        <v>6</v>
      </c>
      <c r="F80" s="1604" t="str">
        <f>M50</f>
        <v>Nigeria</v>
      </c>
      <c r="G80" s="1763">
        <v>1</v>
      </c>
      <c r="H80" s="1617" t="s">
        <v>6</v>
      </c>
      <c r="I80" s="1759">
        <v>0</v>
      </c>
      <c r="J80" s="1759">
        <v>1</v>
      </c>
      <c r="K80" s="1692">
        <f t="shared" si="141"/>
        <v>3</v>
      </c>
      <c r="M80" s="1758" t="s">
        <v>64</v>
      </c>
      <c r="N80" s="1722"/>
      <c r="O80" s="1723"/>
      <c r="P80" s="1682"/>
      <c r="Q80" s="1682"/>
      <c r="Z80" s="1577" t="s">
        <v>18</v>
      </c>
      <c r="AD80" s="1576" t="s">
        <v>19</v>
      </c>
      <c r="AZ80" s="1662">
        <v>53</v>
      </c>
      <c r="BA80" s="1663">
        <v>41820.541666666664</v>
      </c>
      <c r="BB80" s="1636" t="str">
        <f t="shared" si="142"/>
        <v>Frankrike</v>
      </c>
      <c r="BC80" s="1660" t="s">
        <v>6</v>
      </c>
      <c r="BD80" s="1636" t="str">
        <f t="shared" si="143"/>
        <v>Nigeria</v>
      </c>
      <c r="BE80" s="1640">
        <f>IF(G80='Resultat &amp; tabell'!$G80,2,0)</f>
        <v>0</v>
      </c>
      <c r="BF80" s="1639" t="s">
        <v>6</v>
      </c>
      <c r="BG80" s="1640">
        <f>IF(I80='Resultat &amp; tabell'!$I80,2,0)</f>
        <v>2</v>
      </c>
      <c r="BH80" s="1640">
        <f>IF(J80='Resultat &amp; tabell'!$J80,1,0)</f>
        <v>1</v>
      </c>
      <c r="BI80" s="1624">
        <f t="shared" si="144"/>
        <v>3</v>
      </c>
      <c r="BK80" s="1642" t="str">
        <f t="shared" si="146"/>
        <v>Frankrike</v>
      </c>
      <c r="BL80" s="1642" t="str">
        <f>'Resultat &amp; tabell'!D80</f>
        <v>Frankrike</v>
      </c>
      <c r="BM80" s="1670" t="str">
        <f t="shared" si="147"/>
        <v>Frankrike</v>
      </c>
      <c r="BN80" s="1672" t="str">
        <f t="shared" si="148"/>
        <v>Frankrike</v>
      </c>
      <c r="BO80" s="1592">
        <f t="shared" si="145"/>
        <v>2</v>
      </c>
    </row>
    <row r="81" spans="2:67" ht="14.25" customHeight="1" x14ac:dyDescent="0.25">
      <c r="B81" s="1563">
        <v>54</v>
      </c>
      <c r="C81" s="1606">
        <v>41820.708333333336</v>
      </c>
      <c r="D81" s="1602" t="str">
        <f>M58</f>
        <v>Tyskland</v>
      </c>
      <c r="E81" s="1611" t="s">
        <v>6</v>
      </c>
      <c r="F81" s="1604" t="str">
        <f>M68</f>
        <v>Ryssland</v>
      </c>
      <c r="G81" s="1763">
        <v>3</v>
      </c>
      <c r="H81" s="1617" t="s">
        <v>6</v>
      </c>
      <c r="I81" s="1759">
        <v>1</v>
      </c>
      <c r="J81" s="1759">
        <v>1</v>
      </c>
      <c r="K81" s="1692">
        <f t="shared" si="141"/>
        <v>0</v>
      </c>
      <c r="M81" s="1758" t="s">
        <v>72</v>
      </c>
      <c r="N81" s="1722"/>
      <c r="O81" s="1723"/>
      <c r="P81" s="1682"/>
      <c r="Q81" s="1682"/>
      <c r="Z81" s="1577" t="s">
        <v>20</v>
      </c>
      <c r="AD81" s="1576" t="s">
        <v>21</v>
      </c>
      <c r="AZ81" s="1634">
        <v>54</v>
      </c>
      <c r="BA81" s="1641">
        <v>41820.708333333336</v>
      </c>
      <c r="BB81" s="1636" t="str">
        <f t="shared" si="142"/>
        <v>Tyskland</v>
      </c>
      <c r="BC81" s="1660" t="s">
        <v>6</v>
      </c>
      <c r="BD81" s="1636" t="str">
        <f t="shared" si="143"/>
        <v>Ryssland</v>
      </c>
      <c r="BE81" s="1640">
        <f>IF(G81='Resultat &amp; tabell'!$G81,2,0)</f>
        <v>0</v>
      </c>
      <c r="BF81" s="1639" t="s">
        <v>6</v>
      </c>
      <c r="BG81" s="1640">
        <f>IF(I81='Resultat &amp; tabell'!$I81,2,0)</f>
        <v>0</v>
      </c>
      <c r="BH81" s="1640">
        <f>IF(J81='Resultat &amp; tabell'!$J81,1,0)</f>
        <v>0</v>
      </c>
      <c r="BI81" s="1624">
        <f t="shared" si="144"/>
        <v>0</v>
      </c>
      <c r="BK81" s="1642" t="str">
        <f t="shared" si="146"/>
        <v>Tyskland</v>
      </c>
      <c r="BL81" s="1642" t="str">
        <f>'Resultat &amp; tabell'!D81</f>
        <v>Tyskland</v>
      </c>
      <c r="BM81" s="1670" t="str">
        <f t="shared" si="147"/>
        <v>Tyskland</v>
      </c>
      <c r="BN81" s="1672" t="str">
        <f t="shared" si="148"/>
        <v>Tyskland</v>
      </c>
      <c r="BO81" s="1592">
        <f t="shared" si="145"/>
        <v>2</v>
      </c>
    </row>
    <row r="82" spans="2:67" ht="14.25" customHeight="1" x14ac:dyDescent="0.25">
      <c r="B82" s="1563">
        <v>55</v>
      </c>
      <c r="C82" s="1606">
        <v>41821</v>
      </c>
      <c r="D82" s="1602" t="str">
        <f>M49</f>
        <v>Argentina</v>
      </c>
      <c r="E82" s="1611" t="s">
        <v>6</v>
      </c>
      <c r="F82" s="1604" t="str">
        <f>M41</f>
        <v>Schweiz</v>
      </c>
      <c r="G82" s="1763">
        <v>3</v>
      </c>
      <c r="H82" s="1564" t="s">
        <v>6</v>
      </c>
      <c r="I82" s="1759">
        <v>0</v>
      </c>
      <c r="J82" s="1759">
        <v>1</v>
      </c>
      <c r="K82" s="1692">
        <f t="shared" si="141"/>
        <v>2</v>
      </c>
      <c r="M82" s="1758" t="s">
        <v>67</v>
      </c>
      <c r="N82" s="1722"/>
      <c r="O82" s="1723"/>
      <c r="P82" s="1682"/>
      <c r="Q82" s="1682"/>
      <c r="Z82" s="1577" t="s">
        <v>22</v>
      </c>
      <c r="AD82" s="1576" t="s">
        <v>23</v>
      </c>
      <c r="AZ82" s="1634">
        <v>55</v>
      </c>
      <c r="BA82" s="1641">
        <v>41821</v>
      </c>
      <c r="BB82" s="1636" t="str">
        <f t="shared" si="142"/>
        <v>Argentina</v>
      </c>
      <c r="BC82" s="1660" t="s">
        <v>6</v>
      </c>
      <c r="BD82" s="1636" t="str">
        <f t="shared" si="143"/>
        <v>Schweiz</v>
      </c>
      <c r="BE82" s="1640">
        <f>IF(G82='Resultat &amp; tabell'!$G82,2,0)</f>
        <v>0</v>
      </c>
      <c r="BF82" s="1664" t="s">
        <v>6</v>
      </c>
      <c r="BG82" s="1640">
        <f>IF(I82='Resultat &amp; tabell'!$I82,2,0)</f>
        <v>2</v>
      </c>
      <c r="BH82" s="1640">
        <f>IF(J82='Resultat &amp; tabell'!$J82,1,0)</f>
        <v>0</v>
      </c>
      <c r="BI82" s="1624">
        <f t="shared" si="144"/>
        <v>2</v>
      </c>
      <c r="BK82" s="1642" t="str">
        <f t="shared" si="146"/>
        <v>Argentina</v>
      </c>
      <c r="BL82" s="1642" t="str">
        <f>'Resultat &amp; tabell'!D82</f>
        <v>Argentina</v>
      </c>
      <c r="BM82" s="1670" t="str">
        <f t="shared" si="147"/>
        <v>Argentina</v>
      </c>
      <c r="BN82" s="1672" t="str">
        <f t="shared" si="148"/>
        <v>Argentina</v>
      </c>
      <c r="BO82" s="1592">
        <f t="shared" si="145"/>
        <v>2</v>
      </c>
    </row>
    <row r="83" spans="2:67" ht="14.25" customHeight="1" x14ac:dyDescent="0.25">
      <c r="B83" s="1563">
        <v>56</v>
      </c>
      <c r="C83" s="1606">
        <v>41821</v>
      </c>
      <c r="D83" s="1602" t="str">
        <f>M67</f>
        <v>Belgien</v>
      </c>
      <c r="E83" s="1611" t="s">
        <v>6</v>
      </c>
      <c r="F83" s="1604" t="str">
        <f>M59</f>
        <v>Portugal</v>
      </c>
      <c r="G83" s="1763">
        <v>1</v>
      </c>
      <c r="H83" s="1617" t="s">
        <v>6</v>
      </c>
      <c r="I83" s="1759">
        <v>2</v>
      </c>
      <c r="J83" s="1759">
        <v>2</v>
      </c>
      <c r="K83" s="1692">
        <f t="shared" si="141"/>
        <v>0</v>
      </c>
      <c r="M83" s="1758" t="s">
        <v>73</v>
      </c>
      <c r="N83" s="1722"/>
      <c r="O83" s="1723"/>
      <c r="P83" s="1682"/>
      <c r="Q83" s="1682"/>
      <c r="Z83" s="1577" t="s">
        <v>25</v>
      </c>
      <c r="AD83" s="1576" t="s">
        <v>26</v>
      </c>
      <c r="AZ83" s="1634">
        <v>56</v>
      </c>
      <c r="BA83" s="1641">
        <v>41821</v>
      </c>
      <c r="BB83" s="1636" t="str">
        <f t="shared" si="142"/>
        <v>Belgien</v>
      </c>
      <c r="BC83" s="1660" t="s">
        <v>6</v>
      </c>
      <c r="BD83" s="1636" t="str">
        <f t="shared" si="143"/>
        <v>Portugal</v>
      </c>
      <c r="BE83" s="1640">
        <f>IF(G83='Resultat &amp; tabell'!$G83,2,0)</f>
        <v>0</v>
      </c>
      <c r="BF83" s="1639" t="s">
        <v>6</v>
      </c>
      <c r="BG83" s="1640">
        <f>IF(I83='Resultat &amp; tabell'!$I83,2,0)</f>
        <v>0</v>
      </c>
      <c r="BH83" s="1640">
        <f>IF(J83='Resultat &amp; tabell'!$J83,1,0)</f>
        <v>0</v>
      </c>
      <c r="BI83" s="1624">
        <f t="shared" si="144"/>
        <v>0</v>
      </c>
      <c r="BK83" s="1642" t="str">
        <f t="shared" si="146"/>
        <v>Belgien</v>
      </c>
      <c r="BL83" s="1642" t="str">
        <f>'Resultat &amp; tabell'!D83</f>
        <v>Belgien</v>
      </c>
      <c r="BM83" s="1670" t="str">
        <f t="shared" si="147"/>
        <v>Belgien</v>
      </c>
      <c r="BN83" s="1672" t="str">
        <f t="shared" si="148"/>
        <v>Belgien</v>
      </c>
      <c r="BO83" s="1592">
        <f t="shared" si="145"/>
        <v>2</v>
      </c>
    </row>
    <row r="84" spans="2:67" ht="14.25" customHeight="1" x14ac:dyDescent="0.25">
      <c r="B84" s="1568"/>
      <c r="C84" s="1590"/>
      <c r="D84" s="1568"/>
      <c r="E84" s="1568"/>
      <c r="F84" s="1568"/>
      <c r="G84" s="1564"/>
      <c r="H84" s="1564"/>
      <c r="I84" s="1564"/>
      <c r="J84" s="1564"/>
      <c r="K84" s="1705"/>
      <c r="M84" s="1724"/>
      <c r="N84" s="1722"/>
      <c r="O84" s="1723"/>
      <c r="P84" s="1682"/>
      <c r="Q84" s="1682"/>
      <c r="Z84" s="1577"/>
      <c r="AZ84" s="1643"/>
      <c r="BA84" s="1665"/>
      <c r="BB84" s="1643"/>
      <c r="BC84" s="1643"/>
      <c r="BD84" s="1643"/>
      <c r="BE84" s="1664"/>
      <c r="BF84" s="1664"/>
      <c r="BG84" s="1664"/>
      <c r="BH84" s="1664"/>
      <c r="BI84" s="1625"/>
      <c r="BK84" s="1642" t="str">
        <f t="shared" ref="BK84:BK91" si="149">BD76</f>
        <v>Holland</v>
      </c>
      <c r="BL84" s="1642" t="str">
        <f>'Resultat &amp; tabell'!F76</f>
        <v>Chile</v>
      </c>
      <c r="BM84" s="1670" t="str">
        <f t="shared" si="147"/>
        <v>Holland</v>
      </c>
      <c r="BN84" s="1672" t="str">
        <f t="shared" si="148"/>
        <v>Holland</v>
      </c>
      <c r="BO84" s="1592">
        <f t="shared" si="145"/>
        <v>2</v>
      </c>
    </row>
    <row r="85" spans="2:67" ht="14.25" customHeight="1" x14ac:dyDescent="0.25">
      <c r="B85" s="1566" t="s">
        <v>29</v>
      </c>
      <c r="C85" s="1578"/>
      <c r="D85" s="1569"/>
      <c r="K85" s="1705"/>
      <c r="M85" s="1724"/>
      <c r="N85" s="1722"/>
      <c r="O85" s="1723"/>
      <c r="P85" s="1682"/>
      <c r="Q85" s="1682"/>
      <c r="Z85" s="1573"/>
      <c r="AZ85" s="1628" t="s">
        <v>29</v>
      </c>
      <c r="BA85" s="1649"/>
      <c r="BB85" s="1592"/>
      <c r="BI85" s="1625"/>
      <c r="BK85" s="1642" t="str">
        <f t="shared" si="149"/>
        <v>England</v>
      </c>
      <c r="BL85" s="1642" t="str">
        <f>'Resultat &amp; tabell'!F77</f>
        <v>Uruguay</v>
      </c>
      <c r="BM85" s="1670" t="e">
        <f t="shared" si="147"/>
        <v>#N/A</v>
      </c>
      <c r="BN85" s="1672" t="e">
        <f t="shared" si="148"/>
        <v>#N/A</v>
      </c>
      <c r="BO85" s="1592">
        <f t="shared" si="145"/>
        <v>0</v>
      </c>
    </row>
    <row r="86" spans="2:67" ht="14.25" customHeight="1" x14ac:dyDescent="0.25">
      <c r="B86" s="1613" t="s">
        <v>2</v>
      </c>
      <c r="C86" s="1614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1615" t="s">
        <v>81</v>
      </c>
      <c r="K86" s="1709" t="s">
        <v>89</v>
      </c>
      <c r="M86" s="1725" t="s">
        <v>125</v>
      </c>
      <c r="N86" s="1722"/>
      <c r="O86" s="2014" t="s">
        <v>158</v>
      </c>
      <c r="P86" s="2015"/>
      <c r="Q86" s="2015"/>
      <c r="R86" s="2016"/>
      <c r="Z86" s="1585" t="s">
        <v>2</v>
      </c>
      <c r="AA86" s="1585"/>
      <c r="AB86" s="1585"/>
      <c r="AC86" s="1585"/>
      <c r="AD86" s="1585"/>
      <c r="AZ86" s="1656" t="s">
        <v>2</v>
      </c>
      <c r="BA86" s="1654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1655" t="s">
        <v>81</v>
      </c>
      <c r="BI86" s="1616" t="s">
        <v>89</v>
      </c>
      <c r="BK86" s="1642" t="str">
        <f t="shared" si="149"/>
        <v>Kroatien</v>
      </c>
      <c r="BL86" s="1642" t="str">
        <f>'Resultat &amp; tabell'!F78</f>
        <v>Mexiko</v>
      </c>
      <c r="BM86" s="1670" t="e">
        <f t="shared" si="147"/>
        <v>#N/A</v>
      </c>
      <c r="BN86" s="1672" t="e">
        <f t="shared" si="148"/>
        <v>#N/A</v>
      </c>
      <c r="BO86" s="1592">
        <f t="shared" si="145"/>
        <v>0</v>
      </c>
    </row>
    <row r="87" spans="2:67" ht="14.25" customHeight="1" x14ac:dyDescent="0.25">
      <c r="B87" s="1563">
        <v>57</v>
      </c>
      <c r="C87" s="1606">
        <v>41824</v>
      </c>
      <c r="D87" s="1602" t="str">
        <f>IF(M76="","Vinnare match 49",M76)</f>
        <v>Brasilien</v>
      </c>
      <c r="E87" s="1611" t="s">
        <v>6</v>
      </c>
      <c r="F87" s="1604" t="str">
        <f>IF(M77="","Vinnare match 50",M77)</f>
        <v>England</v>
      </c>
      <c r="G87" s="1680">
        <v>3</v>
      </c>
      <c r="H87" s="1617" t="s">
        <v>6</v>
      </c>
      <c r="I87" s="1767">
        <v>0</v>
      </c>
      <c r="J87" s="1767">
        <v>1</v>
      </c>
      <c r="K87" s="1692">
        <f>BI87</f>
        <v>0</v>
      </c>
      <c r="M87" s="1765" t="s">
        <v>5</v>
      </c>
      <c r="N87" s="1722"/>
      <c r="O87" s="2017">
        <f>BO103</f>
        <v>16</v>
      </c>
      <c r="P87" s="2018"/>
      <c r="Q87" s="2018"/>
      <c r="R87" s="2019"/>
      <c r="Z87" s="1577" t="s">
        <v>32</v>
      </c>
      <c r="AD87" s="1576" t="s">
        <v>33</v>
      </c>
      <c r="AZ87" s="1634">
        <v>57</v>
      </c>
      <c r="BA87" s="1641">
        <v>41824</v>
      </c>
      <c r="BB87" s="1636" t="str">
        <f>D87</f>
        <v>Brasilien</v>
      </c>
      <c r="BC87" s="1660" t="s">
        <v>6</v>
      </c>
      <c r="BD87" s="1636" t="str">
        <f>F87</f>
        <v>England</v>
      </c>
      <c r="BE87" s="1640">
        <f>IF(G87='Resultat &amp; tabell'!$G87,2,0)</f>
        <v>0</v>
      </c>
      <c r="BF87" s="1639" t="s">
        <v>6</v>
      </c>
      <c r="BG87" s="1640">
        <f>IF(I87='Resultat &amp; tabell'!$I87,2,0)</f>
        <v>0</v>
      </c>
      <c r="BH87" s="1640">
        <f>IF(J87='Resultat &amp; tabell'!$J87,1,0)</f>
        <v>0</v>
      </c>
      <c r="BI87" s="1624">
        <f t="shared" ref="BI87:BI90" si="150">SUM(BE87+BG87+BH87)</f>
        <v>0</v>
      </c>
      <c r="BK87" s="1642" t="str">
        <f t="shared" si="149"/>
        <v>Colombia</v>
      </c>
      <c r="BL87" s="1642" t="str">
        <f>'Resultat &amp; tabell'!F79</f>
        <v>Grekland</v>
      </c>
      <c r="BM87" s="1670" t="str">
        <f t="shared" si="147"/>
        <v>Colombia</v>
      </c>
      <c r="BN87" s="1672" t="str">
        <f t="shared" si="148"/>
        <v>Colombia</v>
      </c>
      <c r="BO87" s="1592">
        <f t="shared" si="145"/>
        <v>2</v>
      </c>
    </row>
    <row r="88" spans="2:67" ht="14.25" customHeight="1" x14ac:dyDescent="0.25">
      <c r="B88" s="1563">
        <v>58</v>
      </c>
      <c r="C88" s="1606">
        <v>41824</v>
      </c>
      <c r="D88" s="1602" t="str">
        <f>IF(M80="","Vinnare match 53",M80)</f>
        <v>Frankrike</v>
      </c>
      <c r="E88" s="1611" t="s">
        <v>6</v>
      </c>
      <c r="F88" s="1604" t="str">
        <f>IF(M81="","Vinnare match 54",M81)</f>
        <v>Tyskland</v>
      </c>
      <c r="G88" s="1680">
        <v>1</v>
      </c>
      <c r="H88" s="1617" t="s">
        <v>6</v>
      </c>
      <c r="I88" s="1767">
        <v>2</v>
      </c>
      <c r="J88" s="1767">
        <v>2</v>
      </c>
      <c r="K88" s="1692">
        <f>BI88</f>
        <v>0</v>
      </c>
      <c r="M88" s="1765" t="s">
        <v>72</v>
      </c>
      <c r="N88" s="1722"/>
      <c r="O88" s="1726"/>
      <c r="P88" s="1682"/>
      <c r="Q88" s="1682"/>
      <c r="Z88" s="1577" t="s">
        <v>34</v>
      </c>
      <c r="AD88" s="1576" t="s">
        <v>35</v>
      </c>
      <c r="AZ88" s="1634">
        <v>58</v>
      </c>
      <c r="BA88" s="1641">
        <v>41824</v>
      </c>
      <c r="BB88" s="1636" t="str">
        <f>D88</f>
        <v>Frankrike</v>
      </c>
      <c r="BC88" s="1660" t="s">
        <v>6</v>
      </c>
      <c r="BD88" s="1636" t="str">
        <f>F88</f>
        <v>Tyskland</v>
      </c>
      <c r="BE88" s="1640">
        <f>IF(G88='Resultat &amp; tabell'!$G88,2,0)</f>
        <v>0</v>
      </c>
      <c r="BF88" s="1639" t="s">
        <v>6</v>
      </c>
      <c r="BG88" s="1640">
        <f>IF(I88='Resultat &amp; tabell'!$I88,2,0)</f>
        <v>0</v>
      </c>
      <c r="BH88" s="1640">
        <f>IF(J88='Resultat &amp; tabell'!$J88,1,0)</f>
        <v>0</v>
      </c>
      <c r="BI88" s="1624">
        <f t="shared" si="150"/>
        <v>0</v>
      </c>
      <c r="BK88" s="1642" t="str">
        <f t="shared" si="149"/>
        <v>Nigeria</v>
      </c>
      <c r="BL88" s="1642" t="str">
        <f>'Resultat &amp; tabell'!F80</f>
        <v>Nigeria</v>
      </c>
      <c r="BM88" s="1670" t="str">
        <f t="shared" si="147"/>
        <v>Nigeria</v>
      </c>
      <c r="BN88" s="1672" t="str">
        <f t="shared" si="148"/>
        <v>Nigeria</v>
      </c>
      <c r="BO88" s="1592">
        <f t="shared" si="145"/>
        <v>2</v>
      </c>
    </row>
    <row r="89" spans="2:67" ht="14.25" customHeight="1" x14ac:dyDescent="0.25">
      <c r="B89" s="1563">
        <v>59</v>
      </c>
      <c r="C89" s="1606">
        <v>41825</v>
      </c>
      <c r="D89" s="1602" t="str">
        <f>IF(M78="","Vinnare match 51",M78)</f>
        <v>Spanien</v>
      </c>
      <c r="E89" s="1611" t="s">
        <v>6</v>
      </c>
      <c r="F89" s="1604" t="str">
        <f>IF(M79="","Vinnare match 52",M79)</f>
        <v>Uruguay</v>
      </c>
      <c r="G89" s="1680">
        <v>2</v>
      </c>
      <c r="H89" s="1617" t="s">
        <v>6</v>
      </c>
      <c r="I89" s="1767">
        <v>1</v>
      </c>
      <c r="J89" s="1767">
        <v>1</v>
      </c>
      <c r="K89" s="1692">
        <f>BI89</f>
        <v>0</v>
      </c>
      <c r="M89" s="1765" t="s">
        <v>27</v>
      </c>
      <c r="N89" s="1722"/>
      <c r="O89" s="1726"/>
      <c r="P89" s="1682"/>
      <c r="Q89" s="1682"/>
      <c r="Z89" s="1577" t="s">
        <v>36</v>
      </c>
      <c r="AD89" s="1576" t="s">
        <v>37</v>
      </c>
      <c r="AZ89" s="1634">
        <v>59</v>
      </c>
      <c r="BA89" s="1641">
        <v>41825</v>
      </c>
      <c r="BB89" s="1636" t="str">
        <f>D89</f>
        <v>Spanien</v>
      </c>
      <c r="BC89" s="1660" t="s">
        <v>6</v>
      </c>
      <c r="BD89" s="1636" t="str">
        <f>F89</f>
        <v>Uruguay</v>
      </c>
      <c r="BE89" s="1640">
        <f>IF(G89='Resultat &amp; tabell'!$G89,2,0)</f>
        <v>0</v>
      </c>
      <c r="BF89" s="1639" t="s">
        <v>6</v>
      </c>
      <c r="BG89" s="1640">
        <f>IF(I89='Resultat &amp; tabell'!$I89,2,0)</f>
        <v>0</v>
      </c>
      <c r="BH89" s="1640">
        <f>IF(J89='Resultat &amp; tabell'!$J89,1,0)</f>
        <v>0</v>
      </c>
      <c r="BI89" s="1624">
        <f t="shared" si="150"/>
        <v>0</v>
      </c>
      <c r="BK89" s="1642" t="str">
        <f t="shared" si="149"/>
        <v>Ryssland</v>
      </c>
      <c r="BL89" s="1642" t="str">
        <f>'Resultat &amp; tabell'!F81</f>
        <v>Algeriet</v>
      </c>
      <c r="BM89" s="1670" t="e">
        <f t="shared" si="147"/>
        <v>#N/A</v>
      </c>
      <c r="BN89" s="1672" t="e">
        <f t="shared" si="148"/>
        <v>#N/A</v>
      </c>
      <c r="BO89" s="1592">
        <f t="shared" si="145"/>
        <v>0</v>
      </c>
    </row>
    <row r="90" spans="2:67" ht="14.25" customHeight="1" x14ac:dyDescent="0.25">
      <c r="B90" s="1563">
        <v>60</v>
      </c>
      <c r="C90" s="1606">
        <v>41825</v>
      </c>
      <c r="D90" s="1602" t="str">
        <f>IF(M82="","Vinnare match 55",M82)</f>
        <v>Argentina</v>
      </c>
      <c r="E90" s="1611" t="s">
        <v>6</v>
      </c>
      <c r="F90" s="1604" t="str">
        <f>IF(M83="","Vinnare match 56",M83)</f>
        <v>Portugal</v>
      </c>
      <c r="G90" s="1680">
        <v>2</v>
      </c>
      <c r="H90" s="1617" t="s">
        <v>6</v>
      </c>
      <c r="I90" s="1767">
        <v>1</v>
      </c>
      <c r="J90" s="1767">
        <v>1</v>
      </c>
      <c r="K90" s="1692">
        <f>BI90</f>
        <v>0</v>
      </c>
      <c r="M90" s="1765" t="s">
        <v>67</v>
      </c>
      <c r="N90" s="1722"/>
      <c r="O90" s="1726"/>
      <c r="P90" s="1682"/>
      <c r="Q90" s="1682"/>
      <c r="Z90" s="1577" t="s">
        <v>38</v>
      </c>
      <c r="AD90" s="1576" t="s">
        <v>39</v>
      </c>
      <c r="AZ90" s="1634">
        <v>60</v>
      </c>
      <c r="BA90" s="1641">
        <v>41825</v>
      </c>
      <c r="BB90" s="1636" t="str">
        <f>D90</f>
        <v>Argentina</v>
      </c>
      <c r="BC90" s="1660" t="s">
        <v>6</v>
      </c>
      <c r="BD90" s="1636" t="str">
        <f>F90</f>
        <v>Portugal</v>
      </c>
      <c r="BE90" s="1640">
        <f>IF(G90='Resultat &amp; tabell'!$G90,2,0)</f>
        <v>0</v>
      </c>
      <c r="BF90" s="1639" t="s">
        <v>6</v>
      </c>
      <c r="BG90" s="1640">
        <f>IF(I90='Resultat &amp; tabell'!$I90,2,0)</f>
        <v>0</v>
      </c>
      <c r="BH90" s="1640">
        <f>IF(J90='Resultat &amp; tabell'!$J90,1,0)</f>
        <v>0</v>
      </c>
      <c r="BI90" s="1624">
        <f t="shared" si="150"/>
        <v>0</v>
      </c>
      <c r="BK90" s="1642" t="str">
        <f t="shared" si="149"/>
        <v>Schweiz</v>
      </c>
      <c r="BL90" s="1642" t="str">
        <f>'Resultat &amp; tabell'!F82</f>
        <v>Schweiz</v>
      </c>
      <c r="BM90" s="1670" t="str">
        <f t="shared" si="147"/>
        <v>Schweiz</v>
      </c>
      <c r="BN90" s="1672" t="str">
        <f t="shared" si="148"/>
        <v>Schweiz</v>
      </c>
      <c r="BO90" s="1592">
        <f t="shared" si="145"/>
        <v>2</v>
      </c>
    </row>
    <row r="91" spans="2:67" ht="14.25" customHeight="1" x14ac:dyDescent="0.25">
      <c r="B91" s="1579"/>
      <c r="C91" s="1578"/>
      <c r="D91" s="1569"/>
      <c r="K91" s="1705"/>
      <c r="M91" s="1724"/>
      <c r="N91" s="1722"/>
      <c r="O91" s="1726"/>
      <c r="P91" s="1682"/>
      <c r="Q91" s="1682"/>
      <c r="Z91" s="1573"/>
      <c r="AZ91" s="1591"/>
      <c r="BA91" s="1649"/>
      <c r="BB91" s="1592"/>
      <c r="BI91" s="1625"/>
      <c r="BK91" s="1642" t="str">
        <f t="shared" si="149"/>
        <v>Portugal</v>
      </c>
      <c r="BL91" s="1642" t="str">
        <f>'Resultat &amp; tabell'!F83</f>
        <v>USA</v>
      </c>
      <c r="BM91" s="1670" t="e">
        <f t="shared" si="147"/>
        <v>#N/A</v>
      </c>
      <c r="BN91" s="1672" t="e">
        <f t="shared" si="148"/>
        <v>#N/A</v>
      </c>
      <c r="BO91" s="1592">
        <f t="shared" si="145"/>
        <v>0</v>
      </c>
    </row>
    <row r="92" spans="2:67" ht="14.25" customHeight="1" x14ac:dyDescent="0.25">
      <c r="B92" s="1566" t="s">
        <v>41</v>
      </c>
      <c r="C92" s="1578"/>
      <c r="D92" s="1569"/>
      <c r="K92" s="1705"/>
      <c r="M92" s="1724"/>
      <c r="N92" s="1722"/>
      <c r="O92" s="1726"/>
      <c r="P92" s="1682"/>
      <c r="Q92" s="1682"/>
      <c r="Z92" s="1573"/>
      <c r="AZ92" s="1628" t="s">
        <v>41</v>
      </c>
      <c r="BA92" s="1649"/>
      <c r="BB92" s="1592"/>
      <c r="BI92" s="1625"/>
      <c r="BK92" s="1642"/>
      <c r="BN92" s="1560" t="s">
        <v>107</v>
      </c>
      <c r="BO92" s="1593">
        <f>SUM(BO76:BO91)</f>
        <v>20</v>
      </c>
    </row>
    <row r="93" spans="2:67" ht="14.25" customHeight="1" x14ac:dyDescent="0.25">
      <c r="B93" s="1613" t="s">
        <v>2</v>
      </c>
      <c r="C93" s="1614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1615" t="s">
        <v>81</v>
      </c>
      <c r="K93" s="1709" t="s">
        <v>89</v>
      </c>
      <c r="M93" s="1725" t="s">
        <v>124</v>
      </c>
      <c r="N93" s="1722" t="s">
        <v>100</v>
      </c>
      <c r="O93" s="2014" t="s">
        <v>159</v>
      </c>
      <c r="P93" s="2015"/>
      <c r="Q93" s="2015"/>
      <c r="R93" s="2016"/>
      <c r="Z93" s="1585" t="s">
        <v>2</v>
      </c>
      <c r="AA93" s="1585"/>
      <c r="AB93" s="1585"/>
      <c r="AC93" s="1585"/>
      <c r="AD93" s="1585"/>
      <c r="AZ93" s="1656" t="s">
        <v>2</v>
      </c>
      <c r="BA93" s="1654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1655" t="s">
        <v>81</v>
      </c>
      <c r="BI93" s="1616" t="s">
        <v>89</v>
      </c>
      <c r="BK93" s="1673" t="s">
        <v>29</v>
      </c>
      <c r="BL93" s="1674"/>
      <c r="BM93" s="1675"/>
      <c r="BN93" s="1676"/>
      <c r="BO93" s="1676"/>
    </row>
    <row r="94" spans="2:67" ht="14.25" customHeight="1" x14ac:dyDescent="0.25">
      <c r="B94" s="1563">
        <v>61</v>
      </c>
      <c r="C94" s="1606">
        <v>41828.708333333336</v>
      </c>
      <c r="D94" s="1602" t="str">
        <f>IF(M87="","Vinnare match 57",M87)</f>
        <v>Brasilien</v>
      </c>
      <c r="E94" s="1611" t="s">
        <v>6</v>
      </c>
      <c r="F94" s="1604" t="str">
        <f>IF(M88="","Vinnare match 58",M88)</f>
        <v>Tyskland</v>
      </c>
      <c r="G94" s="1680">
        <v>2</v>
      </c>
      <c r="H94" s="1617" t="s">
        <v>6</v>
      </c>
      <c r="I94" s="1768">
        <v>1</v>
      </c>
      <c r="J94" s="1768">
        <v>1</v>
      </c>
      <c r="K94" s="1692">
        <f>BI94</f>
        <v>0</v>
      </c>
      <c r="M94" s="1766" t="s">
        <v>5</v>
      </c>
      <c r="O94" s="2017">
        <f>BO110</f>
        <v>0</v>
      </c>
      <c r="P94" s="2018"/>
      <c r="Q94" s="2018"/>
      <c r="R94" s="2019"/>
      <c r="S94" s="1722" t="str">
        <f>IF(M94=D94,F94,D94)</f>
        <v>Tyskland</v>
      </c>
      <c r="Z94" s="1577" t="s">
        <v>44</v>
      </c>
      <c r="AD94" s="1576" t="s">
        <v>45</v>
      </c>
      <c r="AZ94" s="1634">
        <v>61</v>
      </c>
      <c r="BA94" s="1641">
        <v>41828.708333333336</v>
      </c>
      <c r="BB94" s="1636" t="str">
        <f>D94</f>
        <v>Brasilien</v>
      </c>
      <c r="BC94" s="1660" t="s">
        <v>6</v>
      </c>
      <c r="BD94" s="1636" t="str">
        <f>F94</f>
        <v>Tyskland</v>
      </c>
      <c r="BE94" s="1640">
        <f>IF(G94='Resultat &amp; tabell'!$G94,2,0)</f>
        <v>0</v>
      </c>
      <c r="BF94" s="1639" t="s">
        <v>6</v>
      </c>
      <c r="BG94" s="1640">
        <f>IF(I94='Resultat &amp; tabell'!$I94,2,0)</f>
        <v>0</v>
      </c>
      <c r="BH94" s="1640">
        <f>IF(J94='Resultat &amp; tabell'!$J94,1,0)</f>
        <v>0</v>
      </c>
      <c r="BI94" s="1624">
        <f t="shared" ref="BI94:BI95" si="151">SUM(BE94+BG94+BH94)</f>
        <v>0</v>
      </c>
      <c r="BK94" s="1595" t="s">
        <v>104</v>
      </c>
      <c r="BL94" s="1627" t="s">
        <v>103</v>
      </c>
      <c r="BM94" s="1627" t="s">
        <v>105</v>
      </c>
      <c r="BN94" s="1627" t="s">
        <v>106</v>
      </c>
      <c r="BO94" s="1627" t="s">
        <v>89</v>
      </c>
    </row>
    <row r="95" spans="2:67" ht="14.25" customHeight="1" x14ac:dyDescent="0.25">
      <c r="B95" s="1563">
        <v>62</v>
      </c>
      <c r="C95" s="1606">
        <v>41829.708333333336</v>
      </c>
      <c r="D95" s="1602" t="str">
        <f>IF(M89="","Vinnare match 59",M89)</f>
        <v>Spanien</v>
      </c>
      <c r="E95" s="1611" t="s">
        <v>6</v>
      </c>
      <c r="F95" s="1604" t="str">
        <f>IF(M90="","Vinnare match 60",M90)</f>
        <v>Argentina</v>
      </c>
      <c r="G95" s="1680">
        <v>1</v>
      </c>
      <c r="H95" s="1617" t="s">
        <v>6</v>
      </c>
      <c r="I95" s="1768">
        <v>2</v>
      </c>
      <c r="J95" s="1768">
        <v>2</v>
      </c>
      <c r="K95" s="1692">
        <f>BI95</f>
        <v>0</v>
      </c>
      <c r="M95" s="1766" t="s">
        <v>67</v>
      </c>
      <c r="O95" s="1726"/>
      <c r="P95" s="1722" t="str">
        <f>IF(M95=D95,F95,D95)</f>
        <v>Spanien</v>
      </c>
      <c r="Q95" s="1682"/>
      <c r="Z95" s="1577" t="s">
        <v>48</v>
      </c>
      <c r="AD95" s="1576" t="s">
        <v>49</v>
      </c>
      <c r="AZ95" s="1634">
        <v>62</v>
      </c>
      <c r="BA95" s="1641">
        <v>41829.708333333336</v>
      </c>
      <c r="BB95" s="1636" t="str">
        <f>D95</f>
        <v>Spanien</v>
      </c>
      <c r="BC95" s="1660" t="s">
        <v>6</v>
      </c>
      <c r="BD95" s="1636" t="str">
        <f>F95</f>
        <v>Argentina</v>
      </c>
      <c r="BE95" s="1640">
        <f>IF(G95='Resultat &amp; tabell'!$G95,2,0)</f>
        <v>0</v>
      </c>
      <c r="BF95" s="1639" t="s">
        <v>6</v>
      </c>
      <c r="BG95" s="1640">
        <f>IF(I95='Resultat &amp; tabell'!$I95,2,0)</f>
        <v>0</v>
      </c>
      <c r="BH95" s="1640">
        <f>IF(J95='Resultat &amp; tabell'!$J95,1,0)</f>
        <v>0</v>
      </c>
      <c r="BI95" s="1624">
        <f t="shared" si="151"/>
        <v>0</v>
      </c>
      <c r="BK95" s="1642" t="str">
        <f>D87</f>
        <v>Brasilien</v>
      </c>
      <c r="BL95" s="1642" t="str">
        <f>'Resultat &amp; tabell'!D87</f>
        <v>Brasilien</v>
      </c>
      <c r="BM95" s="1670" t="str">
        <f>VLOOKUP(BK95,$BL$95:$BL$102,1,FALSE)</f>
        <v>Brasilien</v>
      </c>
      <c r="BN95" s="1672" t="str">
        <f t="shared" ref="BN95:BN102" si="152">BM95</f>
        <v>Brasilien</v>
      </c>
      <c r="BO95" s="1592">
        <f t="shared" ref="BO95:BO102" si="153">IFERROR(IF(BM95=BN95,4,0),0)</f>
        <v>4</v>
      </c>
    </row>
    <row r="96" spans="2:67" ht="14.25" customHeight="1" x14ac:dyDescent="0.25">
      <c r="B96" s="1579"/>
      <c r="C96" s="1578"/>
      <c r="D96" s="1569"/>
      <c r="K96" s="1705"/>
      <c r="M96" s="1724"/>
      <c r="N96" s="1722"/>
      <c r="O96" s="1726"/>
      <c r="P96" s="1682"/>
      <c r="Q96" s="1682"/>
      <c r="Z96" s="1573"/>
      <c r="AZ96" s="1591"/>
      <c r="BA96" s="1649"/>
      <c r="BB96" s="1592"/>
      <c r="BI96" s="1625"/>
      <c r="BK96" s="1642" t="str">
        <f>D88</f>
        <v>Frankrike</v>
      </c>
      <c r="BL96" s="1642" t="str">
        <f>'Resultat &amp; tabell'!D88</f>
        <v>Frankrike</v>
      </c>
      <c r="BM96" s="1670" t="str">
        <f t="shared" ref="BM96:BM102" si="154">VLOOKUP(BK96,$BL$95:$BL$102,1,FALSE)</f>
        <v>Frankrike</v>
      </c>
      <c r="BN96" s="1672" t="str">
        <f t="shared" si="152"/>
        <v>Frankrike</v>
      </c>
      <c r="BO96" s="1592">
        <f t="shared" si="153"/>
        <v>4</v>
      </c>
    </row>
    <row r="97" spans="2:67" ht="14.25" customHeight="1" x14ac:dyDescent="0.25">
      <c r="B97" s="1566" t="s">
        <v>50</v>
      </c>
      <c r="C97" s="1578"/>
      <c r="D97" s="1569"/>
      <c r="K97" s="1705"/>
      <c r="M97" s="1724"/>
      <c r="N97" s="1722"/>
      <c r="O97" s="1726"/>
      <c r="P97" s="1682"/>
      <c r="Q97" s="1682"/>
      <c r="Z97" s="1573"/>
      <c r="AZ97" s="1628" t="s">
        <v>50</v>
      </c>
      <c r="BA97" s="1649"/>
      <c r="BB97" s="1592"/>
      <c r="BI97" s="1625"/>
      <c r="BK97" s="1642" t="str">
        <f>D89</f>
        <v>Spanien</v>
      </c>
      <c r="BL97" s="1642" t="str">
        <f>'Resultat &amp; tabell'!D89</f>
        <v>Holland</v>
      </c>
      <c r="BM97" s="1670" t="e">
        <f t="shared" si="154"/>
        <v>#N/A</v>
      </c>
      <c r="BN97" s="1672" t="e">
        <f t="shared" si="152"/>
        <v>#N/A</v>
      </c>
      <c r="BO97" s="1592">
        <f t="shared" si="153"/>
        <v>0</v>
      </c>
    </row>
    <row r="98" spans="2:67" ht="14.25" customHeight="1" x14ac:dyDescent="0.25">
      <c r="B98" s="1613" t="s">
        <v>2</v>
      </c>
      <c r="C98" s="1614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1615" t="s">
        <v>81</v>
      </c>
      <c r="K98" s="1709" t="s">
        <v>89</v>
      </c>
      <c r="M98" s="1705"/>
      <c r="N98" s="1722"/>
      <c r="O98" s="2014" t="s">
        <v>160</v>
      </c>
      <c r="P98" s="2015"/>
      <c r="Q98" s="2015"/>
      <c r="R98" s="2016"/>
      <c r="Z98" s="1585" t="s">
        <v>2</v>
      </c>
      <c r="AA98" s="1585"/>
      <c r="AB98" s="1585"/>
      <c r="AC98" s="1585"/>
      <c r="AD98" s="1585"/>
      <c r="AZ98" s="1656" t="s">
        <v>2</v>
      </c>
      <c r="BA98" s="1654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1655" t="s">
        <v>81</v>
      </c>
      <c r="BI98" s="1616" t="s">
        <v>89</v>
      </c>
      <c r="BK98" s="1642" t="str">
        <f>D90</f>
        <v>Argentina</v>
      </c>
      <c r="BL98" s="1642" t="str">
        <f>'Resultat &amp; tabell'!D90</f>
        <v>Argentina</v>
      </c>
      <c r="BM98" s="1670" t="str">
        <f t="shared" si="154"/>
        <v>Argentina</v>
      </c>
      <c r="BN98" s="1672" t="str">
        <f t="shared" si="152"/>
        <v>Argentina</v>
      </c>
      <c r="BO98" s="1592">
        <f t="shared" si="153"/>
        <v>4</v>
      </c>
    </row>
    <row r="99" spans="2:67" ht="14.25" customHeight="1" x14ac:dyDescent="0.25">
      <c r="B99" s="1563">
        <v>63</v>
      </c>
      <c r="C99" s="1606">
        <v>41832</v>
      </c>
      <c r="D99" s="1602" t="str">
        <f>IF(M94="","Förlorare match 61",S94)</f>
        <v>Tyskland</v>
      </c>
      <c r="E99" s="1611" t="s">
        <v>6</v>
      </c>
      <c r="F99" s="1604" t="str">
        <f>IF(M95="","Förlorare match 62",P95)</f>
        <v>Spanien</v>
      </c>
      <c r="G99" s="1680">
        <v>1</v>
      </c>
      <c r="H99" s="1617" t="s">
        <v>6</v>
      </c>
      <c r="I99" s="1769">
        <v>3</v>
      </c>
      <c r="J99" s="1769">
        <v>2</v>
      </c>
      <c r="K99" s="1692">
        <f>BI99</f>
        <v>0</v>
      </c>
      <c r="M99" s="1727"/>
      <c r="N99" s="1722"/>
      <c r="O99" s="2017">
        <f>BO115</f>
        <v>0</v>
      </c>
      <c r="P99" s="2018"/>
      <c r="Q99" s="2018"/>
      <c r="R99" s="2019"/>
      <c r="Z99" s="1577" t="s">
        <v>51</v>
      </c>
      <c r="AD99" s="1576" t="s">
        <v>52</v>
      </c>
      <c r="AZ99" s="1634">
        <v>63</v>
      </c>
      <c r="BA99" s="1641">
        <v>41832</v>
      </c>
      <c r="BB99" s="1636" t="str">
        <f>D99</f>
        <v>Tyskland</v>
      </c>
      <c r="BC99" s="1660" t="s">
        <v>6</v>
      </c>
      <c r="BD99" s="1636" t="str">
        <f>F99</f>
        <v>Spanien</v>
      </c>
      <c r="BE99" s="1640">
        <f>IF(G99='Resultat &amp; tabell'!$G99,2,0)</f>
        <v>0</v>
      </c>
      <c r="BF99" s="1639" t="s">
        <v>6</v>
      </c>
      <c r="BG99" s="1640">
        <f>IF(I99='Resultat &amp; tabell'!$I99,2,0)</f>
        <v>0</v>
      </c>
      <c r="BH99" s="1640">
        <f>IF(J99='Resultat &amp; tabell'!$J99,1,0)</f>
        <v>0</v>
      </c>
      <c r="BI99" s="1624">
        <f>SUM(BE99+BG99+BH99)</f>
        <v>0</v>
      </c>
      <c r="BK99" s="1642" t="str">
        <f>F87</f>
        <v>England</v>
      </c>
      <c r="BL99" s="1642" t="str">
        <f>'Resultat &amp; tabell'!F87</f>
        <v>Colombia</v>
      </c>
      <c r="BM99" s="1670" t="e">
        <f t="shared" si="154"/>
        <v>#N/A</v>
      </c>
      <c r="BN99" s="1672" t="e">
        <f t="shared" si="152"/>
        <v>#N/A</v>
      </c>
      <c r="BO99" s="1592">
        <f t="shared" si="153"/>
        <v>0</v>
      </c>
    </row>
    <row r="100" spans="2:67" ht="14.25" customHeight="1" x14ac:dyDescent="0.25">
      <c r="B100" s="1579"/>
      <c r="C100" s="1578"/>
      <c r="D100" s="1569"/>
      <c r="K100" s="1705"/>
      <c r="M100" s="1728"/>
      <c r="N100" s="1722"/>
      <c r="O100" s="1729"/>
      <c r="P100" s="1682"/>
      <c r="Q100" s="1682"/>
      <c r="Z100" s="1573"/>
      <c r="AZ100" s="1591"/>
      <c r="BA100" s="1649"/>
      <c r="BB100" s="1592"/>
      <c r="BI100" s="1625"/>
      <c r="BK100" s="1642" t="str">
        <f>F88</f>
        <v>Tyskland</v>
      </c>
      <c r="BL100" s="1642" t="str">
        <f>'Resultat &amp; tabell'!F88</f>
        <v>Tyskland</v>
      </c>
      <c r="BM100" s="1670" t="str">
        <f t="shared" si="154"/>
        <v>Tyskland</v>
      </c>
      <c r="BN100" s="1672" t="str">
        <f t="shared" si="152"/>
        <v>Tyskland</v>
      </c>
      <c r="BO100" s="1592">
        <f t="shared" si="153"/>
        <v>4</v>
      </c>
    </row>
    <row r="101" spans="2:67" ht="14.25" customHeight="1" x14ac:dyDescent="0.25">
      <c r="B101" s="1566" t="s">
        <v>54</v>
      </c>
      <c r="C101" s="1581"/>
      <c r="D101" s="1583"/>
      <c r="E101" s="1567"/>
      <c r="F101" s="1566"/>
      <c r="G101" s="1567"/>
      <c r="H101" s="1567"/>
      <c r="I101" s="1567"/>
      <c r="J101" s="1567"/>
      <c r="K101" s="1705"/>
      <c r="M101" s="1728"/>
      <c r="N101" s="1722"/>
      <c r="O101" s="1726"/>
      <c r="P101" s="1682"/>
      <c r="Q101" s="1682"/>
      <c r="Z101" s="1585"/>
      <c r="AA101" s="1571"/>
      <c r="AB101" s="1571"/>
      <c r="AC101" s="1571"/>
      <c r="AD101" s="1570"/>
      <c r="AZ101" s="1628" t="s">
        <v>54</v>
      </c>
      <c r="BA101" s="1651"/>
      <c r="BB101" s="1593"/>
      <c r="BC101" s="1629"/>
      <c r="BD101" s="1628"/>
      <c r="BE101" s="1629"/>
      <c r="BF101" s="1629"/>
      <c r="BG101" s="1629"/>
      <c r="BH101" s="1629"/>
      <c r="BI101" s="1625"/>
      <c r="BK101" s="1642" t="str">
        <f>F89</f>
        <v>Uruguay</v>
      </c>
      <c r="BL101" s="1642" t="str">
        <f>'Resultat &amp; tabell'!F89</f>
        <v>Costa Rica</v>
      </c>
      <c r="BM101" s="1670" t="e">
        <f t="shared" si="154"/>
        <v>#N/A</v>
      </c>
      <c r="BN101" s="1672" t="e">
        <f t="shared" si="152"/>
        <v>#N/A</v>
      </c>
      <c r="BO101" s="1592">
        <f t="shared" si="153"/>
        <v>0</v>
      </c>
    </row>
    <row r="102" spans="2:67" ht="14.25" customHeight="1" x14ac:dyDescent="0.25">
      <c r="B102" s="1613" t="s">
        <v>2</v>
      </c>
      <c r="C102" s="1614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1615" t="s">
        <v>81</v>
      </c>
      <c r="K102" s="1709" t="s">
        <v>89</v>
      </c>
      <c r="M102" s="1705"/>
      <c r="N102" s="1722"/>
      <c r="O102" s="2014" t="s">
        <v>161</v>
      </c>
      <c r="P102" s="2015"/>
      <c r="Q102" s="2015"/>
      <c r="R102" s="2016"/>
      <c r="Z102" s="1585" t="s">
        <v>2</v>
      </c>
      <c r="AA102" s="1585"/>
      <c r="AB102" s="1585"/>
      <c r="AC102" s="1585"/>
      <c r="AD102" s="1585"/>
      <c r="AZ102" s="1656" t="s">
        <v>2</v>
      </c>
      <c r="BA102" s="1654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1655" t="s">
        <v>81</v>
      </c>
      <c r="BI102" s="1616" t="s">
        <v>89</v>
      </c>
      <c r="BK102" s="1642" t="str">
        <f>F90</f>
        <v>Portugal</v>
      </c>
      <c r="BL102" s="1642" t="str">
        <f>'Resultat &amp; tabell'!F90</f>
        <v>Belgien</v>
      </c>
      <c r="BM102" s="1670" t="e">
        <f t="shared" si="154"/>
        <v>#N/A</v>
      </c>
      <c r="BN102" s="1672" t="e">
        <f t="shared" si="152"/>
        <v>#N/A</v>
      </c>
      <c r="BO102" s="1592">
        <f t="shared" si="153"/>
        <v>0</v>
      </c>
    </row>
    <row r="103" spans="2:67" ht="14.25" customHeight="1" x14ac:dyDescent="0.25">
      <c r="B103" s="1612">
        <v>64</v>
      </c>
      <c r="C103" s="1618">
        <v>41833.666666666664</v>
      </c>
      <c r="D103" s="1602" t="str">
        <f>IF(M94="","Vinnare match 61",M94)</f>
        <v>Brasilien</v>
      </c>
      <c r="E103" s="1611" t="s">
        <v>6</v>
      </c>
      <c r="F103" s="1604" t="str">
        <f>IF(M95="","Vinnare match 62",M95)</f>
        <v>Argentina</v>
      </c>
      <c r="G103" s="1679">
        <v>3</v>
      </c>
      <c r="H103" s="1617" t="s">
        <v>6</v>
      </c>
      <c r="I103" s="1892">
        <v>2</v>
      </c>
      <c r="J103" s="1891">
        <v>1</v>
      </c>
      <c r="K103" s="1692">
        <f>BI103</f>
        <v>0</v>
      </c>
      <c r="M103" s="1727"/>
      <c r="N103" s="1722"/>
      <c r="O103" s="2017">
        <f>BO120</f>
        <v>0</v>
      </c>
      <c r="P103" s="2018"/>
      <c r="Q103" s="2018"/>
      <c r="R103" s="2019"/>
      <c r="Z103" s="1577" t="s">
        <v>57</v>
      </c>
      <c r="AD103" s="1576" t="s">
        <v>58</v>
      </c>
      <c r="AZ103" s="1666">
        <v>64</v>
      </c>
      <c r="BA103" s="1667">
        <v>41833.666666666664</v>
      </c>
      <c r="BB103" s="1636" t="str">
        <f>D103</f>
        <v>Brasilien</v>
      </c>
      <c r="BC103" s="1660" t="s">
        <v>6</v>
      </c>
      <c r="BD103" s="1636" t="str">
        <f>F103</f>
        <v>Argentina</v>
      </c>
      <c r="BE103" s="1640">
        <f>IF(G103='Resultat &amp; tabell'!$G103,2,0)</f>
        <v>0</v>
      </c>
      <c r="BF103" s="1639" t="s">
        <v>6</v>
      </c>
      <c r="BG103" s="1640">
        <f>IF(I103='Resultat &amp; tabell'!$I103,2,0)</f>
        <v>0</v>
      </c>
      <c r="BH103" s="1640">
        <f>IF(J103='Resultat &amp; tabell'!$J103,1,0)</f>
        <v>0</v>
      </c>
      <c r="BI103" s="1624">
        <f>SUM(BE103+BG103+BH103)</f>
        <v>0</v>
      </c>
      <c r="BK103" s="1642"/>
      <c r="BM103" s="1671"/>
      <c r="BN103" s="1560" t="s">
        <v>107</v>
      </c>
      <c r="BO103" s="1593">
        <f>SUM(BO95:BO102)</f>
        <v>16</v>
      </c>
    </row>
    <row r="104" spans="2:67" ht="14.25" customHeight="1" x14ac:dyDescent="0.25">
      <c r="BK104" s="1673" t="s">
        <v>41</v>
      </c>
      <c r="BL104" s="1674"/>
      <c r="BM104" s="1675"/>
      <c r="BN104" s="1676"/>
      <c r="BO104" s="1676"/>
    </row>
    <row r="105" spans="2:67" ht="14.25" customHeight="1" x14ac:dyDescent="0.25">
      <c r="BK105" s="1595" t="s">
        <v>104</v>
      </c>
      <c r="BL105" s="1627" t="s">
        <v>103</v>
      </c>
      <c r="BM105" s="1627" t="s">
        <v>105</v>
      </c>
      <c r="BN105" s="1627" t="s">
        <v>106</v>
      </c>
      <c r="BO105" s="1627" t="s">
        <v>89</v>
      </c>
    </row>
    <row r="106" spans="2:67" ht="14.25" customHeight="1" x14ac:dyDescent="0.25">
      <c r="BK106" s="1643" t="str">
        <f>D94</f>
        <v>Brasilien</v>
      </c>
      <c r="BL106" s="1642" t="str">
        <f>'Resultat &amp; tabell'!D94</f>
        <v>Segrare match 57</v>
      </c>
      <c r="BM106" s="1670" t="e">
        <f>VLOOKUP(BK106,$BL$106:$BL$109,1,FALSE)</f>
        <v>#N/A</v>
      </c>
      <c r="BN106" s="1672" t="e">
        <f t="shared" ref="BN106:BN109" si="155">BM106</f>
        <v>#N/A</v>
      </c>
      <c r="BO106" s="1592">
        <f>IFERROR(IF(BM106=BN106,6,0),0)</f>
        <v>0</v>
      </c>
    </row>
    <row r="107" spans="2:67" ht="14.25" customHeight="1" x14ac:dyDescent="0.25">
      <c r="BK107" s="1643" t="str">
        <f>D95</f>
        <v>Spanien</v>
      </c>
      <c r="BL107" s="1642" t="str">
        <f>'Resultat &amp; tabell'!D95</f>
        <v>Segrare match 59</v>
      </c>
      <c r="BM107" s="1670" t="e">
        <f t="shared" ref="BM107:BM109" si="156">VLOOKUP(BK107,$BL$106:$BL$109,1,FALSE)</f>
        <v>#N/A</v>
      </c>
      <c r="BN107" s="1672" t="e">
        <f t="shared" si="155"/>
        <v>#N/A</v>
      </c>
      <c r="BO107" s="1592">
        <f>IFERROR(IF(BM107=BN107,6,0),0)</f>
        <v>0</v>
      </c>
    </row>
    <row r="108" spans="2:67" ht="14.25" customHeight="1" x14ac:dyDescent="0.25">
      <c r="BK108" s="1643" t="str">
        <f>F94</f>
        <v>Tyskland</v>
      </c>
      <c r="BL108" s="1642" t="str">
        <f>'Resultat &amp; tabell'!F94</f>
        <v>Segrare match 58</v>
      </c>
      <c r="BM108" s="1670" t="e">
        <f t="shared" si="156"/>
        <v>#N/A</v>
      </c>
      <c r="BN108" s="1672" t="e">
        <f t="shared" si="155"/>
        <v>#N/A</v>
      </c>
      <c r="BO108" s="1592">
        <f>IFERROR(IF(BM108=BN108,6,0),0)</f>
        <v>0</v>
      </c>
    </row>
    <row r="109" spans="2:67" ht="14.25" customHeight="1" x14ac:dyDescent="0.25">
      <c r="BK109" s="1643" t="str">
        <f>F95</f>
        <v>Argentina</v>
      </c>
      <c r="BL109" s="1642" t="str">
        <f>'Resultat &amp; tabell'!F95</f>
        <v>Segrare match 60</v>
      </c>
      <c r="BM109" s="1670" t="e">
        <f t="shared" si="156"/>
        <v>#N/A</v>
      </c>
      <c r="BN109" s="1672" t="e">
        <f t="shared" si="155"/>
        <v>#N/A</v>
      </c>
      <c r="BO109" s="1592">
        <f>IFERROR(IF(BM109=BN109,6,0),0)</f>
        <v>0</v>
      </c>
    </row>
    <row r="110" spans="2:67" ht="14.25" customHeight="1" x14ac:dyDescent="0.25">
      <c r="BN110" s="1560" t="s">
        <v>107</v>
      </c>
      <c r="BO110" s="1593">
        <f>SUM(BO106:BO109)</f>
        <v>0</v>
      </c>
    </row>
    <row r="111" spans="2:67" ht="14.25" customHeight="1" x14ac:dyDescent="0.25">
      <c r="BK111" s="1673" t="s">
        <v>50</v>
      </c>
      <c r="BL111" s="1674"/>
      <c r="BM111" s="1675"/>
      <c r="BN111" s="1676"/>
      <c r="BO111" s="1676"/>
    </row>
    <row r="112" spans="2:67" ht="14.25" customHeight="1" x14ac:dyDescent="0.25">
      <c r="BK112" s="1595" t="s">
        <v>104</v>
      </c>
      <c r="BL112" s="1627" t="s">
        <v>103</v>
      </c>
      <c r="BM112" s="1627" t="s">
        <v>105</v>
      </c>
      <c r="BN112" s="1627" t="s">
        <v>106</v>
      </c>
      <c r="BO112" s="1627" t="s">
        <v>89</v>
      </c>
    </row>
    <row r="113" spans="63:67" ht="14.25" customHeight="1" x14ac:dyDescent="0.25">
      <c r="BK113" s="1643" t="str">
        <f>D99</f>
        <v>Tyskland</v>
      </c>
      <c r="BL113" s="1642" t="str">
        <f>'Resultat &amp; tabell'!D99</f>
        <v xml:space="preserve"> Förlorare match 61</v>
      </c>
      <c r="BM113" s="1670" t="e">
        <f>VLOOKUP(BK113,$BL$113:$BL$114,1,FALSE)</f>
        <v>#N/A</v>
      </c>
      <c r="BN113" s="1672" t="e">
        <f t="shared" ref="BN113:BN114" si="157">BM113</f>
        <v>#N/A</v>
      </c>
      <c r="BO113" s="1592">
        <f>IFERROR(IF(BM113=BN113,8,0),0)</f>
        <v>0</v>
      </c>
    </row>
    <row r="114" spans="63:67" ht="14.25" customHeight="1" x14ac:dyDescent="0.25">
      <c r="BK114" s="1643" t="str">
        <f>F99</f>
        <v>Spanien</v>
      </c>
      <c r="BL114" s="1642" t="str">
        <f>'Resultat &amp; tabell'!F99</f>
        <v xml:space="preserve"> Förlorare match 62</v>
      </c>
      <c r="BM114" s="1670" t="e">
        <f>VLOOKUP(BK114,$BL$113:$BL$114,1,FALSE)</f>
        <v>#N/A</v>
      </c>
      <c r="BN114" s="1672" t="e">
        <f t="shared" si="157"/>
        <v>#N/A</v>
      </c>
      <c r="BO114" s="1592">
        <f>IFERROR(IF(BM114=BN114,8,0),0)</f>
        <v>0</v>
      </c>
    </row>
    <row r="115" spans="63:67" ht="14.25" customHeight="1" x14ac:dyDescent="0.25">
      <c r="BN115" s="1560" t="s">
        <v>107</v>
      </c>
      <c r="BO115" s="1593">
        <f>SUM(BO113:BO114)</f>
        <v>0</v>
      </c>
    </row>
    <row r="116" spans="63:67" ht="14.25" customHeight="1" x14ac:dyDescent="0.25">
      <c r="BK116" s="1673" t="s">
        <v>54</v>
      </c>
      <c r="BL116" s="1674"/>
      <c r="BM116" s="1675"/>
      <c r="BN116" s="1676"/>
      <c r="BO116" s="1676"/>
    </row>
    <row r="117" spans="63:67" ht="14.25" customHeight="1" x14ac:dyDescent="0.25">
      <c r="BK117" s="1595" t="s">
        <v>104</v>
      </c>
      <c r="BL117" s="1627" t="s">
        <v>103</v>
      </c>
      <c r="BM117" s="1627" t="s">
        <v>105</v>
      </c>
      <c r="BN117" s="1627" t="s">
        <v>106</v>
      </c>
      <c r="BO117" s="1627" t="s">
        <v>89</v>
      </c>
    </row>
    <row r="118" spans="63:67" ht="14.25" customHeight="1" x14ac:dyDescent="0.25">
      <c r="BK118" s="1643" t="str">
        <f>D103</f>
        <v>Brasilien</v>
      </c>
      <c r="BL118" s="1642" t="str">
        <f>'Resultat &amp; tabell'!D103</f>
        <v>Segrare match 61</v>
      </c>
      <c r="BM118" s="1670" t="e">
        <f>VLOOKUP(BK118,$BL$118:$BL$119,1,FALSE)</f>
        <v>#N/A</v>
      </c>
      <c r="BN118" s="1672" t="e">
        <f t="shared" ref="BN118:BN119" si="158">BM118</f>
        <v>#N/A</v>
      </c>
      <c r="BO118" s="1592">
        <f>IFERROR(IF(BM118=BN118,8,0),0)</f>
        <v>0</v>
      </c>
    </row>
    <row r="119" spans="63:67" ht="14.25" customHeight="1" x14ac:dyDescent="0.25">
      <c r="BK119" s="1643" t="str">
        <f>F103</f>
        <v>Argentina</v>
      </c>
      <c r="BL119" s="1642" t="str">
        <f>'Resultat &amp; tabell'!F103</f>
        <v>Segrare match 62</v>
      </c>
      <c r="BM119" s="1670" t="e">
        <f>VLOOKUP(BK119,$BL$118:$BL$119,1,FALSE)</f>
        <v>#N/A</v>
      </c>
      <c r="BN119" s="1672" t="e">
        <f t="shared" si="158"/>
        <v>#N/A</v>
      </c>
      <c r="BO119" s="1592">
        <f>IFERROR(IF(BM119=BN119,8,0),0)</f>
        <v>0</v>
      </c>
    </row>
    <row r="120" spans="63:67" ht="14.25" customHeight="1" x14ac:dyDescent="0.25">
      <c r="BN120" s="1560" t="s">
        <v>107</v>
      </c>
      <c r="BO120" s="1593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E66:BG66"/>
    <mergeCell ref="D75:F75"/>
    <mergeCell ref="G75:I75"/>
    <mergeCell ref="O75:R75"/>
    <mergeCell ref="BB75:BD75"/>
    <mergeCell ref="BE75:BG75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358" customWidth="1"/>
    <col min="2" max="2" width="5.85546875" style="1350" customWidth="1"/>
    <col min="3" max="3" width="6.28515625" style="1368" bestFit="1" customWidth="1"/>
    <col min="4" max="4" width="17.7109375" style="1368" customWidth="1"/>
    <col min="5" max="5" width="1.5703125" style="1369" bestFit="1" customWidth="1"/>
    <col min="6" max="6" width="17.7109375" style="1368" customWidth="1"/>
    <col min="7" max="7" width="4.85546875" style="1369" customWidth="1"/>
    <col min="8" max="8" width="1.5703125" style="1369" bestFit="1" customWidth="1"/>
    <col min="9" max="9" width="4.85546875" style="1369" customWidth="1"/>
    <col min="10" max="10" width="6.42578125" style="1369" bestFit="1" customWidth="1"/>
    <col min="11" max="11" width="6.42578125" style="1471" customWidth="1"/>
    <col min="12" max="12" width="5.85546875" style="1472" customWidth="1"/>
    <col min="13" max="13" width="20.5703125" style="1475" bestFit="1" customWidth="1"/>
    <col min="14" max="14" width="5.7109375" style="1509" customWidth="1"/>
    <col min="15" max="15" width="6.7109375" style="1510" bestFit="1" customWidth="1"/>
    <col min="16" max="17" width="5.7109375" style="1475" customWidth="1"/>
    <col min="18" max="18" width="5.85546875" style="1475" customWidth="1"/>
    <col min="19" max="19" width="15" style="1494" bestFit="1" customWidth="1"/>
    <col min="20" max="21" width="6.7109375" style="1369" customWidth="1"/>
    <col min="22" max="22" width="19.42578125" style="1369" customWidth="1"/>
    <col min="23" max="23" width="13.42578125" style="1378" customWidth="1"/>
    <col min="24" max="24" width="6.42578125" style="1358" customWidth="1"/>
    <col min="25" max="25" width="5.7109375" style="1358" customWidth="1"/>
    <col min="26" max="26" width="16.28515625" style="1365" hidden="1" customWidth="1"/>
    <col min="27" max="27" width="7.140625" style="1366" hidden="1" customWidth="1"/>
    <col min="28" max="29" width="5.7109375" style="1366" hidden="1" customWidth="1"/>
    <col min="30" max="30" width="16.28515625" style="1365" hidden="1" customWidth="1"/>
    <col min="31" max="31" width="7.140625" style="1361" hidden="1" customWidth="1"/>
    <col min="32" max="32" width="5.42578125" style="1362" hidden="1" customWidth="1"/>
    <col min="33" max="33" width="4.7109375" style="1362" hidden="1" customWidth="1"/>
    <col min="34" max="38" width="9.140625" style="1361" hidden="1" customWidth="1"/>
    <col min="39" max="39" width="9.85546875" style="1361" hidden="1" customWidth="1"/>
    <col min="40" max="40" width="13.85546875" style="1361" hidden="1" customWidth="1"/>
    <col min="41" max="41" width="5.7109375" style="1361" hidden="1" customWidth="1"/>
    <col min="42" max="42" width="3.85546875" style="1361" hidden="1" customWidth="1"/>
    <col min="43" max="43" width="3.28515625" style="1361" hidden="1" customWidth="1"/>
    <col min="44" max="44" width="3.7109375" style="1361" hidden="1" customWidth="1"/>
    <col min="45" max="45" width="9.140625" style="1361" hidden="1" customWidth="1"/>
    <col min="46" max="46" width="4.85546875" style="1361" hidden="1" customWidth="1"/>
    <col min="47" max="47" width="13.85546875" style="1361" hidden="1" customWidth="1"/>
    <col min="48" max="48" width="5.7109375" style="1361" hidden="1" customWidth="1"/>
    <col min="49" max="51" width="4.7109375" style="1361" hidden="1" customWidth="1"/>
    <col min="52" max="52" width="5.85546875" style="1431" hidden="1" customWidth="1"/>
    <col min="53" max="53" width="6.28515625" style="1380" hidden="1" customWidth="1"/>
    <col min="54" max="54" width="16.28515625" style="1380" hidden="1" customWidth="1"/>
    <col min="55" max="55" width="1.5703125" style="1439" hidden="1" customWidth="1"/>
    <col min="56" max="56" width="16.28515625" style="1380" hidden="1" customWidth="1"/>
    <col min="57" max="57" width="4.85546875" style="1439" hidden="1" customWidth="1"/>
    <col min="58" max="58" width="1.5703125" style="1439" hidden="1" customWidth="1"/>
    <col min="59" max="59" width="4.85546875" style="1439" hidden="1" customWidth="1"/>
    <col min="60" max="60" width="6.42578125" style="1439" hidden="1" customWidth="1"/>
    <col min="61" max="61" width="6.42578125" style="1385" hidden="1" customWidth="1"/>
    <col min="62" max="62" width="5.85546875" style="1381" hidden="1" customWidth="1"/>
    <col min="63" max="63" width="28.85546875" style="1432" hidden="1" customWidth="1"/>
    <col min="64" max="64" width="34" style="1431" hidden="1" customWidth="1"/>
    <col min="65" max="65" width="18.7109375" style="1459" hidden="1" customWidth="1"/>
    <col min="66" max="66" width="16.28515625" style="1381" hidden="1" customWidth="1"/>
    <col min="67" max="67" width="5.7109375" style="1381" hidden="1" customWidth="1"/>
    <col min="68" max="68" width="13.85546875" style="1358" customWidth="1"/>
    <col min="69" max="70" width="5.7109375" style="1358" bestFit="1" customWidth="1"/>
    <col min="71" max="16384" width="9.140625" style="1358"/>
  </cols>
  <sheetData>
    <row r="2" spans="2:67" ht="14.25" customHeight="1" x14ac:dyDescent="0.25">
      <c r="B2" s="1354" t="s">
        <v>0</v>
      </c>
      <c r="C2" s="1355"/>
      <c r="D2" s="1355"/>
      <c r="E2" s="1356"/>
      <c r="F2" s="1355"/>
      <c r="G2" s="1356"/>
      <c r="H2" s="1356"/>
      <c r="I2" s="1356"/>
      <c r="J2" s="1356"/>
      <c r="M2" s="1473"/>
      <c r="N2" s="1474"/>
      <c r="O2" s="1474"/>
      <c r="P2" s="1474"/>
      <c r="Q2" s="1474"/>
      <c r="S2" s="1476" t="s">
        <v>82</v>
      </c>
      <c r="T2" s="1349"/>
      <c r="U2" s="1349"/>
      <c r="V2" s="1349"/>
      <c r="W2" s="1350"/>
      <c r="X2" s="1350"/>
      <c r="Z2" s="1359"/>
      <c r="AA2" s="1360"/>
      <c r="AB2" s="1360"/>
      <c r="AC2" s="1360"/>
      <c r="AD2" s="1359"/>
      <c r="AZ2" s="1416" t="s">
        <v>0</v>
      </c>
      <c r="BA2" s="1417"/>
      <c r="BB2" s="1417"/>
      <c r="BC2" s="1418"/>
      <c r="BD2" s="1417"/>
      <c r="BE2" s="1418"/>
      <c r="BF2" s="1418"/>
      <c r="BG2" s="1418"/>
      <c r="BH2" s="1418"/>
      <c r="BK2" s="1349" t="s">
        <v>82</v>
      </c>
      <c r="BL2" s="1350"/>
      <c r="BM2" s="1350"/>
      <c r="BN2" s="1432"/>
      <c r="BO2" s="1432"/>
    </row>
    <row r="3" spans="2:67" ht="14.25" customHeight="1" x14ac:dyDescent="0.25">
      <c r="B3" s="1387" t="s">
        <v>2</v>
      </c>
      <c r="C3" s="1388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1386" t="s">
        <v>81</v>
      </c>
      <c r="K3" s="1477" t="s">
        <v>89</v>
      </c>
      <c r="M3" s="1478" t="s">
        <v>0</v>
      </c>
      <c r="N3" s="1479" t="s">
        <v>89</v>
      </c>
      <c r="O3" s="1479" t="s">
        <v>90</v>
      </c>
      <c r="P3" s="1479" t="s">
        <v>91</v>
      </c>
      <c r="Q3" s="1480" t="s">
        <v>101</v>
      </c>
      <c r="S3" s="1481" t="s">
        <v>83</v>
      </c>
      <c r="T3" s="1996" t="s">
        <v>129</v>
      </c>
      <c r="U3" s="1996"/>
      <c r="V3" s="1996"/>
      <c r="W3" s="1996"/>
      <c r="X3" s="1412" t="s">
        <v>89</v>
      </c>
      <c r="Z3" s="1363" t="s">
        <v>87</v>
      </c>
      <c r="AA3" s="1363" t="s">
        <v>89</v>
      </c>
      <c r="AB3" s="1363" t="s">
        <v>90</v>
      </c>
      <c r="AC3" s="1363" t="s">
        <v>91</v>
      </c>
      <c r="AD3" s="1363" t="s">
        <v>88</v>
      </c>
      <c r="AE3" s="1363" t="s">
        <v>89</v>
      </c>
      <c r="AF3" s="1363" t="s">
        <v>90</v>
      </c>
      <c r="AG3" s="1363" t="s">
        <v>91</v>
      </c>
      <c r="AI3" s="1364" t="s">
        <v>99</v>
      </c>
      <c r="AJ3" s="1364" t="s">
        <v>98</v>
      </c>
      <c r="AK3" s="1364" t="s">
        <v>97</v>
      </c>
      <c r="AL3" s="1363" t="s">
        <v>96</v>
      </c>
      <c r="AM3" s="1363" t="s">
        <v>95</v>
      </c>
      <c r="AN3" s="1363" t="s">
        <v>92</v>
      </c>
      <c r="AO3" s="1363" t="s">
        <v>89</v>
      </c>
      <c r="AP3" s="1363" t="s">
        <v>90</v>
      </c>
      <c r="AQ3" s="1363" t="s">
        <v>91</v>
      </c>
      <c r="AR3" s="1364" t="s">
        <v>93</v>
      </c>
      <c r="AT3" s="1363" t="s">
        <v>94</v>
      </c>
      <c r="AU3" s="1363" t="s">
        <v>92</v>
      </c>
      <c r="AV3" s="1363" t="s">
        <v>89</v>
      </c>
      <c r="AW3" s="1363" t="s">
        <v>90</v>
      </c>
      <c r="AX3" s="1363" t="s">
        <v>91</v>
      </c>
      <c r="AY3" s="1364" t="s">
        <v>93</v>
      </c>
      <c r="AZ3" s="1420" t="s">
        <v>2</v>
      </c>
      <c r="BA3" s="1421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1422" t="s">
        <v>81</v>
      </c>
      <c r="BI3" s="1389" t="s">
        <v>89</v>
      </c>
      <c r="BK3" s="1387" t="s">
        <v>83</v>
      </c>
      <c r="BL3" s="1386" t="s">
        <v>86</v>
      </c>
      <c r="BM3" s="1412" t="s">
        <v>89</v>
      </c>
      <c r="BN3" s="1415"/>
      <c r="BO3" s="1415"/>
    </row>
    <row r="4" spans="2:67" ht="14.25" customHeight="1" x14ac:dyDescent="0.25">
      <c r="B4" s="1352">
        <v>1</v>
      </c>
      <c r="C4" s="1390">
        <v>41802</v>
      </c>
      <c r="D4" s="1391" t="s">
        <v>166</v>
      </c>
      <c r="E4" s="1392" t="s">
        <v>6</v>
      </c>
      <c r="F4" s="1393" t="s">
        <v>170</v>
      </c>
      <c r="G4" s="1537">
        <v>2</v>
      </c>
      <c r="H4" s="1406" t="s">
        <v>6</v>
      </c>
      <c r="I4" s="1532">
        <v>1</v>
      </c>
      <c r="J4" s="1533">
        <v>1</v>
      </c>
      <c r="K4" s="1482">
        <f>IF('Resultat &amp; tabell'!J4="",0,BI4)</f>
        <v>3</v>
      </c>
      <c r="L4" s="1483">
        <v>1</v>
      </c>
      <c r="M4" s="1484" t="str">
        <f>VLOOKUP(L4,$AT$4:$AY$7,2,FALSE)</f>
        <v>Brasilien</v>
      </c>
      <c r="N4" s="1531">
        <f>VLOOKUP(M4,$AU$4:$AY$7,2,FALSE)</f>
        <v>7</v>
      </c>
      <c r="O4" s="1485">
        <f>VLOOKUP(M4,$AU$4:$AY$7,3,FALSE)</f>
        <v>6</v>
      </c>
      <c r="P4" s="1485">
        <f>VLOOKUP(M4,$AU$4:$AY$7,4,FALSE)</f>
        <v>4</v>
      </c>
      <c r="Q4" s="1486">
        <f>VLOOKUP(M4,$AU$4:$AY$7,5,FALSE)</f>
        <v>2</v>
      </c>
      <c r="S4" s="1487" t="s">
        <v>84</v>
      </c>
      <c r="T4" s="2004" t="s">
        <v>266</v>
      </c>
      <c r="U4" s="2005"/>
      <c r="V4" s="2005"/>
      <c r="W4" s="2006"/>
      <c r="X4" s="1524">
        <f>IF(T4='Resultat &amp; tabell'!S4,20,0)</f>
        <v>0</v>
      </c>
      <c r="Z4" s="1365" t="s">
        <v>5</v>
      </c>
      <c r="AA4" s="1366">
        <f>IF(G4="",0,IF($G4&lt;$I4,0,IF($G4=$I4,1,3)))</f>
        <v>3</v>
      </c>
      <c r="AB4" s="1366">
        <f t="shared" ref="AB4:AB9" si="0">G4</f>
        <v>2</v>
      </c>
      <c r="AC4" s="1366">
        <f t="shared" ref="AC4:AC9" si="1">I4</f>
        <v>1</v>
      </c>
      <c r="AD4" s="1365" t="s">
        <v>7</v>
      </c>
      <c r="AE4" s="1366">
        <f>IF(I4="",0,IF(I4&lt;G4,0,IF(G4=I4,1,3)))</f>
        <v>0</v>
      </c>
      <c r="AF4" s="1362">
        <f t="shared" ref="AF4:AF9" si="2">I4</f>
        <v>1</v>
      </c>
      <c r="AG4" s="1362">
        <f t="shared" ref="AG4:AG9" si="3">G4</f>
        <v>2</v>
      </c>
      <c r="AI4" s="1361">
        <f>RANK($AJ4,$AJ$4:$AJ$7,1)+COUNTIF($AJ$4:$AJ4,$AJ4)-1</f>
        <v>1</v>
      </c>
      <c r="AJ4" s="1361">
        <f>AK4+AL4+AM4</f>
        <v>1</v>
      </c>
      <c r="AK4" s="1361">
        <f>SUMPRODUCT(($AO$4:$AO$7=AO4)*($AR$4:$AR$7=AR4)*($AP$4:$AP$7&gt;AP4))</f>
        <v>0</v>
      </c>
      <c r="AL4" s="1361">
        <f>SUMPRODUCT(($AO$4:$AO$7=AO4)*($AR$4:$AR$7&gt;AR4))</f>
        <v>0</v>
      </c>
      <c r="AM4" s="1361">
        <f>RANK(AO4,$AO$4:$AO$7)</f>
        <v>1</v>
      </c>
      <c r="AN4" s="1365" t="s">
        <v>5</v>
      </c>
      <c r="AO4" s="1361">
        <f>SUMIF($Z$4:$Z$9,$AN4,$AA$4:$AA$9)+SUMIF($AD$4:$AD$9,$AN4,$AE$4:$AE$9)</f>
        <v>7</v>
      </c>
      <c r="AP4" s="1361">
        <f>SUMIF($Z$4:$Z$9,AN4,$AB$4:$AB$9)+SUMIF($AD$4:$AD$9,AN4,$AF$4:$AF$9)</f>
        <v>6</v>
      </c>
      <c r="AQ4" s="1361">
        <f>SUMIF($AD$4:$AD$9,AN4,$AG$4:$AG$9)+SUMIF($Z$4:$Z$9,AN4,$AC$4:$AC$9)</f>
        <v>4</v>
      </c>
      <c r="AR4" s="1361">
        <f>AP4-AQ4</f>
        <v>2</v>
      </c>
      <c r="AT4" s="1361">
        <v>1</v>
      </c>
      <c r="AU4" s="1361" t="str">
        <f>VLOOKUP($AT4,$AI$4:$AR$7,6,FALSE)</f>
        <v>Brasilien</v>
      </c>
      <c r="AV4" s="1361">
        <f>VLOOKUP($AU4,$AN$4:$AR$7,2,FALSE)</f>
        <v>7</v>
      </c>
      <c r="AW4" s="1361">
        <f t="shared" ref="AW4:AW7" si="4">VLOOKUP($AU4,$AN$4:$AR$7,3,FALSE)</f>
        <v>6</v>
      </c>
      <c r="AX4" s="1361">
        <f>VLOOKUP($AU4,$AN$4:$AR$7,4,FALSE)</f>
        <v>4</v>
      </c>
      <c r="AY4" s="1361">
        <f>VLOOKUP($AU4,$AN$4:$AR$7,5,FALSE)</f>
        <v>2</v>
      </c>
      <c r="AZ4" s="1423">
        <v>1</v>
      </c>
      <c r="BA4" s="1424">
        <v>41803</v>
      </c>
      <c r="BB4" s="1425" t="s">
        <v>5</v>
      </c>
      <c r="BC4" s="1426" t="s">
        <v>6</v>
      </c>
      <c r="BD4" s="1427" t="s">
        <v>7</v>
      </c>
      <c r="BE4" s="1429">
        <f>IF(G4='Resultat &amp; tabell'!$G4,2,0)</f>
        <v>0</v>
      </c>
      <c r="BF4" s="1428" t="s">
        <v>6</v>
      </c>
      <c r="BG4" s="1429">
        <f>IF(I4='Resultat &amp; tabell'!$I4,2,0)</f>
        <v>2</v>
      </c>
      <c r="BH4" s="1429">
        <f>IF(J4='Resultat &amp; tabell'!$J4,1,0)</f>
        <v>1</v>
      </c>
      <c r="BI4" s="1413">
        <f>SUM(BE4+BG4+BH4)</f>
        <v>3</v>
      </c>
      <c r="BJ4" s="1383"/>
      <c r="BK4" s="1487" t="s">
        <v>199</v>
      </c>
      <c r="BL4" s="1394"/>
      <c r="BM4" s="1466" t="e">
        <f>IF(#REF!='Resultat &amp; tabell'!$M4,20,0)</f>
        <v>#REF!</v>
      </c>
      <c r="BN4" s="1453"/>
      <c r="BO4" s="1453"/>
    </row>
    <row r="5" spans="2:67" ht="14.25" customHeight="1" x14ac:dyDescent="0.25">
      <c r="B5" s="1352">
        <v>2</v>
      </c>
      <c r="C5" s="1395">
        <v>41803.541666666664</v>
      </c>
      <c r="D5" s="1391" t="s">
        <v>168</v>
      </c>
      <c r="E5" s="1392" t="s">
        <v>6</v>
      </c>
      <c r="F5" s="1393" t="s">
        <v>169</v>
      </c>
      <c r="G5" s="1537">
        <v>2</v>
      </c>
      <c r="H5" s="1406" t="s">
        <v>6</v>
      </c>
      <c r="I5" s="1532">
        <v>0</v>
      </c>
      <c r="J5" s="1533">
        <v>1</v>
      </c>
      <c r="K5" s="1482">
        <f>IF('Resultat &amp; tabell'!J5="",0,BI5)</f>
        <v>3</v>
      </c>
      <c r="L5" s="1472">
        <v>2</v>
      </c>
      <c r="M5" s="1488" t="str">
        <f>VLOOKUP(L5,$AT$4:$AY$7,2,FALSE)</f>
        <v>Kroatien</v>
      </c>
      <c r="N5" s="1489">
        <f>VLOOKUP(M5,$AU$4:$AY$7,2,FALSE)</f>
        <v>4</v>
      </c>
      <c r="O5" s="1489">
        <f>VLOOKUP(M5,$AU$4:$AY$7,3,FALSE)</f>
        <v>5</v>
      </c>
      <c r="P5" s="1489">
        <f>VLOOKUP(M5,$AU$4:$AY$7,4,FALSE)</f>
        <v>4</v>
      </c>
      <c r="Q5" s="1490">
        <f>VLOOKUP(M5,$AU$4:$AY$7,5,FALSE)</f>
        <v>1</v>
      </c>
      <c r="S5" s="1487" t="s">
        <v>123</v>
      </c>
      <c r="T5" s="2001" t="s">
        <v>259</v>
      </c>
      <c r="U5" s="2002"/>
      <c r="V5" s="2002"/>
      <c r="W5" s="2003"/>
      <c r="X5" s="1524">
        <f>IF(T5='Resultat &amp; tabell'!S5,20,0)</f>
        <v>0</v>
      </c>
      <c r="Z5" s="1365" t="s">
        <v>10</v>
      </c>
      <c r="AA5" s="1366">
        <f t="shared" ref="AA5:AA9" si="5">IF(G5="",0,IF($G5&lt;$I5,0,IF($G5=$I5,1,3)))</f>
        <v>3</v>
      </c>
      <c r="AB5" s="1366">
        <f t="shared" si="0"/>
        <v>2</v>
      </c>
      <c r="AC5" s="1366">
        <f t="shared" si="1"/>
        <v>0</v>
      </c>
      <c r="AD5" s="1365" t="s">
        <v>11</v>
      </c>
      <c r="AE5" s="1366">
        <f t="shared" ref="AE5:AE9" si="6">IF(I5="",0,IF(I5&lt;G5,0,IF(G5=I5,1,3)))</f>
        <v>0</v>
      </c>
      <c r="AF5" s="1362">
        <f t="shared" si="2"/>
        <v>0</v>
      </c>
      <c r="AG5" s="1362">
        <f t="shared" si="3"/>
        <v>2</v>
      </c>
      <c r="AI5" s="1361">
        <f>RANK($AJ5,$AJ$4:$AJ$7,1)+COUNTIF($AJ$4:$AJ5,$AJ5)-1</f>
        <v>3</v>
      </c>
      <c r="AJ5" s="1361">
        <f t="shared" ref="AJ5:AJ7" si="7">AK5+AL5+AM5</f>
        <v>3</v>
      </c>
      <c r="AK5" s="1361">
        <f t="shared" ref="AK5:AK7" si="8">SUMPRODUCT(($AO$4:$AO$7=AO5)*($AR$4:$AR$7=AR5)*($AP$4:$AP$7&gt;AP5))</f>
        <v>0</v>
      </c>
      <c r="AL5" s="1361">
        <f t="shared" ref="AL5:AL7" si="9">SUMPRODUCT(($AO$4:$AO$7=AO5)*($AR$4:$AR$7&gt;AR5))</f>
        <v>0</v>
      </c>
      <c r="AM5" s="1361">
        <f t="shared" ref="AM5:AM7" si="10">RANK(AO5,$AO$4:$AO$7)</f>
        <v>3</v>
      </c>
      <c r="AN5" s="1365" t="s">
        <v>10</v>
      </c>
      <c r="AO5" s="1361">
        <f t="shared" ref="AO5:AO7" si="11">SUMIF($Z$4:$Z$9,$AN5,$AA$4:$AA$9)+SUMIF($AD$4:$AD$9,$AN5,$AE$4:$AE$9)</f>
        <v>3</v>
      </c>
      <c r="AP5" s="1361">
        <f>SUMIF($Z$4:$Z$9,AN5,$AB$4:$AB$9)+SUMIF($AD$4:$AD$9,AN5,$AF$4:$AF$9)</f>
        <v>3</v>
      </c>
      <c r="AQ5" s="1361">
        <f t="shared" ref="AQ5:AQ7" si="12">SUMIF($AD$4:$AD$9,AN5,$AG$4:$AG$9)+SUMIF($Z$4:$Z$9,AN5,$AC$4:$AC$9)</f>
        <v>4</v>
      </c>
      <c r="AR5" s="1361">
        <f t="shared" ref="AR5:AR7" si="13">AP5-AQ5</f>
        <v>-1</v>
      </c>
      <c r="AT5" s="1361">
        <v>2</v>
      </c>
      <c r="AU5" s="1361" t="str">
        <f t="shared" ref="AU5:AU7" si="14">VLOOKUP($AT5,$AI$4:$AR$7,6,FALSE)</f>
        <v>Kroatien</v>
      </c>
      <c r="AV5" s="1361">
        <f t="shared" ref="AV5:AV7" si="15">VLOOKUP($AU5,$AN$4:$AR$7,2,FALSE)</f>
        <v>4</v>
      </c>
      <c r="AW5" s="1361">
        <f t="shared" si="4"/>
        <v>5</v>
      </c>
      <c r="AX5" s="1361">
        <f t="shared" ref="AX5:AX7" si="16">VLOOKUP($AU5,$AN$4:$AR$7,4,FALSE)</f>
        <v>4</v>
      </c>
      <c r="AY5" s="1361">
        <f t="shared" ref="AY5:AY7" si="17">VLOOKUP($AU5,$AN$4:$AR$7,5,FALSE)</f>
        <v>1</v>
      </c>
      <c r="AZ5" s="1423">
        <v>2</v>
      </c>
      <c r="BA5" s="1430">
        <v>41803.541666666664</v>
      </c>
      <c r="BB5" s="1425" t="s">
        <v>10</v>
      </c>
      <c r="BC5" s="1426" t="s">
        <v>6</v>
      </c>
      <c r="BD5" s="1427" t="s">
        <v>11</v>
      </c>
      <c r="BE5" s="1429">
        <f>IF(G5='Resultat &amp; tabell'!$G5,2,0)</f>
        <v>0</v>
      </c>
      <c r="BF5" s="1428" t="s">
        <v>6</v>
      </c>
      <c r="BG5" s="1429">
        <f>IF(I5='Resultat &amp; tabell'!$I5,2,0)</f>
        <v>2</v>
      </c>
      <c r="BH5" s="1429">
        <f>IF(J5='Resultat &amp; tabell'!$J5,1,0)</f>
        <v>1</v>
      </c>
      <c r="BI5" s="1413">
        <f t="shared" ref="BI5:BI9" si="18">SUM(BE5+BG5+BH5)</f>
        <v>3</v>
      </c>
      <c r="BK5" s="1487" t="s">
        <v>84</v>
      </c>
      <c r="BL5" s="1411"/>
      <c r="BM5" s="1466">
        <f>IF(T4='Resultat &amp; tabell'!$M5,20,0)</f>
        <v>0</v>
      </c>
      <c r="BN5" s="1453"/>
      <c r="BO5" s="1453"/>
    </row>
    <row r="6" spans="2:67" ht="14.25" customHeight="1" x14ac:dyDescent="0.25">
      <c r="B6" s="1352">
        <v>17</v>
      </c>
      <c r="C6" s="1395">
        <v>41807.666666666664</v>
      </c>
      <c r="D6" s="1397" t="s">
        <v>166</v>
      </c>
      <c r="E6" s="1392" t="s">
        <v>6</v>
      </c>
      <c r="F6" s="1393" t="s">
        <v>168</v>
      </c>
      <c r="G6" s="1537">
        <v>2</v>
      </c>
      <c r="H6" s="1406" t="s">
        <v>6</v>
      </c>
      <c r="I6" s="1532">
        <v>1</v>
      </c>
      <c r="J6" s="1533">
        <v>1</v>
      </c>
      <c r="K6" s="1482">
        <f>IF('Resultat &amp; tabell'!J6="",0,BI6)</f>
        <v>0</v>
      </c>
      <c r="L6" s="1472">
        <v>3</v>
      </c>
      <c r="M6" s="1491" t="str">
        <f>VLOOKUP(L6,$AT$4:$AY$7,2,FALSE)</f>
        <v>Mexiko</v>
      </c>
      <c r="N6" s="1485">
        <f>VLOOKUP(M6,$AU$4:$AY$7,2,FALSE)</f>
        <v>3</v>
      </c>
      <c r="O6" s="1485">
        <f>VLOOKUP(M6,$AU$4:$AY$7,3,FALSE)</f>
        <v>3</v>
      </c>
      <c r="P6" s="1485">
        <f>VLOOKUP(M6,$AU$4:$AY$7,4,FALSE)</f>
        <v>4</v>
      </c>
      <c r="Q6" s="1486">
        <f>VLOOKUP(M6,$AU$4:$AY$7,5,FALSE)</f>
        <v>-1</v>
      </c>
      <c r="Z6" s="1365" t="s">
        <v>5</v>
      </c>
      <c r="AA6" s="1366">
        <f t="shared" si="5"/>
        <v>3</v>
      </c>
      <c r="AB6" s="1366">
        <f t="shared" si="0"/>
        <v>2</v>
      </c>
      <c r="AC6" s="1366">
        <f t="shared" si="1"/>
        <v>1</v>
      </c>
      <c r="AD6" s="1365" t="s">
        <v>10</v>
      </c>
      <c r="AE6" s="1366">
        <f t="shared" si="6"/>
        <v>0</v>
      </c>
      <c r="AF6" s="1362">
        <f t="shared" si="2"/>
        <v>1</v>
      </c>
      <c r="AG6" s="1362">
        <f t="shared" si="3"/>
        <v>2</v>
      </c>
      <c r="AI6" s="1361">
        <f>RANK($AJ6,$AJ$4:$AJ$7,1)+COUNTIF($AJ$4:$AJ6,$AJ6)-1</f>
        <v>2</v>
      </c>
      <c r="AJ6" s="1361">
        <f t="shared" si="7"/>
        <v>2</v>
      </c>
      <c r="AK6" s="1361">
        <f t="shared" si="8"/>
        <v>0</v>
      </c>
      <c r="AL6" s="1361">
        <f t="shared" si="9"/>
        <v>0</v>
      </c>
      <c r="AM6" s="1361">
        <f t="shared" si="10"/>
        <v>2</v>
      </c>
      <c r="AN6" s="1365" t="s">
        <v>7</v>
      </c>
      <c r="AO6" s="1361">
        <f t="shared" si="11"/>
        <v>4</v>
      </c>
      <c r="AP6" s="1361">
        <f>SUMIF($Z$4:$Z$9,AN6,$AB$4:$AB$9)+SUMIF($AD$4:$AD$9,AN6,$AF$4:$AF$9)</f>
        <v>5</v>
      </c>
      <c r="AQ6" s="1361">
        <f t="shared" si="12"/>
        <v>4</v>
      </c>
      <c r="AR6" s="1361">
        <f t="shared" si="13"/>
        <v>1</v>
      </c>
      <c r="AT6" s="1361">
        <v>3</v>
      </c>
      <c r="AU6" s="1361" t="str">
        <f t="shared" si="14"/>
        <v>Mexiko</v>
      </c>
      <c r="AV6" s="1361">
        <f t="shared" si="15"/>
        <v>3</v>
      </c>
      <c r="AW6" s="1361">
        <f t="shared" si="4"/>
        <v>3</v>
      </c>
      <c r="AX6" s="1361">
        <f t="shared" si="16"/>
        <v>4</v>
      </c>
      <c r="AY6" s="1361">
        <f t="shared" si="17"/>
        <v>-1</v>
      </c>
      <c r="AZ6" s="1423">
        <v>17</v>
      </c>
      <c r="BA6" s="1430">
        <v>41807.666666666664</v>
      </c>
      <c r="BB6" s="1425" t="s">
        <v>5</v>
      </c>
      <c r="BC6" s="1426" t="s">
        <v>6</v>
      </c>
      <c r="BD6" s="1427" t="s">
        <v>10</v>
      </c>
      <c r="BE6" s="1429">
        <f>IF(G6='Resultat &amp; tabell'!$G6,2,0)</f>
        <v>0</v>
      </c>
      <c r="BF6" s="1428" t="s">
        <v>6</v>
      </c>
      <c r="BG6" s="1429">
        <f>IF(I6='Resultat &amp; tabell'!$I6,2,0)</f>
        <v>0</v>
      </c>
      <c r="BH6" s="1429">
        <f>IF(J6='Resultat &amp; tabell'!$J6,1,0)</f>
        <v>0</v>
      </c>
      <c r="BI6" s="1413">
        <f t="shared" si="18"/>
        <v>0</v>
      </c>
      <c r="BK6" s="1487" t="s">
        <v>123</v>
      </c>
      <c r="BL6" s="1411"/>
      <c r="BM6" s="1466">
        <f>IF(T5='Resultat &amp; tabell'!$M6,20,0)</f>
        <v>0</v>
      </c>
      <c r="BN6" s="1453"/>
      <c r="BO6" s="1453"/>
    </row>
    <row r="7" spans="2:67" ht="14.25" customHeight="1" x14ac:dyDescent="0.25">
      <c r="B7" s="1352">
        <v>18</v>
      </c>
      <c r="C7" s="1395">
        <v>41808.75</v>
      </c>
      <c r="D7" s="1391" t="s">
        <v>169</v>
      </c>
      <c r="E7" s="1392" t="s">
        <v>6</v>
      </c>
      <c r="F7" s="1393" t="s">
        <v>170</v>
      </c>
      <c r="G7" s="1537">
        <v>2</v>
      </c>
      <c r="H7" s="1406" t="s">
        <v>6</v>
      </c>
      <c r="I7" s="1532">
        <v>2</v>
      </c>
      <c r="J7" s="1533" t="s">
        <v>214</v>
      </c>
      <c r="K7" s="1482">
        <f>IF('Resultat &amp; tabell'!J7="",0,BI7)</f>
        <v>0</v>
      </c>
      <c r="L7" s="1472">
        <v>4</v>
      </c>
      <c r="M7" s="1492" t="str">
        <f>VLOOKUP(L7,$AT$4:$AY$7,2,FALSE)</f>
        <v>Kamerun</v>
      </c>
      <c r="N7" s="1489">
        <f>VLOOKUP(M7,$AU$4:$AY$7,2,FALSE)</f>
        <v>2</v>
      </c>
      <c r="O7" s="1489">
        <f>VLOOKUP(M7,$AU$4:$AY$7,3,FALSE)</f>
        <v>4</v>
      </c>
      <c r="P7" s="1489">
        <f>VLOOKUP(M7,$AU$4:$AY$7,4,FALSE)</f>
        <v>6</v>
      </c>
      <c r="Q7" s="1490">
        <f>VLOOKUP(M7,$AU$4:$AY$7,5,FALSE)</f>
        <v>-2</v>
      </c>
      <c r="S7" s="1493"/>
      <c r="T7" s="1467"/>
      <c r="U7" s="1467"/>
      <c r="V7" s="1467"/>
      <c r="W7" s="1358"/>
      <c r="Z7" s="1365" t="s">
        <v>11</v>
      </c>
      <c r="AA7" s="1366">
        <f t="shared" si="5"/>
        <v>1</v>
      </c>
      <c r="AB7" s="1366">
        <f t="shared" si="0"/>
        <v>2</v>
      </c>
      <c r="AC7" s="1366">
        <f t="shared" si="1"/>
        <v>2</v>
      </c>
      <c r="AD7" s="1365" t="s">
        <v>7</v>
      </c>
      <c r="AE7" s="1366">
        <f t="shared" si="6"/>
        <v>1</v>
      </c>
      <c r="AF7" s="1362">
        <f t="shared" si="2"/>
        <v>2</v>
      </c>
      <c r="AG7" s="1362">
        <f t="shared" si="3"/>
        <v>2</v>
      </c>
      <c r="AI7" s="1361">
        <f>RANK($AJ7,$AJ$4:$AJ$7,1)+COUNTIF($AJ$4:$AJ7,$AJ7)-1</f>
        <v>4</v>
      </c>
      <c r="AJ7" s="1361">
        <f t="shared" si="7"/>
        <v>4</v>
      </c>
      <c r="AK7" s="1361">
        <f t="shared" si="8"/>
        <v>0</v>
      </c>
      <c r="AL7" s="1361">
        <f t="shared" si="9"/>
        <v>0</v>
      </c>
      <c r="AM7" s="1361">
        <f t="shared" si="10"/>
        <v>4</v>
      </c>
      <c r="AN7" s="1365" t="s">
        <v>11</v>
      </c>
      <c r="AO7" s="1361">
        <f t="shared" si="11"/>
        <v>2</v>
      </c>
      <c r="AP7" s="1361">
        <f>SUMIF($Z$4:$Z$9,AN7,$AB$4:$AB$9)+SUMIF($AD$4:$AD$9,AN7,$AF$4:$AF$9)</f>
        <v>4</v>
      </c>
      <c r="AQ7" s="1361">
        <f t="shared" si="12"/>
        <v>6</v>
      </c>
      <c r="AR7" s="1361">
        <f t="shared" si="13"/>
        <v>-2</v>
      </c>
      <c r="AT7" s="1361">
        <v>4</v>
      </c>
      <c r="AU7" s="1361" t="str">
        <f t="shared" si="14"/>
        <v>Kamerun</v>
      </c>
      <c r="AV7" s="1361">
        <f t="shared" si="15"/>
        <v>2</v>
      </c>
      <c r="AW7" s="1361">
        <f t="shared" si="4"/>
        <v>4</v>
      </c>
      <c r="AX7" s="1361">
        <f t="shared" si="16"/>
        <v>6</v>
      </c>
      <c r="AY7" s="1361">
        <f t="shared" si="17"/>
        <v>-2</v>
      </c>
      <c r="AZ7" s="1423">
        <v>18</v>
      </c>
      <c r="BA7" s="1430">
        <v>41808.75</v>
      </c>
      <c r="BB7" s="1425" t="s">
        <v>11</v>
      </c>
      <c r="BC7" s="1426" t="s">
        <v>6</v>
      </c>
      <c r="BD7" s="1427" t="s">
        <v>7</v>
      </c>
      <c r="BE7" s="1429">
        <f>IF(G7='Resultat &amp; tabell'!$G7,2,0)</f>
        <v>0</v>
      </c>
      <c r="BF7" s="1428" t="s">
        <v>6</v>
      </c>
      <c r="BG7" s="1429">
        <f>IF(I7='Resultat &amp; tabell'!$I7,2,0)</f>
        <v>0</v>
      </c>
      <c r="BH7" s="1429">
        <f>IF(J7='Resultat &amp; tabell'!$J7,1,0)</f>
        <v>0</v>
      </c>
      <c r="BI7" s="1413">
        <f t="shared" si="18"/>
        <v>0</v>
      </c>
      <c r="BK7" s="1431"/>
      <c r="BL7" s="1453"/>
      <c r="BM7" s="1453"/>
      <c r="BN7" s="1453"/>
      <c r="BO7" s="1453"/>
    </row>
    <row r="8" spans="2:67" ht="14.25" customHeight="1" x14ac:dyDescent="0.25">
      <c r="B8" s="1352">
        <v>33</v>
      </c>
      <c r="C8" s="1395">
        <v>41813.708333333336</v>
      </c>
      <c r="D8" s="1391" t="s">
        <v>169</v>
      </c>
      <c r="E8" s="1392" t="s">
        <v>6</v>
      </c>
      <c r="F8" s="1393" t="s">
        <v>166</v>
      </c>
      <c r="G8" s="1537">
        <v>2</v>
      </c>
      <c r="H8" s="1406" t="s">
        <v>6</v>
      </c>
      <c r="I8" s="1532">
        <v>2</v>
      </c>
      <c r="J8" s="1533">
        <v>2</v>
      </c>
      <c r="K8" s="1482">
        <f>IF('Resultat &amp; tabell'!J8="",0,BI8)</f>
        <v>1</v>
      </c>
      <c r="N8" s="1494"/>
      <c r="O8" s="1494"/>
      <c r="P8" s="1494"/>
      <c r="Q8" s="1494"/>
      <c r="S8" s="1493"/>
      <c r="T8" s="1467"/>
      <c r="U8" s="1467"/>
      <c r="V8" s="1467"/>
      <c r="W8" s="1358"/>
      <c r="Z8" s="1365" t="s">
        <v>11</v>
      </c>
      <c r="AA8" s="1366">
        <f t="shared" si="5"/>
        <v>1</v>
      </c>
      <c r="AB8" s="1366">
        <f t="shared" si="0"/>
        <v>2</v>
      </c>
      <c r="AC8" s="1366">
        <f t="shared" si="1"/>
        <v>2</v>
      </c>
      <c r="AD8" s="1365" t="s">
        <v>5</v>
      </c>
      <c r="AE8" s="1366">
        <f t="shared" si="6"/>
        <v>1</v>
      </c>
      <c r="AF8" s="1362">
        <f t="shared" si="2"/>
        <v>2</v>
      </c>
      <c r="AG8" s="1362">
        <f t="shared" si="3"/>
        <v>2</v>
      </c>
      <c r="AZ8" s="1423">
        <v>33</v>
      </c>
      <c r="BA8" s="1430">
        <v>41813.708333333336</v>
      </c>
      <c r="BB8" s="1425" t="s">
        <v>11</v>
      </c>
      <c r="BC8" s="1426" t="s">
        <v>6</v>
      </c>
      <c r="BD8" s="1427" t="s">
        <v>5</v>
      </c>
      <c r="BE8" s="1429">
        <f>IF(G8='Resultat &amp; tabell'!$G8,2,0)</f>
        <v>0</v>
      </c>
      <c r="BF8" s="1428" t="s">
        <v>6</v>
      </c>
      <c r="BG8" s="1429">
        <f>IF(I8='Resultat &amp; tabell'!$I8,2,0)</f>
        <v>0</v>
      </c>
      <c r="BH8" s="1429">
        <f>IF(J8='Resultat &amp; tabell'!$J8,1,0)</f>
        <v>1</v>
      </c>
      <c r="BI8" s="1413">
        <f t="shared" si="18"/>
        <v>1</v>
      </c>
      <c r="BL8" s="1453"/>
      <c r="BM8" s="1453"/>
      <c r="BN8" s="1453"/>
      <c r="BO8" s="1453"/>
    </row>
    <row r="9" spans="2:67" ht="14.25" customHeight="1" x14ac:dyDescent="0.25">
      <c r="B9" s="1351">
        <v>34</v>
      </c>
      <c r="C9" s="1396">
        <v>41813.708333333336</v>
      </c>
      <c r="D9" s="1391" t="s">
        <v>170</v>
      </c>
      <c r="E9" s="1392" t="s">
        <v>6</v>
      </c>
      <c r="F9" s="1393" t="s">
        <v>168</v>
      </c>
      <c r="G9" s="1537">
        <v>2</v>
      </c>
      <c r="H9" s="1406" t="s">
        <v>6</v>
      </c>
      <c r="I9" s="1532">
        <v>0</v>
      </c>
      <c r="J9" s="1534">
        <v>1</v>
      </c>
      <c r="K9" s="1482">
        <f>IF('Resultat &amp; tabell'!J9="",0,BI9)</f>
        <v>0</v>
      </c>
      <c r="N9" s="1494"/>
      <c r="O9" s="1494"/>
      <c r="P9" s="1494"/>
      <c r="Q9" s="1494"/>
      <c r="S9" s="1493"/>
      <c r="T9" s="1467"/>
      <c r="U9" s="1467"/>
      <c r="V9" s="1467"/>
      <c r="W9" s="1358"/>
      <c r="Z9" s="1365" t="s">
        <v>7</v>
      </c>
      <c r="AA9" s="1366">
        <f t="shared" si="5"/>
        <v>3</v>
      </c>
      <c r="AB9" s="1366">
        <f t="shared" si="0"/>
        <v>2</v>
      </c>
      <c r="AC9" s="1366">
        <f t="shared" si="1"/>
        <v>0</v>
      </c>
      <c r="AD9" s="1365" t="s">
        <v>10</v>
      </c>
      <c r="AE9" s="1366">
        <f t="shared" si="6"/>
        <v>0</v>
      </c>
      <c r="AF9" s="1362">
        <f t="shared" si="2"/>
        <v>0</v>
      </c>
      <c r="AG9" s="1362">
        <f t="shared" si="3"/>
        <v>2</v>
      </c>
      <c r="AZ9" s="1433">
        <v>34</v>
      </c>
      <c r="BA9" s="1434">
        <v>41813.708333333336</v>
      </c>
      <c r="BB9" s="1435" t="s">
        <v>7</v>
      </c>
      <c r="BC9" s="1436" t="s">
        <v>6</v>
      </c>
      <c r="BD9" s="1437" t="s">
        <v>10</v>
      </c>
      <c r="BE9" s="1429">
        <f>IF(G9='Resultat &amp; tabell'!$G9,2,0)</f>
        <v>0</v>
      </c>
      <c r="BF9" s="1428" t="s">
        <v>6</v>
      </c>
      <c r="BG9" s="1429">
        <f>IF(I9='Resultat &amp; tabell'!$I9,2,0)</f>
        <v>0</v>
      </c>
      <c r="BH9" s="1429">
        <f>IF(J9='Resultat &amp; tabell'!$J9,1,0)</f>
        <v>0</v>
      </c>
      <c r="BI9" s="1413">
        <f t="shared" si="18"/>
        <v>0</v>
      </c>
      <c r="BL9" s="1453"/>
      <c r="BM9" s="1453"/>
      <c r="BN9" s="1453"/>
      <c r="BO9" s="1453"/>
    </row>
    <row r="10" spans="2:67" ht="14.25" customHeight="1" x14ac:dyDescent="0.3">
      <c r="C10" s="1367"/>
      <c r="F10" s="1526"/>
      <c r="K10" s="1495"/>
      <c r="N10" s="1494"/>
      <c r="O10" s="1494"/>
      <c r="P10" s="1494"/>
      <c r="Q10" s="1494"/>
      <c r="S10" s="1493"/>
      <c r="T10" s="1467"/>
      <c r="U10" s="1467"/>
      <c r="V10" s="1467"/>
      <c r="W10" s="1358"/>
      <c r="BA10" s="1438"/>
      <c r="BI10" s="1414"/>
      <c r="BL10" s="1453"/>
      <c r="BM10" s="1453"/>
      <c r="BN10" s="1453"/>
      <c r="BO10" s="1453"/>
    </row>
    <row r="11" spans="2:67" s="1372" customFormat="1" ht="14.25" customHeight="1" x14ac:dyDescent="0.3">
      <c r="B11" s="1349" t="s">
        <v>24</v>
      </c>
      <c r="C11" s="1370"/>
      <c r="D11" s="1355"/>
      <c r="E11" s="1356"/>
      <c r="F11" s="1527"/>
      <c r="G11" s="1356"/>
      <c r="H11" s="1356"/>
      <c r="I11" s="1371"/>
      <c r="J11" s="1356"/>
      <c r="K11" s="1526"/>
      <c r="L11" s="1496"/>
      <c r="M11" s="1497"/>
      <c r="N11" s="1498"/>
      <c r="O11" s="1498"/>
      <c r="P11" s="1498"/>
      <c r="Q11" s="1498"/>
      <c r="R11" s="1497"/>
      <c r="S11" s="1497" t="s">
        <v>109</v>
      </c>
      <c r="Z11" s="1359"/>
      <c r="AA11" s="1366"/>
      <c r="AB11" s="1366"/>
      <c r="AC11" s="1366"/>
      <c r="AD11" s="1359"/>
      <c r="AE11" s="1373"/>
      <c r="AF11" s="1374"/>
      <c r="AG11" s="1374"/>
      <c r="AH11" s="1373"/>
      <c r="AI11" s="1361"/>
      <c r="AJ11" s="1373"/>
      <c r="AK11" s="1373"/>
      <c r="AL11" s="1373"/>
      <c r="AM11" s="1373"/>
      <c r="AN11" s="1373"/>
      <c r="AO11" s="1373"/>
      <c r="AP11" s="1373"/>
      <c r="AQ11" s="1373"/>
      <c r="AR11" s="1373"/>
      <c r="AS11" s="1373"/>
      <c r="AT11" s="1373"/>
      <c r="AU11" s="1373"/>
      <c r="AV11" s="1373"/>
      <c r="AW11" s="1373"/>
      <c r="AX11" s="1373"/>
      <c r="AY11" s="1373"/>
      <c r="AZ11" s="1416" t="s">
        <v>24</v>
      </c>
      <c r="BA11" s="1440"/>
      <c r="BB11" s="1417"/>
      <c r="BC11" s="1418"/>
      <c r="BD11" s="1417"/>
      <c r="BE11" s="1418"/>
      <c r="BF11" s="1418"/>
      <c r="BG11" s="1441"/>
      <c r="BH11" s="1418"/>
      <c r="BI11" s="1415"/>
      <c r="BJ11" s="1382"/>
      <c r="BK11" s="1384"/>
      <c r="BL11" s="1415"/>
      <c r="BM11" s="1415"/>
      <c r="BN11" s="1415"/>
      <c r="BO11" s="1415"/>
    </row>
    <row r="12" spans="2:67" s="1372" customFormat="1" ht="14.25" customHeight="1" x14ac:dyDescent="0.25">
      <c r="B12" s="1409" t="s">
        <v>2</v>
      </c>
      <c r="C12" s="1403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1404" t="s">
        <v>81</v>
      </c>
      <c r="K12" s="1499" t="s">
        <v>89</v>
      </c>
      <c r="L12" s="1496"/>
      <c r="M12" s="1478" t="s">
        <v>24</v>
      </c>
      <c r="N12" s="1479" t="s">
        <v>89</v>
      </c>
      <c r="O12" s="1479" t="s">
        <v>90</v>
      </c>
      <c r="P12" s="1479" t="s">
        <v>91</v>
      </c>
      <c r="Q12" s="1480" t="s">
        <v>101</v>
      </c>
      <c r="R12" s="1497"/>
      <c r="S12" s="1500" t="s">
        <v>83</v>
      </c>
      <c r="T12" s="1386" t="s">
        <v>89</v>
      </c>
      <c r="U12" s="1386" t="s">
        <v>102</v>
      </c>
      <c r="V12" s="1412" t="s">
        <v>111</v>
      </c>
      <c r="Z12" s="1363" t="s">
        <v>87</v>
      </c>
      <c r="AA12" s="1363" t="s">
        <v>89</v>
      </c>
      <c r="AB12" s="1363" t="s">
        <v>90</v>
      </c>
      <c r="AC12" s="1363" t="s">
        <v>91</v>
      </c>
      <c r="AD12" s="1363" t="s">
        <v>88</v>
      </c>
      <c r="AE12" s="1363" t="s">
        <v>89</v>
      </c>
      <c r="AF12" s="1363" t="s">
        <v>90</v>
      </c>
      <c r="AG12" s="1363" t="s">
        <v>91</v>
      </c>
      <c r="AH12" s="1373"/>
      <c r="AI12" s="1364" t="s">
        <v>99</v>
      </c>
      <c r="AJ12" s="1364" t="s">
        <v>98</v>
      </c>
      <c r="AK12" s="1364" t="s">
        <v>97</v>
      </c>
      <c r="AL12" s="1363" t="s">
        <v>96</v>
      </c>
      <c r="AM12" s="1363" t="s">
        <v>95</v>
      </c>
      <c r="AN12" s="1363" t="s">
        <v>92</v>
      </c>
      <c r="AO12" s="1363" t="s">
        <v>89</v>
      </c>
      <c r="AP12" s="1363" t="s">
        <v>90</v>
      </c>
      <c r="AQ12" s="1363" t="s">
        <v>91</v>
      </c>
      <c r="AR12" s="1364" t="s">
        <v>93</v>
      </c>
      <c r="AS12" s="1373"/>
      <c r="AT12" s="1363" t="s">
        <v>94</v>
      </c>
      <c r="AU12" s="1363" t="s">
        <v>92</v>
      </c>
      <c r="AV12" s="1363" t="s">
        <v>89</v>
      </c>
      <c r="AW12" s="1363" t="s">
        <v>90</v>
      </c>
      <c r="AX12" s="1363" t="s">
        <v>91</v>
      </c>
      <c r="AY12" s="1364" t="s">
        <v>93</v>
      </c>
      <c r="AZ12" s="1442" t="s">
        <v>2</v>
      </c>
      <c r="BA12" s="1443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1444" t="s">
        <v>81</v>
      </c>
      <c r="BI12" s="1405" t="s">
        <v>89</v>
      </c>
      <c r="BJ12" s="1382"/>
      <c r="BK12" s="1419"/>
      <c r="BL12" s="1415"/>
      <c r="BM12" s="1415"/>
      <c r="BN12" s="1415"/>
      <c r="BO12" s="1415"/>
    </row>
    <row r="13" spans="2:67" ht="14.25" customHeight="1" x14ac:dyDescent="0.25">
      <c r="B13" s="1352">
        <v>3</v>
      </c>
      <c r="C13" s="1395">
        <v>41803.666666666664</v>
      </c>
      <c r="D13" s="1391" t="s">
        <v>174</v>
      </c>
      <c r="E13" s="1392" t="s">
        <v>6</v>
      </c>
      <c r="F13" s="1393" t="s">
        <v>177</v>
      </c>
      <c r="G13" s="1538">
        <v>1</v>
      </c>
      <c r="H13" s="1406" t="s">
        <v>6</v>
      </c>
      <c r="I13" s="1535">
        <v>1</v>
      </c>
      <c r="J13" s="1535" t="s">
        <v>214</v>
      </c>
      <c r="K13" s="1482">
        <f>IF('Resultat &amp; tabell'!J13="",0,BI13)</f>
        <v>2</v>
      </c>
      <c r="L13" s="1483">
        <v>1</v>
      </c>
      <c r="M13" s="1484" t="str">
        <f>VLOOKUP(L13,$AT$13:$AY$16,2,FALSE)</f>
        <v>Spanien</v>
      </c>
      <c r="N13" s="1485">
        <f>VLOOKUP(M13,$AU$13:$AY$16,2,FALSE)</f>
        <v>7</v>
      </c>
      <c r="O13" s="1485">
        <f>VLOOKUP(M13,$AU$13:$AY$16,3,FALSE)</f>
        <v>8</v>
      </c>
      <c r="P13" s="1485">
        <f>VLOOKUP(M13,$AU$13:$AY$16,4,FALSE)</f>
        <v>2</v>
      </c>
      <c r="Q13" s="1486">
        <f>VLOOKUP(M13,$AU$13:$AY$16,5,FALSE)</f>
        <v>6</v>
      </c>
      <c r="S13" s="1501" t="s">
        <v>108</v>
      </c>
      <c r="T13" s="1520">
        <f>SUM(K4:K72)</f>
        <v>85</v>
      </c>
      <c r="U13" s="1520">
        <v>0</v>
      </c>
      <c r="V13" s="1521">
        <f t="shared" ref="V13:V18" si="19">SUM(T13:U13)</f>
        <v>85</v>
      </c>
      <c r="W13" s="1358"/>
      <c r="Z13" s="1365" t="s">
        <v>27</v>
      </c>
      <c r="AA13" s="1366">
        <f t="shared" ref="AA13:AA18" si="20">IF(G13="",0,IF($G13&lt;$I13,0,IF($G13=$I13,1,3)))</f>
        <v>1</v>
      </c>
      <c r="AB13" s="1366">
        <f t="shared" ref="AB13:AB18" si="21">G13</f>
        <v>1</v>
      </c>
      <c r="AC13" s="1366">
        <f t="shared" ref="AC13:AC18" si="22">I13</f>
        <v>1</v>
      </c>
      <c r="AD13" s="1365" t="s">
        <v>28</v>
      </c>
      <c r="AE13" s="1366">
        <f t="shared" ref="AE13:AE18" si="23">IF(I13="",0,IF(I13&lt;G13,0,IF(G13=I13,1,3)))</f>
        <v>1</v>
      </c>
      <c r="AF13" s="1362">
        <f t="shared" ref="AF13:AF18" si="24">I13</f>
        <v>1</v>
      </c>
      <c r="AG13" s="1362">
        <f t="shared" ref="AG13:AG18" si="25">G13</f>
        <v>1</v>
      </c>
      <c r="AI13" s="1361">
        <f>RANK($AJ13,$AJ$13:$AJ$16,1)+COUNTIF($AJ$13:$AJ13,$AJ13)-1</f>
        <v>1</v>
      </c>
      <c r="AJ13" s="1361">
        <f>AK13+AL13+AM13</f>
        <v>1</v>
      </c>
      <c r="AK13" s="1361">
        <f>SUMPRODUCT(($AO$13:$AO$16=AO13)*($AR$13:$AR$16=AR13)*($AP$13:$AP$16&gt;AP13))</f>
        <v>0</v>
      </c>
      <c r="AL13" s="1361">
        <f>SUMPRODUCT(($AO$13:$AO$16=AO13)*($AR$13:$AR$16&gt;AR13))</f>
        <v>0</v>
      </c>
      <c r="AM13" s="1361">
        <f>RANK(AO13,$AO$13:$AO$16)</f>
        <v>1</v>
      </c>
      <c r="AN13" s="1365" t="s">
        <v>27</v>
      </c>
      <c r="AO13" s="1361">
        <f>SUMIF($Z$13:$Z$18,$AN13,$AA$13:$AA$18)+SUMIF($AD$13:$AD$18,$AN13,$AE$13:$AE$18)</f>
        <v>7</v>
      </c>
      <c r="AP13" s="1361">
        <f>SUMIF($Z$13:$Z$18,$AN13,$AB$13:$AB$18)+SUMIF($AD$13:$AD$18,$AN13,$AF$13:$AF$18)</f>
        <v>8</v>
      </c>
      <c r="AQ13" s="1361">
        <f>SUMIF($Z$13:$Z$18,$AN13,$AC$13:$AC$18)+SUMIF($AD$13:$AD$18,$AN13,$AG$13:$AG$18)</f>
        <v>2</v>
      </c>
      <c r="AR13" s="1361">
        <f>AP13-AQ13</f>
        <v>6</v>
      </c>
      <c r="AT13" s="1361">
        <v>1</v>
      </c>
      <c r="AU13" s="1361" t="str">
        <f>VLOOKUP($AT13,$AI$13:$AR$16,6,FALSE)</f>
        <v>Spanien</v>
      </c>
      <c r="AV13" s="1361">
        <f>VLOOKUP($AU13,$AN$13:$AR$16,2,FALSE)</f>
        <v>7</v>
      </c>
      <c r="AW13" s="1361">
        <f>VLOOKUP($AU13,$AN$13:$AR$16,3,FALSE)</f>
        <v>8</v>
      </c>
      <c r="AX13" s="1361">
        <f>VLOOKUP($AU13,$AN$13:$AR$16,4,FALSE)</f>
        <v>2</v>
      </c>
      <c r="AY13" s="1361">
        <f>VLOOKUP($AU13,$AN$13:$AR$16,5,FALSE)</f>
        <v>6</v>
      </c>
      <c r="AZ13" s="1423">
        <v>3</v>
      </c>
      <c r="BA13" s="1430">
        <v>41803.666666666664</v>
      </c>
      <c r="BB13" s="1425" t="s">
        <v>27</v>
      </c>
      <c r="BC13" s="1426" t="s">
        <v>6</v>
      </c>
      <c r="BD13" s="1427" t="s">
        <v>28</v>
      </c>
      <c r="BE13" s="1429">
        <f>IF(G13='Resultat &amp; tabell'!$G13,2,0)</f>
        <v>2</v>
      </c>
      <c r="BF13" s="1428" t="s">
        <v>6</v>
      </c>
      <c r="BG13" s="1429">
        <f>IF(I13='Resultat &amp; tabell'!$I13,2,0)</f>
        <v>0</v>
      </c>
      <c r="BH13" s="1429">
        <f>IF(J13='Resultat &amp; tabell'!$J13,1,0)</f>
        <v>0</v>
      </c>
      <c r="BI13" s="1413">
        <f t="shared" ref="BI13:BI18" si="26">SUM(BE13+BG13+BH13)</f>
        <v>2</v>
      </c>
      <c r="BJ13" s="1383"/>
      <c r="BK13" s="1416"/>
      <c r="BL13" s="1453"/>
      <c r="BM13" s="1453"/>
      <c r="BN13" s="1453"/>
      <c r="BO13" s="1453"/>
    </row>
    <row r="14" spans="2:67" ht="14.25" customHeight="1" x14ac:dyDescent="0.25">
      <c r="B14" s="1352">
        <v>4</v>
      </c>
      <c r="C14" s="1395">
        <v>41803.75</v>
      </c>
      <c r="D14" s="1391" t="s">
        <v>175</v>
      </c>
      <c r="E14" s="1392" t="s">
        <v>6</v>
      </c>
      <c r="F14" s="1393" t="s">
        <v>176</v>
      </c>
      <c r="G14" s="1538">
        <v>0</v>
      </c>
      <c r="H14" s="1406" t="s">
        <v>6</v>
      </c>
      <c r="I14" s="1535">
        <v>0</v>
      </c>
      <c r="J14" s="1535" t="s">
        <v>214</v>
      </c>
      <c r="K14" s="1482">
        <f>IF('Resultat &amp; tabell'!J14="",0,BI14)</f>
        <v>0</v>
      </c>
      <c r="L14" s="1472">
        <v>2</v>
      </c>
      <c r="M14" s="1488" t="str">
        <f>VLOOKUP(L14,$AT$13:$AY$16,2,FALSE)</f>
        <v>Holland</v>
      </c>
      <c r="N14" s="1489">
        <f>VLOOKUP(M14,$AU$13:$AY$16,2,FALSE)</f>
        <v>7</v>
      </c>
      <c r="O14" s="1489">
        <f>VLOOKUP(M14,$AU$13:$AY$16,3,FALSE)</f>
        <v>7</v>
      </c>
      <c r="P14" s="1489">
        <f>VLOOKUP(M14,$AU$13:$AY$16,4,FALSE)</f>
        <v>3</v>
      </c>
      <c r="Q14" s="1490">
        <f>VLOOKUP(M14,$AU$13:$AY$16,5,FALSE)</f>
        <v>4</v>
      </c>
      <c r="S14" s="1502" t="s">
        <v>1</v>
      </c>
      <c r="T14" s="1522">
        <f>SUM(K76:K83)</f>
        <v>11</v>
      </c>
      <c r="U14" s="1522">
        <f>O76</f>
        <v>20</v>
      </c>
      <c r="V14" s="1523">
        <f t="shared" si="19"/>
        <v>31</v>
      </c>
      <c r="W14" s="1358"/>
      <c r="Z14" s="1365" t="s">
        <v>30</v>
      </c>
      <c r="AA14" s="1366">
        <f t="shared" si="20"/>
        <v>1</v>
      </c>
      <c r="AB14" s="1366">
        <f t="shared" si="21"/>
        <v>0</v>
      </c>
      <c r="AC14" s="1366">
        <f t="shared" si="22"/>
        <v>0</v>
      </c>
      <c r="AD14" s="1365" t="s">
        <v>31</v>
      </c>
      <c r="AE14" s="1366">
        <f t="shared" si="23"/>
        <v>1</v>
      </c>
      <c r="AF14" s="1362">
        <f t="shared" si="24"/>
        <v>0</v>
      </c>
      <c r="AG14" s="1362">
        <f t="shared" si="25"/>
        <v>0</v>
      </c>
      <c r="AI14" s="1361">
        <f>RANK($AJ14,$AJ$13:$AJ$16,1)+COUNTIF($AJ$13:$AJ14,$AJ14)-1</f>
        <v>4</v>
      </c>
      <c r="AJ14" s="1361">
        <f>AK14+AL14+AM14</f>
        <v>4</v>
      </c>
      <c r="AK14" s="1361">
        <f>SUMPRODUCT(($AO$13:$AO$16=AO14)*($AR$13:$AR$16=AR14)*($AP$13:$AP$16&gt;AP14))</f>
        <v>0</v>
      </c>
      <c r="AL14" s="1361">
        <f>SUMPRODUCT(($AO$13:$AO$16=AO14)*($AR$13:$AR$16&gt;AR14))</f>
        <v>1</v>
      </c>
      <c r="AM14" s="1361">
        <f>RANK(AO14,$AO$13:$AO$16)</f>
        <v>3</v>
      </c>
      <c r="AN14" s="1365" t="s">
        <v>30</v>
      </c>
      <c r="AO14" s="1361">
        <f>SUMIF($Z$13:$Z$18,$AN14,$AA$13:$AA$18)+SUMIF($AD$13:$AD$18,$AN14,$AE$13:$AE$18)</f>
        <v>1</v>
      </c>
      <c r="AP14" s="1361">
        <f>SUMIF($Z$13:$Z$18,$AN14,$AB$13:$AB$18)+SUMIF($AD$13:$AD$18,AN14,$AF$13:$AF$18)</f>
        <v>2</v>
      </c>
      <c r="AQ14" s="1361">
        <f>SUMIF($Z$13:$Z$18,$AN14,$AC$13:$AC$18)+SUMIF($AD$13:$AD$18,$AN14,$AG$13:$AG$18)</f>
        <v>8</v>
      </c>
      <c r="AR14" s="1361">
        <f>AP14-AQ14</f>
        <v>-6</v>
      </c>
      <c r="AT14" s="1361">
        <v>2</v>
      </c>
      <c r="AU14" s="1361" t="str">
        <f>VLOOKUP($AT14,$AI$13:$AR$16,6,FALSE)</f>
        <v>Holland</v>
      </c>
      <c r="AV14" s="1361">
        <f>VLOOKUP($AU14,$AN$13:$AR$16,2,FALSE)</f>
        <v>7</v>
      </c>
      <c r="AW14" s="1361">
        <f>VLOOKUP($AU14,$AN$13:$AR$16,3,FALSE)</f>
        <v>7</v>
      </c>
      <c r="AX14" s="1361">
        <f>VLOOKUP($AU14,$AN$13:$AR$16,4,FALSE)</f>
        <v>3</v>
      </c>
      <c r="AY14" s="1361">
        <f>VLOOKUP($AU14,$AN$13:$AR$16,5,FALSE)</f>
        <v>4</v>
      </c>
      <c r="AZ14" s="1423">
        <v>4</v>
      </c>
      <c r="BA14" s="1430">
        <v>41803.75</v>
      </c>
      <c r="BB14" s="1425" t="s">
        <v>30</v>
      </c>
      <c r="BC14" s="1426" t="s">
        <v>6</v>
      </c>
      <c r="BD14" s="1427" t="s">
        <v>31</v>
      </c>
      <c r="BE14" s="1429">
        <f>IF(G14='Resultat &amp; tabell'!$G14,2,0)</f>
        <v>0</v>
      </c>
      <c r="BF14" s="1428" t="s">
        <v>6</v>
      </c>
      <c r="BG14" s="1429">
        <f>IF(I14='Resultat &amp; tabell'!$I14,2,0)</f>
        <v>0</v>
      </c>
      <c r="BH14" s="1429">
        <f>IF(J14='Resultat &amp; tabell'!$J14,1,0)</f>
        <v>0</v>
      </c>
      <c r="BI14" s="1413">
        <f t="shared" si="26"/>
        <v>0</v>
      </c>
      <c r="BK14" s="1416"/>
      <c r="BL14" s="1453"/>
      <c r="BM14" s="1453"/>
      <c r="BN14" s="1453"/>
      <c r="BO14" s="1453"/>
    </row>
    <row r="15" spans="2:67" ht="14.25" customHeight="1" x14ac:dyDescent="0.25">
      <c r="B15" s="1352">
        <v>19</v>
      </c>
      <c r="C15" s="1395">
        <v>41808.666666666664</v>
      </c>
      <c r="D15" s="1391" t="s">
        <v>174</v>
      </c>
      <c r="E15" s="1392" t="s">
        <v>6</v>
      </c>
      <c r="F15" s="1393" t="s">
        <v>175</v>
      </c>
      <c r="G15" s="1538">
        <v>4</v>
      </c>
      <c r="H15" s="1406" t="s">
        <v>6</v>
      </c>
      <c r="I15" s="1535">
        <v>0</v>
      </c>
      <c r="J15" s="1535">
        <v>1</v>
      </c>
      <c r="K15" s="1482">
        <f>IF('Resultat &amp; tabell'!J15="",0,BI15)</f>
        <v>0</v>
      </c>
      <c r="L15" s="1472">
        <v>3</v>
      </c>
      <c r="M15" s="1503" t="str">
        <f>VLOOKUP(L15,$AT$13:$AY$16,2,FALSE)</f>
        <v>Australien</v>
      </c>
      <c r="N15" s="1504">
        <f>VLOOKUP(M15,$AU$13:$AY$16,2,FALSE)</f>
        <v>1</v>
      </c>
      <c r="O15" s="1504">
        <f>VLOOKUP(M15,$AU$13:$AY$16,3,FALSE)</f>
        <v>1</v>
      </c>
      <c r="P15" s="1504">
        <f>VLOOKUP(M15,$AU$13:$AY$16,4,FALSE)</f>
        <v>5</v>
      </c>
      <c r="Q15" s="1505">
        <f>VLOOKUP(M15,$AU$13:$AY$16,5,FALSE)</f>
        <v>-4</v>
      </c>
      <c r="S15" s="1502" t="s">
        <v>29</v>
      </c>
      <c r="T15" s="1522">
        <f>SUM(K87:K90)</f>
        <v>0</v>
      </c>
      <c r="U15" s="1522">
        <f>O87</f>
        <v>16</v>
      </c>
      <c r="V15" s="1523">
        <f t="shared" si="19"/>
        <v>16</v>
      </c>
      <c r="W15" s="1358"/>
      <c r="Z15" s="1365" t="s">
        <v>27</v>
      </c>
      <c r="AA15" s="1366">
        <f t="shared" si="20"/>
        <v>3</v>
      </c>
      <c r="AB15" s="1366">
        <f t="shared" si="21"/>
        <v>4</v>
      </c>
      <c r="AC15" s="1366">
        <f t="shared" si="22"/>
        <v>0</v>
      </c>
      <c r="AD15" s="1365" t="s">
        <v>30</v>
      </c>
      <c r="AE15" s="1366">
        <f t="shared" si="23"/>
        <v>0</v>
      </c>
      <c r="AF15" s="1362">
        <f t="shared" si="24"/>
        <v>0</v>
      </c>
      <c r="AG15" s="1362">
        <f t="shared" si="25"/>
        <v>4</v>
      </c>
      <c r="AI15" s="1361">
        <f>RANK($AJ15,$AJ$13:$AJ$16,1)+COUNTIF($AJ$13:$AJ15,$AJ15)-1</f>
        <v>2</v>
      </c>
      <c r="AJ15" s="1361">
        <f>AK15+AL15+AM15</f>
        <v>2</v>
      </c>
      <c r="AK15" s="1361">
        <f>SUMPRODUCT(($AO$13:$AO$16=AO15)*($AR$13:$AR$16=AR15)*($AP$13:$AP$16&gt;AP15))</f>
        <v>0</v>
      </c>
      <c r="AL15" s="1361">
        <f>SUMPRODUCT(($AO$13:$AO$16=AO15)*($AR$13:$AR$16&gt;AR15))</f>
        <v>1</v>
      </c>
      <c r="AM15" s="1361">
        <f>RANK(AO15,$AO$13:$AO$16)</f>
        <v>1</v>
      </c>
      <c r="AN15" s="1365" t="s">
        <v>28</v>
      </c>
      <c r="AO15" s="1361">
        <f>SUMIF($Z$13:$Z$18,$AN15,$AA$13:$AA$18)+SUMIF($AD$13:$AD$18,$AN15,$AE$13:$AE$18)</f>
        <v>7</v>
      </c>
      <c r="AP15" s="1361">
        <f>SUMIF($Z$13:$Z$18,$AN15,$AB$13:$AB$18)+SUMIF($AD$13:$AD$18,AN15,$AF$13:$AF$18)</f>
        <v>7</v>
      </c>
      <c r="AQ15" s="1361">
        <f>SUMIF($Z$13:$Z$18,$AN15,$AC$13:$AC$18)+SUMIF($AD$13:$AD$18,$AN15,$AG$13:$AG$18)</f>
        <v>3</v>
      </c>
      <c r="AR15" s="1361">
        <f>AP15-AQ15</f>
        <v>4</v>
      </c>
      <c r="AT15" s="1361">
        <v>3</v>
      </c>
      <c r="AU15" s="1361" t="str">
        <f>VLOOKUP($AT15,$AI$13:$AR$16,6,FALSE)</f>
        <v>Australien</v>
      </c>
      <c r="AV15" s="1361">
        <f>VLOOKUP($AU15,$AN$13:$AR$16,2,FALSE)</f>
        <v>1</v>
      </c>
      <c r="AW15" s="1361">
        <f>VLOOKUP($AU15,$AN$13:$AR$16,3,FALSE)</f>
        <v>1</v>
      </c>
      <c r="AX15" s="1361">
        <f>VLOOKUP($AU15,$AN$13:$AR$16,4,FALSE)</f>
        <v>5</v>
      </c>
      <c r="AY15" s="1361">
        <f>VLOOKUP($AU15,$AN$13:$AR$16,5,FALSE)</f>
        <v>-4</v>
      </c>
      <c r="AZ15" s="1423">
        <v>19</v>
      </c>
      <c r="BA15" s="1430">
        <v>41808.666666666664</v>
      </c>
      <c r="BB15" s="1425" t="s">
        <v>27</v>
      </c>
      <c r="BC15" s="1426" t="s">
        <v>6</v>
      </c>
      <c r="BD15" s="1427" t="s">
        <v>30</v>
      </c>
      <c r="BE15" s="1429">
        <f>IF(G15='Resultat &amp; tabell'!$G15,2,0)</f>
        <v>0</v>
      </c>
      <c r="BF15" s="1428" t="s">
        <v>6</v>
      </c>
      <c r="BG15" s="1429">
        <f>IF(I15='Resultat &amp; tabell'!$I15,2,0)</f>
        <v>0</v>
      </c>
      <c r="BH15" s="1429">
        <f>IF(J15='Resultat &amp; tabell'!$J15,1,0)</f>
        <v>0</v>
      </c>
      <c r="BI15" s="1413">
        <f t="shared" si="26"/>
        <v>0</v>
      </c>
      <c r="BK15" s="1431"/>
      <c r="BL15" s="1453"/>
      <c r="BM15" s="1453"/>
      <c r="BN15" s="1453"/>
      <c r="BO15" s="1453"/>
    </row>
    <row r="16" spans="2:67" ht="14.25" customHeight="1" x14ac:dyDescent="0.25">
      <c r="B16" s="1352">
        <v>20</v>
      </c>
      <c r="C16" s="1395">
        <v>41808.541666666664</v>
      </c>
      <c r="D16" s="1391" t="s">
        <v>176</v>
      </c>
      <c r="E16" s="1392" t="s">
        <v>6</v>
      </c>
      <c r="F16" s="1393" t="s">
        <v>177</v>
      </c>
      <c r="G16" s="1538">
        <v>0</v>
      </c>
      <c r="H16" s="1406" t="s">
        <v>6</v>
      </c>
      <c r="I16" s="1535">
        <v>2</v>
      </c>
      <c r="J16" s="1535">
        <v>2</v>
      </c>
      <c r="K16" s="1482">
        <f>IF('Resultat &amp; tabell'!J16="",0,BI16)</f>
        <v>1</v>
      </c>
      <c r="L16" s="1472">
        <v>4</v>
      </c>
      <c r="M16" s="1492" t="str">
        <f>VLOOKUP(L16,$AT$13:$AY$16,2,FALSE)</f>
        <v>Chile</v>
      </c>
      <c r="N16" s="1489">
        <f>VLOOKUP(M16,$AU$13:$AY$16,2,FALSE)</f>
        <v>1</v>
      </c>
      <c r="O16" s="1489">
        <f>VLOOKUP(M16,$AU$13:$AY$16,3,FALSE)</f>
        <v>2</v>
      </c>
      <c r="P16" s="1489">
        <f>VLOOKUP(M16,$AU$13:$AY$16,4,FALSE)</f>
        <v>8</v>
      </c>
      <c r="Q16" s="1490">
        <f>VLOOKUP(M16,$AU$13:$AY$16,5,FALSE)</f>
        <v>-6</v>
      </c>
      <c r="S16" s="1502" t="s">
        <v>41</v>
      </c>
      <c r="T16" s="1522">
        <f>SUM(K94:K95)</f>
        <v>0</v>
      </c>
      <c r="U16" s="1522">
        <f>O94</f>
        <v>0</v>
      </c>
      <c r="V16" s="1523">
        <f t="shared" si="19"/>
        <v>0</v>
      </c>
      <c r="W16" s="1358"/>
      <c r="Z16" s="1365" t="s">
        <v>31</v>
      </c>
      <c r="AA16" s="1366">
        <f t="shared" si="20"/>
        <v>0</v>
      </c>
      <c r="AB16" s="1366">
        <f t="shared" si="21"/>
        <v>0</v>
      </c>
      <c r="AC16" s="1366">
        <f t="shared" si="22"/>
        <v>2</v>
      </c>
      <c r="AD16" s="1365" t="s">
        <v>28</v>
      </c>
      <c r="AE16" s="1366">
        <f t="shared" si="23"/>
        <v>3</v>
      </c>
      <c r="AF16" s="1362">
        <f t="shared" si="24"/>
        <v>2</v>
      </c>
      <c r="AG16" s="1362">
        <f t="shared" si="25"/>
        <v>0</v>
      </c>
      <c r="AI16" s="1361">
        <f>RANK($AJ16,$AJ$13:$AJ$16,1)+COUNTIF($AJ$13:$AJ16,$AJ16)-1</f>
        <v>3</v>
      </c>
      <c r="AJ16" s="1361">
        <f>AK16+AL16+AM16</f>
        <v>3</v>
      </c>
      <c r="AK16" s="1361">
        <f>SUMPRODUCT(($AO$13:$AO$16=AO16)*($AR$13:$AR$16=AR16)*($AP$13:$AP$16&gt;AP16))</f>
        <v>0</v>
      </c>
      <c r="AL16" s="1361">
        <f>SUMPRODUCT(($AO$13:$AO$16=AO16)*($AR$13:$AR$16&gt;AR16))</f>
        <v>0</v>
      </c>
      <c r="AM16" s="1361">
        <f>RANK(AO16,$AO$13:$AO$16)</f>
        <v>3</v>
      </c>
      <c r="AN16" s="1365" t="s">
        <v>31</v>
      </c>
      <c r="AO16" s="1361">
        <f>SUMIF($Z$13:$Z$18,$AN16,$AA$13:$AA$18)+SUMIF($AD$13:$AD$18,$AN16,$AE$13:$AE$18)</f>
        <v>1</v>
      </c>
      <c r="AP16" s="1361">
        <f>SUMIF($Z$13:$Z$18,$AN16,$AB$13:$AB$18)+SUMIF($AD$13:$AD$18,AN16,$AF$13:$AF$18)</f>
        <v>1</v>
      </c>
      <c r="AQ16" s="1361">
        <f>SUMIF($Z$13:$Z$18,$AN16,$AC$13:$AC$18)+SUMIF($AD$13:$AD$18,$AN16,$AG$13:$AG$18)</f>
        <v>5</v>
      </c>
      <c r="AR16" s="1361">
        <f>AP16-AQ16</f>
        <v>-4</v>
      </c>
      <c r="AT16" s="1361">
        <v>4</v>
      </c>
      <c r="AU16" s="1361" t="str">
        <f>VLOOKUP($AT16,$AI$13:$AR$16,6,FALSE)</f>
        <v>Chile</v>
      </c>
      <c r="AV16" s="1361">
        <f>VLOOKUP($AU16,$AN$13:$AR$16,2,FALSE)</f>
        <v>1</v>
      </c>
      <c r="AW16" s="1361">
        <f>VLOOKUP($AU16,$AN$13:$AR$16,3,FALSE)</f>
        <v>2</v>
      </c>
      <c r="AX16" s="1361">
        <f>VLOOKUP($AU16,$AN$13:$AR$16,4,FALSE)</f>
        <v>8</v>
      </c>
      <c r="AY16" s="1361">
        <f>VLOOKUP($AU16,$AN$13:$AR$16,5,FALSE)</f>
        <v>-6</v>
      </c>
      <c r="AZ16" s="1423">
        <v>20</v>
      </c>
      <c r="BA16" s="1430">
        <v>41808.541666666664</v>
      </c>
      <c r="BB16" s="1425" t="s">
        <v>31</v>
      </c>
      <c r="BC16" s="1426" t="s">
        <v>6</v>
      </c>
      <c r="BD16" s="1427" t="s">
        <v>28</v>
      </c>
      <c r="BE16" s="1429">
        <f>IF(G16='Resultat &amp; tabell'!$G16,2,0)</f>
        <v>0</v>
      </c>
      <c r="BF16" s="1428" t="s">
        <v>6</v>
      </c>
      <c r="BG16" s="1429">
        <f>IF(I16='Resultat &amp; tabell'!$I16,2,0)</f>
        <v>0</v>
      </c>
      <c r="BH16" s="1429">
        <f>IF(J16='Resultat &amp; tabell'!$J16,1,0)</f>
        <v>1</v>
      </c>
      <c r="BI16" s="1413">
        <f t="shared" si="26"/>
        <v>1</v>
      </c>
      <c r="BK16" s="1431"/>
      <c r="BL16" s="1453"/>
      <c r="BM16" s="1453"/>
      <c r="BN16" s="1453"/>
      <c r="BO16" s="1453"/>
    </row>
    <row r="17" spans="2:67" ht="14.25" customHeight="1" x14ac:dyDescent="0.25">
      <c r="B17" s="1352">
        <v>35</v>
      </c>
      <c r="C17" s="1395">
        <v>41813.541666666664</v>
      </c>
      <c r="D17" s="1391" t="s">
        <v>176</v>
      </c>
      <c r="E17" s="1392" t="s">
        <v>6</v>
      </c>
      <c r="F17" s="1393" t="s">
        <v>174</v>
      </c>
      <c r="G17" s="1538">
        <v>1</v>
      </c>
      <c r="H17" s="1406" t="s">
        <v>6</v>
      </c>
      <c r="I17" s="1535">
        <v>3</v>
      </c>
      <c r="J17" s="1535">
        <v>2</v>
      </c>
      <c r="K17" s="1482">
        <f>IF('Resultat &amp; tabell'!J17="",0,BI17)</f>
        <v>3</v>
      </c>
      <c r="N17" s="1494"/>
      <c r="O17" s="1494"/>
      <c r="P17" s="1494"/>
      <c r="Q17" s="1494"/>
      <c r="S17" s="1502" t="s">
        <v>50</v>
      </c>
      <c r="T17" s="1522">
        <f>SUM(K99)</f>
        <v>0</v>
      </c>
      <c r="U17" s="1522">
        <f>O99</f>
        <v>0</v>
      </c>
      <c r="V17" s="1523">
        <f t="shared" si="19"/>
        <v>0</v>
      </c>
      <c r="W17" s="1358"/>
      <c r="Z17" s="1365" t="s">
        <v>31</v>
      </c>
      <c r="AA17" s="1366">
        <f t="shared" si="20"/>
        <v>0</v>
      </c>
      <c r="AB17" s="1366">
        <f t="shared" si="21"/>
        <v>1</v>
      </c>
      <c r="AC17" s="1366">
        <f t="shared" si="22"/>
        <v>3</v>
      </c>
      <c r="AD17" s="1365" t="s">
        <v>27</v>
      </c>
      <c r="AE17" s="1366">
        <f t="shared" si="23"/>
        <v>3</v>
      </c>
      <c r="AF17" s="1362">
        <f t="shared" si="24"/>
        <v>3</v>
      </c>
      <c r="AG17" s="1362">
        <f t="shared" si="25"/>
        <v>1</v>
      </c>
      <c r="AZ17" s="1423">
        <v>35</v>
      </c>
      <c r="BA17" s="1430">
        <v>41813.541666666664</v>
      </c>
      <c r="BB17" s="1425" t="s">
        <v>31</v>
      </c>
      <c r="BC17" s="1426" t="s">
        <v>6</v>
      </c>
      <c r="BD17" s="1427" t="s">
        <v>27</v>
      </c>
      <c r="BE17" s="1429">
        <f>IF(G17='Resultat &amp; tabell'!$G17,2,0)</f>
        <v>0</v>
      </c>
      <c r="BF17" s="1428" t="s">
        <v>6</v>
      </c>
      <c r="BG17" s="1429">
        <f>IF(I17='Resultat &amp; tabell'!$I17,2,0)</f>
        <v>2</v>
      </c>
      <c r="BH17" s="1429">
        <f>IF(J17='Resultat &amp; tabell'!$J17,1,0)</f>
        <v>1</v>
      </c>
      <c r="BI17" s="1413">
        <f t="shared" si="26"/>
        <v>3</v>
      </c>
      <c r="BL17" s="1453"/>
      <c r="BM17" s="1453"/>
      <c r="BN17" s="1453"/>
      <c r="BO17" s="1453"/>
    </row>
    <row r="18" spans="2:67" ht="14.25" customHeight="1" x14ac:dyDescent="0.25">
      <c r="B18" s="1352">
        <v>36</v>
      </c>
      <c r="C18" s="1395">
        <v>41813.541666666664</v>
      </c>
      <c r="D18" s="1391" t="s">
        <v>177</v>
      </c>
      <c r="E18" s="1392" t="s">
        <v>6</v>
      </c>
      <c r="F18" s="1393" t="s">
        <v>175</v>
      </c>
      <c r="G18" s="1538">
        <v>4</v>
      </c>
      <c r="H18" s="1406" t="s">
        <v>6</v>
      </c>
      <c r="I18" s="1535">
        <v>2</v>
      </c>
      <c r="J18" s="1535">
        <v>1</v>
      </c>
      <c r="K18" s="1482">
        <f>IF('Resultat &amp; tabell'!J18="",0,BI18)</f>
        <v>1</v>
      </c>
      <c r="M18" s="1525"/>
      <c r="N18" s="1494"/>
      <c r="O18" s="1494"/>
      <c r="P18" s="1494"/>
      <c r="Q18" s="1494"/>
      <c r="S18" s="1502" t="s">
        <v>54</v>
      </c>
      <c r="T18" s="1522">
        <f>SUM(K103)</f>
        <v>0</v>
      </c>
      <c r="U18" s="1522">
        <f>O103</f>
        <v>0</v>
      </c>
      <c r="V18" s="1523">
        <f t="shared" si="19"/>
        <v>0</v>
      </c>
      <c r="W18" s="1358"/>
      <c r="Z18" s="1365" t="s">
        <v>28</v>
      </c>
      <c r="AA18" s="1366">
        <f t="shared" si="20"/>
        <v>3</v>
      </c>
      <c r="AB18" s="1366">
        <f t="shared" si="21"/>
        <v>4</v>
      </c>
      <c r="AC18" s="1366">
        <f t="shared" si="22"/>
        <v>2</v>
      </c>
      <c r="AD18" s="1365" t="s">
        <v>30</v>
      </c>
      <c r="AE18" s="1366">
        <f t="shared" si="23"/>
        <v>0</v>
      </c>
      <c r="AF18" s="1362">
        <f t="shared" si="24"/>
        <v>2</v>
      </c>
      <c r="AG18" s="1362">
        <f t="shared" si="25"/>
        <v>4</v>
      </c>
      <c r="AJ18" s="1375"/>
      <c r="AZ18" s="1423">
        <v>36</v>
      </c>
      <c r="BA18" s="1430">
        <v>41813.541666666664</v>
      </c>
      <c r="BB18" s="1425" t="s">
        <v>28</v>
      </c>
      <c r="BC18" s="1426" t="s">
        <v>6</v>
      </c>
      <c r="BD18" s="1427" t="s">
        <v>30</v>
      </c>
      <c r="BE18" s="1429">
        <f>IF(G18='Resultat &amp; tabell'!$G18,2,0)</f>
        <v>0</v>
      </c>
      <c r="BF18" s="1428" t="s">
        <v>6</v>
      </c>
      <c r="BG18" s="1429">
        <f>IF(I18='Resultat &amp; tabell'!$I18,2,0)</f>
        <v>0</v>
      </c>
      <c r="BH18" s="1429">
        <f>IF(J18='Resultat &amp; tabell'!$J18,1,0)</f>
        <v>1</v>
      </c>
      <c r="BI18" s="1413">
        <f t="shared" si="26"/>
        <v>1</v>
      </c>
      <c r="BL18" s="1453"/>
      <c r="BM18" s="1453"/>
      <c r="BN18" s="1453"/>
      <c r="BO18" s="1453"/>
    </row>
    <row r="19" spans="2:67" ht="14.25" customHeight="1" x14ac:dyDescent="0.25">
      <c r="C19" s="1367"/>
      <c r="I19" s="1525"/>
      <c r="K19" s="1495"/>
      <c r="M19" s="1348"/>
      <c r="N19" s="1494"/>
      <c r="O19" s="1494"/>
      <c r="P19" s="1494"/>
      <c r="Q19" s="1494"/>
      <c r="S19" s="1506" t="s">
        <v>82</v>
      </c>
      <c r="T19" s="1522">
        <v>0</v>
      </c>
      <c r="U19" s="1494">
        <f>SUM(X4:X5)</f>
        <v>0</v>
      </c>
      <c r="V19" s="1523">
        <f>SUM(T19:U19)</f>
        <v>0</v>
      </c>
      <c r="W19" s="1372"/>
      <c r="X19" s="1372"/>
      <c r="BA19" s="1438"/>
      <c r="BI19" s="1414"/>
      <c r="BL19" s="1453"/>
      <c r="BM19" s="1453"/>
      <c r="BN19" s="1453"/>
      <c r="BO19" s="1453"/>
    </row>
    <row r="20" spans="2:67" s="1372" customFormat="1" ht="12.75" customHeight="1" x14ac:dyDescent="0.25">
      <c r="B20" s="1349" t="s">
        <v>40</v>
      </c>
      <c r="C20" s="1370"/>
      <c r="D20" s="1355"/>
      <c r="E20" s="1356"/>
      <c r="F20" s="1348"/>
      <c r="G20" s="1356"/>
      <c r="H20" s="1356"/>
      <c r="I20" s="1348"/>
      <c r="J20" s="1356"/>
      <c r="K20" s="1348"/>
      <c r="L20" s="1496"/>
      <c r="M20" s="1497"/>
      <c r="N20" s="1498"/>
      <c r="O20" s="1498"/>
      <c r="P20" s="1498"/>
      <c r="Q20" s="1498"/>
      <c r="R20" s="1497"/>
      <c r="S20" s="1528" t="s">
        <v>110</v>
      </c>
      <c r="T20" s="1529"/>
      <c r="U20" s="1529"/>
      <c r="V20" s="1530">
        <f>SUM(V13:V19)</f>
        <v>132</v>
      </c>
      <c r="Z20" s="1359"/>
      <c r="AA20" s="1366"/>
      <c r="AB20" s="1366"/>
      <c r="AC20" s="1366"/>
      <c r="AD20" s="1359"/>
      <c r="AE20" s="1373"/>
      <c r="AF20" s="1374"/>
      <c r="AG20" s="1374"/>
      <c r="AH20" s="1373"/>
      <c r="AI20" s="1373"/>
      <c r="AJ20" s="1373"/>
      <c r="AK20" s="1373"/>
      <c r="AL20" s="1373"/>
      <c r="AM20" s="1373"/>
      <c r="AN20" s="1373"/>
      <c r="AO20" s="1373"/>
      <c r="AP20" s="1373"/>
      <c r="AQ20" s="1373"/>
      <c r="AR20" s="1373"/>
      <c r="AS20" s="1373"/>
      <c r="AT20" s="1373"/>
      <c r="AU20" s="1373"/>
      <c r="AV20" s="1373"/>
      <c r="AW20" s="1373"/>
      <c r="AX20" s="1373"/>
      <c r="AY20" s="1373"/>
      <c r="AZ20" s="1416" t="s">
        <v>40</v>
      </c>
      <c r="BA20" s="1440"/>
      <c r="BB20" s="1417"/>
      <c r="BC20" s="1418"/>
      <c r="BD20" s="1417"/>
      <c r="BE20" s="1418"/>
      <c r="BF20" s="1418"/>
      <c r="BG20" s="1418"/>
      <c r="BH20" s="1418"/>
      <c r="BI20" s="1415"/>
      <c r="BJ20" s="1382"/>
      <c r="BK20" s="1384"/>
      <c r="BL20" s="1415"/>
      <c r="BM20" s="1415"/>
      <c r="BN20" s="1415"/>
      <c r="BO20" s="1415"/>
    </row>
    <row r="21" spans="2:67" s="1372" customFormat="1" ht="14.25" customHeight="1" x14ac:dyDescent="0.25">
      <c r="B21" s="1402" t="s">
        <v>2</v>
      </c>
      <c r="C21" s="1403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1404" t="s">
        <v>81</v>
      </c>
      <c r="K21" s="1499" t="s">
        <v>89</v>
      </c>
      <c r="L21" s="1496"/>
      <c r="M21" s="1478" t="s">
        <v>40</v>
      </c>
      <c r="N21" s="1479" t="s">
        <v>89</v>
      </c>
      <c r="O21" s="1479" t="s">
        <v>90</v>
      </c>
      <c r="P21" s="1479" t="s">
        <v>91</v>
      </c>
      <c r="Q21" s="1480" t="s">
        <v>101</v>
      </c>
      <c r="R21" s="1497"/>
      <c r="S21" s="1497"/>
      <c r="W21" s="1376"/>
      <c r="Z21" s="1363" t="s">
        <v>87</v>
      </c>
      <c r="AA21" s="1363" t="s">
        <v>89</v>
      </c>
      <c r="AB21" s="1363" t="s">
        <v>90</v>
      </c>
      <c r="AC21" s="1363" t="s">
        <v>91</v>
      </c>
      <c r="AD21" s="1363" t="s">
        <v>88</v>
      </c>
      <c r="AE21" s="1363" t="s">
        <v>89</v>
      </c>
      <c r="AF21" s="1363" t="s">
        <v>90</v>
      </c>
      <c r="AG21" s="1363" t="s">
        <v>91</v>
      </c>
      <c r="AH21" s="1373"/>
      <c r="AI21" s="1364" t="s">
        <v>99</v>
      </c>
      <c r="AJ21" s="1364" t="s">
        <v>98</v>
      </c>
      <c r="AK21" s="1364" t="s">
        <v>97</v>
      </c>
      <c r="AL21" s="1363" t="s">
        <v>96</v>
      </c>
      <c r="AM21" s="1363" t="s">
        <v>95</v>
      </c>
      <c r="AN21" s="1363" t="s">
        <v>92</v>
      </c>
      <c r="AO21" s="1363" t="s">
        <v>89</v>
      </c>
      <c r="AP21" s="1363" t="s">
        <v>90</v>
      </c>
      <c r="AQ21" s="1363" t="s">
        <v>91</v>
      </c>
      <c r="AR21" s="1364" t="s">
        <v>93</v>
      </c>
      <c r="AS21" s="1373"/>
      <c r="AT21" s="1363" t="s">
        <v>94</v>
      </c>
      <c r="AU21" s="1363" t="s">
        <v>92</v>
      </c>
      <c r="AV21" s="1363" t="s">
        <v>89</v>
      </c>
      <c r="AW21" s="1363" t="s">
        <v>90</v>
      </c>
      <c r="AX21" s="1363" t="s">
        <v>91</v>
      </c>
      <c r="AY21" s="1364" t="s">
        <v>93</v>
      </c>
      <c r="AZ21" s="1445" t="s">
        <v>2</v>
      </c>
      <c r="BA21" s="1443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1444" t="s">
        <v>81</v>
      </c>
      <c r="BI21" s="1405" t="s">
        <v>89</v>
      </c>
      <c r="BJ21" s="1382"/>
      <c r="BK21" s="1419"/>
      <c r="BL21" s="1415"/>
      <c r="BM21" s="1415"/>
      <c r="BN21" s="1415"/>
      <c r="BO21" s="1415"/>
    </row>
    <row r="22" spans="2:67" ht="14.25" customHeight="1" x14ac:dyDescent="0.25">
      <c r="B22" s="1352">
        <v>5</v>
      </c>
      <c r="C22" s="1395">
        <v>41804.541666666664</v>
      </c>
      <c r="D22" s="1391" t="s">
        <v>173</v>
      </c>
      <c r="E22" s="1392" t="s">
        <v>6</v>
      </c>
      <c r="F22" s="1393" t="s">
        <v>172</v>
      </c>
      <c r="G22" s="1539">
        <v>2</v>
      </c>
      <c r="H22" s="1406" t="s">
        <v>6</v>
      </c>
      <c r="I22" s="1536">
        <v>2</v>
      </c>
      <c r="J22" s="1536" t="s">
        <v>214</v>
      </c>
      <c r="K22" s="1482">
        <f>IF('Resultat &amp; tabell'!J22="",0,BI22)</f>
        <v>0</v>
      </c>
      <c r="L22" s="1483">
        <v>1</v>
      </c>
      <c r="M22" s="1484" t="str">
        <f>VLOOKUP(L22,$AT$22:$AY$25,2,FALSE)</f>
        <v>Colombia</v>
      </c>
      <c r="N22" s="1485">
        <f>VLOOKUP(M22,$AU$22:$AY$25,2,FALSE)</f>
        <v>5</v>
      </c>
      <c r="O22" s="1485">
        <f>VLOOKUP(M22,$AU$22:$AY$25,3,FALSE)</f>
        <v>6</v>
      </c>
      <c r="P22" s="1485">
        <f>VLOOKUP(M22,$AU$22:$AY$25,4,FALSE)</f>
        <v>5</v>
      </c>
      <c r="Q22" s="1486">
        <f>VLOOKUP(M22,$AU$22:$AY$25,5,FALSE)</f>
        <v>1</v>
      </c>
      <c r="S22" s="1475"/>
      <c r="T22" s="1358"/>
      <c r="U22" s="1358"/>
      <c r="V22" s="1358"/>
      <c r="W22" s="1358"/>
      <c r="Z22" s="1365" t="s">
        <v>42</v>
      </c>
      <c r="AA22" s="1366">
        <f t="shared" ref="AA22:AA27" si="27">IF(G22="",0,IF($G22&lt;$I22,0,IF($G22=$I22,1,3)))</f>
        <v>1</v>
      </c>
      <c r="AB22" s="1366">
        <f t="shared" ref="AB22:AB27" si="28">G22</f>
        <v>2</v>
      </c>
      <c r="AC22" s="1366">
        <f t="shared" ref="AC22:AC27" si="29">I22</f>
        <v>2</v>
      </c>
      <c r="AD22" s="1365" t="s">
        <v>43</v>
      </c>
      <c r="AE22" s="1366">
        <f t="shared" ref="AE22:AE27" si="30">IF(I22="",0,IF(I22&lt;G22,0,IF(G22=I22,1,3)))</f>
        <v>1</v>
      </c>
      <c r="AF22" s="1362">
        <f t="shared" ref="AF22:AF27" si="31">I22</f>
        <v>2</v>
      </c>
      <c r="AG22" s="1362">
        <f t="shared" ref="AG22:AG27" si="32">G22</f>
        <v>2</v>
      </c>
      <c r="AI22" s="1361">
        <f>RANK($AJ22,$AJ$22:$AJ$25,1)+COUNTIF($AJ$22:$AJ22,$AJ22)-1</f>
        <v>1</v>
      </c>
      <c r="AJ22" s="1361">
        <f>AK22+AL22+AM22</f>
        <v>1</v>
      </c>
      <c r="AK22" s="1361">
        <f>SUMPRODUCT(($AO$22:$AO$25=AO22)*($AR$22:$AR$25=AR22)*($AP$22:$AP$25&gt;AP22))</f>
        <v>0</v>
      </c>
      <c r="AL22" s="1361">
        <f>SUMPRODUCT(($AO$22:$AO$25=AO22)*($AR$22:$AR$25&gt;AR22))</f>
        <v>0</v>
      </c>
      <c r="AM22" s="1361">
        <f>RANK(AO22,$AO$22:$AO$25)</f>
        <v>1</v>
      </c>
      <c r="AN22" s="1365" t="s">
        <v>42</v>
      </c>
      <c r="AO22" s="1361">
        <f>SUMIF($Z$22:$Z$27,$AN22,$AA$22:$AA$27)+SUMIF($AD$22:$AD$27,$AN22,$AE$22:$AE$27)</f>
        <v>5</v>
      </c>
      <c r="AP22" s="1361">
        <f>SUMIF($Z$22:$Z$27,$AN22,$AB$22:$AB$27)+SUMIF($AD$22:$AD$27,$AN22,$AF$22:$AF$27)</f>
        <v>6</v>
      </c>
      <c r="AQ22" s="1361">
        <f>SUMIF($Z$22:$Z$27,$AN22,$AC$22:$AC$27)+SUMIF($AD$22:$AD$27,$AN22,$AG$22:$AG$27)</f>
        <v>5</v>
      </c>
      <c r="AR22" s="1361">
        <f>AP22-AQ22</f>
        <v>1</v>
      </c>
      <c r="AT22" s="1361">
        <v>1</v>
      </c>
      <c r="AU22" s="1361" t="str">
        <f>VLOOKUP($AT22,$AI$22:$AR$25,6,FALSE)</f>
        <v>Colombia</v>
      </c>
      <c r="AV22" s="1361">
        <f>VLOOKUP($AU22,$AN$22:$AR$25,2,FALSE)</f>
        <v>5</v>
      </c>
      <c r="AW22" s="1361">
        <f>VLOOKUP($AU22,$AN$22:$AR$25,3,FALSE)</f>
        <v>6</v>
      </c>
      <c r="AX22" s="1361">
        <f>VLOOKUP($AU22,$AN$22:$AR$25,4,FALSE)</f>
        <v>5</v>
      </c>
      <c r="AY22" s="1361">
        <f>VLOOKUP($AU22,$AN$22:$AR$25,5,FALSE)</f>
        <v>1</v>
      </c>
      <c r="AZ22" s="1423">
        <v>5</v>
      </c>
      <c r="BA22" s="1430">
        <v>41804.541666666664</v>
      </c>
      <c r="BB22" s="1425" t="s">
        <v>42</v>
      </c>
      <c r="BC22" s="1426" t="s">
        <v>6</v>
      </c>
      <c r="BD22" s="1427" t="s">
        <v>43</v>
      </c>
      <c r="BE22" s="1429">
        <f>IF(G22='Resultat &amp; tabell'!$G22,2,0)</f>
        <v>0</v>
      </c>
      <c r="BF22" s="1428" t="s">
        <v>6</v>
      </c>
      <c r="BG22" s="1429">
        <f>IF(I22='Resultat &amp; tabell'!$I22,2,0)</f>
        <v>0</v>
      </c>
      <c r="BH22" s="1429">
        <f>IF(J22='Resultat &amp; tabell'!$J22,1,0)</f>
        <v>0</v>
      </c>
      <c r="BI22" s="1413">
        <f t="shared" ref="BI22:BI27" si="33">SUM(BE22+BG22+BH22)</f>
        <v>0</v>
      </c>
      <c r="BJ22" s="1383"/>
      <c r="BK22" s="1416"/>
      <c r="BL22" s="1453"/>
      <c r="BM22" s="1453"/>
      <c r="BN22" s="1453"/>
      <c r="BO22" s="1453"/>
    </row>
    <row r="23" spans="2:67" ht="14.25" customHeight="1" x14ac:dyDescent="0.25">
      <c r="B23" s="1352">
        <v>6</v>
      </c>
      <c r="C23" s="1395">
        <v>41805</v>
      </c>
      <c r="D23" s="1399" t="s">
        <v>167</v>
      </c>
      <c r="E23" s="1392" t="s">
        <v>6</v>
      </c>
      <c r="F23" s="1393" t="s">
        <v>171</v>
      </c>
      <c r="G23" s="1539">
        <v>2</v>
      </c>
      <c r="H23" s="1406" t="s">
        <v>6</v>
      </c>
      <c r="I23" s="1536">
        <v>1</v>
      </c>
      <c r="J23" s="1536">
        <v>2</v>
      </c>
      <c r="K23" s="1482">
        <f>IF('Resultat &amp; tabell'!J23="",0,BI23)</f>
        <v>4</v>
      </c>
      <c r="L23" s="1472">
        <v>2</v>
      </c>
      <c r="M23" s="1488" t="str">
        <f>VLOOKUP(L23,$AT$22:$AY$25,2,FALSE)</f>
        <v>Grekland</v>
      </c>
      <c r="N23" s="1489">
        <f>VLOOKUP(M23,$AU$22:$AY$25,2,FALSE)</f>
        <v>5</v>
      </c>
      <c r="O23" s="1489">
        <f>VLOOKUP(M23,$AU$22:$AY$25,3,FALSE)</f>
        <v>6</v>
      </c>
      <c r="P23" s="1489">
        <f>VLOOKUP(M23,$AU$22:$AY$25,4,FALSE)</f>
        <v>5</v>
      </c>
      <c r="Q23" s="1490">
        <f>VLOOKUP(M23,$AU$22:$AY$25,5,FALSE)</f>
        <v>1</v>
      </c>
      <c r="S23" s="1475"/>
      <c r="T23" s="1358"/>
      <c r="U23" s="1358"/>
      <c r="V23" s="1358"/>
      <c r="W23" s="1358"/>
      <c r="Z23" s="1362" t="s">
        <v>46</v>
      </c>
      <c r="AA23" s="1366">
        <f t="shared" si="27"/>
        <v>3</v>
      </c>
      <c r="AB23" s="1366">
        <f t="shared" si="28"/>
        <v>2</v>
      </c>
      <c r="AC23" s="1366">
        <f t="shared" si="29"/>
        <v>1</v>
      </c>
      <c r="AD23" s="1365" t="s">
        <v>47</v>
      </c>
      <c r="AE23" s="1366">
        <f t="shared" si="30"/>
        <v>0</v>
      </c>
      <c r="AF23" s="1362">
        <f t="shared" si="31"/>
        <v>1</v>
      </c>
      <c r="AG23" s="1362">
        <f t="shared" si="32"/>
        <v>2</v>
      </c>
      <c r="AI23" s="1361">
        <f>RANK($AJ23,$AJ$22:$AJ$25,1)+COUNTIF($AJ$22:$AJ23,$AJ23)-1</f>
        <v>3</v>
      </c>
      <c r="AJ23" s="1361">
        <f>AK23+AL23+AM23</f>
        <v>3</v>
      </c>
      <c r="AK23" s="1361">
        <f t="shared" ref="AK23:AK25" si="34">SUMPRODUCT(($AO$22:$AO$25=AO23)*($AR$22:$AR$25=AR23)*($AP$22:$AP$25&gt;AP23))</f>
        <v>0</v>
      </c>
      <c r="AL23" s="1361">
        <f t="shared" ref="AL23:AL25" si="35">SUMPRODUCT(($AO$22:$AO$25=AO23)*($AR$22:$AR$25&gt;AR23))</f>
        <v>0</v>
      </c>
      <c r="AM23" s="1361">
        <f t="shared" ref="AM23:AM25" si="36">RANK(AO23,$AO$22:$AO$25)</f>
        <v>3</v>
      </c>
      <c r="AN23" s="1362" t="s">
        <v>46</v>
      </c>
      <c r="AO23" s="1361">
        <f t="shared" ref="AO23:AO25" si="37">SUMIF($Z$22:$Z$27,$AN23,$AA$22:$AA$27)+SUMIF($AD$22:$AD$27,$AN23,$AE$22:$AE$27)</f>
        <v>3</v>
      </c>
      <c r="AP23" s="1361">
        <f t="shared" ref="AP23:AP25" si="38">SUMIF($Z$22:$Z$27,$AN23,$AB$22:$AB$27)+SUMIF($AD$22:$AD$27,$AN23,$AF$22:$AF$27)</f>
        <v>4</v>
      </c>
      <c r="AQ23" s="1361">
        <f t="shared" ref="AQ23:AQ25" si="39">SUMIF($Z$22:$Z$27,$AN23,$AC$22:$AC$27)+SUMIF($AD$22:$AD$27,$AN23,$AG$22:$AG$27)</f>
        <v>5</v>
      </c>
      <c r="AR23" s="1361">
        <f t="shared" ref="AR23:AR25" si="40">AP23-AQ23</f>
        <v>-1</v>
      </c>
      <c r="AT23" s="1361">
        <v>2</v>
      </c>
      <c r="AU23" s="1361" t="str">
        <f t="shared" ref="AU23:AU25" si="41">VLOOKUP($AT23,$AI$22:$AR$25,6,FALSE)</f>
        <v>Grekland</v>
      </c>
      <c r="AV23" s="1361">
        <f t="shared" ref="AV23:AV25" si="42">VLOOKUP($AU23,$AN$22:$AR$25,2,FALSE)</f>
        <v>5</v>
      </c>
      <c r="AW23" s="1361">
        <f t="shared" ref="AW23:AW25" si="43">VLOOKUP($AU23,$AN$22:$AR$25,3,FALSE)</f>
        <v>6</v>
      </c>
      <c r="AX23" s="1361">
        <f t="shared" ref="AX23:AX25" si="44">VLOOKUP($AU23,$AN$22:$AR$25,4,FALSE)</f>
        <v>5</v>
      </c>
      <c r="AY23" s="1361">
        <f t="shared" ref="AY23:AY25" si="45">VLOOKUP($AU23,$AN$22:$AR$25,5,FALSE)</f>
        <v>1</v>
      </c>
      <c r="AZ23" s="1423">
        <v>6</v>
      </c>
      <c r="BA23" s="1430">
        <v>41805</v>
      </c>
      <c r="BB23" s="1446" t="s">
        <v>46</v>
      </c>
      <c r="BC23" s="1426" t="s">
        <v>6</v>
      </c>
      <c r="BD23" s="1427" t="s">
        <v>47</v>
      </c>
      <c r="BE23" s="1429">
        <f>IF(G23='Resultat &amp; tabell'!$G23,2,0)</f>
        <v>2</v>
      </c>
      <c r="BF23" s="1428" t="s">
        <v>6</v>
      </c>
      <c r="BG23" s="1429">
        <f>IF(I23='Resultat &amp; tabell'!$I23,2,0)</f>
        <v>2</v>
      </c>
      <c r="BH23" s="1429">
        <f>IF(J23='Resultat &amp; tabell'!$J23,1,0)</f>
        <v>0</v>
      </c>
      <c r="BI23" s="1413">
        <f t="shared" si="33"/>
        <v>4</v>
      </c>
      <c r="BK23" s="1416"/>
      <c r="BL23" s="1453"/>
      <c r="BM23" s="1453"/>
      <c r="BN23" s="1453"/>
      <c r="BO23" s="1453"/>
    </row>
    <row r="24" spans="2:67" ht="14.25" customHeight="1" x14ac:dyDescent="0.25">
      <c r="B24" s="1352">
        <v>21</v>
      </c>
      <c r="C24" s="1395">
        <v>41809.541666666664</v>
      </c>
      <c r="D24" s="1391" t="s">
        <v>173</v>
      </c>
      <c r="E24" s="1392" t="s">
        <v>6</v>
      </c>
      <c r="F24" s="1393" t="s">
        <v>167</v>
      </c>
      <c r="G24" s="1539">
        <v>2</v>
      </c>
      <c r="H24" s="1406" t="s">
        <v>6</v>
      </c>
      <c r="I24" s="1536">
        <v>1</v>
      </c>
      <c r="J24" s="1536" t="s">
        <v>214</v>
      </c>
      <c r="K24" s="1482">
        <f>IF('Resultat &amp; tabell'!J24="",0,BI24)</f>
        <v>4</v>
      </c>
      <c r="L24" s="1472">
        <v>3</v>
      </c>
      <c r="M24" s="1503" t="str">
        <f>VLOOKUP(L24,$AT$22:$AY$25,2,FALSE)</f>
        <v>Elfenbenskusten</v>
      </c>
      <c r="N24" s="1504">
        <f>VLOOKUP(M24,$AU$22:$AY$25,2,FALSE)</f>
        <v>3</v>
      </c>
      <c r="O24" s="1504">
        <f>VLOOKUP(M24,$AU$22:$AY$25,3,FALSE)</f>
        <v>4</v>
      </c>
      <c r="P24" s="1504">
        <f>VLOOKUP(M24,$AU$22:$AY$25,4,FALSE)</f>
        <v>5</v>
      </c>
      <c r="Q24" s="1505">
        <f>VLOOKUP(M24,$AU$22:$AY$25,5,FALSE)</f>
        <v>-1</v>
      </c>
      <c r="S24" s="1475"/>
      <c r="T24" s="1358"/>
      <c r="U24" s="1358"/>
      <c r="V24" s="1358"/>
      <c r="W24" s="1358"/>
      <c r="Z24" s="1365" t="s">
        <v>42</v>
      </c>
      <c r="AA24" s="1366">
        <f t="shared" si="27"/>
        <v>3</v>
      </c>
      <c r="AB24" s="1366">
        <f t="shared" si="28"/>
        <v>2</v>
      </c>
      <c r="AC24" s="1366">
        <f t="shared" si="29"/>
        <v>1</v>
      </c>
      <c r="AD24" s="1365" t="s">
        <v>46</v>
      </c>
      <c r="AE24" s="1366">
        <f t="shared" si="30"/>
        <v>0</v>
      </c>
      <c r="AF24" s="1362">
        <f t="shared" si="31"/>
        <v>1</v>
      </c>
      <c r="AG24" s="1362">
        <f t="shared" si="32"/>
        <v>2</v>
      </c>
      <c r="AI24" s="1361">
        <f>RANK($AJ24,$AJ$22:$AJ$25,1)+COUNTIF($AJ$22:$AJ24,$AJ24)-1</f>
        <v>2</v>
      </c>
      <c r="AJ24" s="1361">
        <f>AK24+AL24+AM24</f>
        <v>1</v>
      </c>
      <c r="AK24" s="1361">
        <f t="shared" si="34"/>
        <v>0</v>
      </c>
      <c r="AL24" s="1361">
        <f t="shared" si="35"/>
        <v>0</v>
      </c>
      <c r="AM24" s="1361">
        <f t="shared" si="36"/>
        <v>1</v>
      </c>
      <c r="AN24" s="1365" t="s">
        <v>43</v>
      </c>
      <c r="AO24" s="1361">
        <f t="shared" si="37"/>
        <v>5</v>
      </c>
      <c r="AP24" s="1361">
        <f t="shared" si="38"/>
        <v>6</v>
      </c>
      <c r="AQ24" s="1361">
        <f t="shared" si="39"/>
        <v>5</v>
      </c>
      <c r="AR24" s="1361">
        <f t="shared" si="40"/>
        <v>1</v>
      </c>
      <c r="AT24" s="1361">
        <v>3</v>
      </c>
      <c r="AU24" s="1361" t="str">
        <f t="shared" si="41"/>
        <v>Elfenbenskusten</v>
      </c>
      <c r="AV24" s="1361">
        <f t="shared" si="42"/>
        <v>3</v>
      </c>
      <c r="AW24" s="1361">
        <f t="shared" si="43"/>
        <v>4</v>
      </c>
      <c r="AX24" s="1361">
        <f t="shared" si="44"/>
        <v>5</v>
      </c>
      <c r="AY24" s="1361">
        <f t="shared" si="45"/>
        <v>-1</v>
      </c>
      <c r="AZ24" s="1423">
        <v>21</v>
      </c>
      <c r="BA24" s="1430">
        <v>41809.541666666664</v>
      </c>
      <c r="BB24" s="1425" t="s">
        <v>42</v>
      </c>
      <c r="BC24" s="1426" t="s">
        <v>6</v>
      </c>
      <c r="BD24" s="1427" t="s">
        <v>46</v>
      </c>
      <c r="BE24" s="1429">
        <f>IF(G24='Resultat &amp; tabell'!$G24,2,0)</f>
        <v>2</v>
      </c>
      <c r="BF24" s="1428" t="s">
        <v>6</v>
      </c>
      <c r="BG24" s="1429">
        <f>IF(I24='Resultat &amp; tabell'!$I24,2,0)</f>
        <v>2</v>
      </c>
      <c r="BH24" s="1429">
        <f>IF(J24='Resultat &amp; tabell'!$J24,1,0)</f>
        <v>0</v>
      </c>
      <c r="BI24" s="1413">
        <f t="shared" si="33"/>
        <v>4</v>
      </c>
      <c r="BK24" s="1431"/>
      <c r="BL24" s="1453"/>
      <c r="BM24" s="1453"/>
      <c r="BN24" s="1453"/>
      <c r="BO24" s="1453"/>
    </row>
    <row r="25" spans="2:67" ht="14.25" customHeight="1" x14ac:dyDescent="0.25">
      <c r="B25" s="1352">
        <v>22</v>
      </c>
      <c r="C25" s="1395">
        <v>41809.791666666664</v>
      </c>
      <c r="D25" s="1391" t="s">
        <v>171</v>
      </c>
      <c r="E25" s="1392" t="s">
        <v>6</v>
      </c>
      <c r="F25" s="1393" t="s">
        <v>172</v>
      </c>
      <c r="G25" s="1539">
        <v>2</v>
      </c>
      <c r="H25" s="1406" t="s">
        <v>6</v>
      </c>
      <c r="I25" s="1536">
        <v>2</v>
      </c>
      <c r="J25" s="1536">
        <v>2</v>
      </c>
      <c r="K25" s="1482">
        <f>IF('Resultat &amp; tabell'!J25="",0,BI25)</f>
        <v>0</v>
      </c>
      <c r="L25" s="1472">
        <v>4</v>
      </c>
      <c r="M25" s="1492" t="str">
        <f>VLOOKUP(L25,$AT$22:$AY$25,2,FALSE)</f>
        <v>Japan</v>
      </c>
      <c r="N25" s="1489">
        <f>VLOOKUP(M25,$AU$22:$AY$25,2,FALSE)</f>
        <v>2</v>
      </c>
      <c r="O25" s="1489">
        <f>VLOOKUP(M25,$AU$22:$AY$25,3,FALSE)</f>
        <v>5</v>
      </c>
      <c r="P25" s="1489">
        <f>VLOOKUP(M25,$AU$22:$AY$25,4,FALSE)</f>
        <v>6</v>
      </c>
      <c r="Q25" s="1490">
        <f>VLOOKUP(M25,$AU$22:$AY$25,5,FALSE)</f>
        <v>-1</v>
      </c>
      <c r="S25" s="1475"/>
      <c r="T25" s="1358"/>
      <c r="U25" s="1358"/>
      <c r="V25" s="1358"/>
      <c r="W25" s="1358"/>
      <c r="Z25" s="1365" t="s">
        <v>47</v>
      </c>
      <c r="AA25" s="1366">
        <f t="shared" si="27"/>
        <v>1</v>
      </c>
      <c r="AB25" s="1366">
        <f t="shared" si="28"/>
        <v>2</v>
      </c>
      <c r="AC25" s="1366">
        <f t="shared" si="29"/>
        <v>2</v>
      </c>
      <c r="AD25" s="1365" t="s">
        <v>43</v>
      </c>
      <c r="AE25" s="1366">
        <f t="shared" si="30"/>
        <v>1</v>
      </c>
      <c r="AF25" s="1362">
        <f t="shared" si="31"/>
        <v>2</v>
      </c>
      <c r="AG25" s="1362">
        <f t="shared" si="32"/>
        <v>2</v>
      </c>
      <c r="AI25" s="1361">
        <f>RANK($AJ25,$AJ$22:$AJ$25,1)+COUNTIF($AJ$22:$AJ25,$AJ25)-1</f>
        <v>4</v>
      </c>
      <c r="AJ25" s="1361">
        <f>AK25+AL25+AM25</f>
        <v>4</v>
      </c>
      <c r="AK25" s="1361">
        <f t="shared" si="34"/>
        <v>0</v>
      </c>
      <c r="AL25" s="1361">
        <f t="shared" si="35"/>
        <v>0</v>
      </c>
      <c r="AM25" s="1361">
        <f t="shared" si="36"/>
        <v>4</v>
      </c>
      <c r="AN25" s="1365" t="s">
        <v>47</v>
      </c>
      <c r="AO25" s="1361">
        <f t="shared" si="37"/>
        <v>2</v>
      </c>
      <c r="AP25" s="1361">
        <f t="shared" si="38"/>
        <v>5</v>
      </c>
      <c r="AQ25" s="1361">
        <f t="shared" si="39"/>
        <v>6</v>
      </c>
      <c r="AR25" s="1361">
        <f t="shared" si="40"/>
        <v>-1</v>
      </c>
      <c r="AT25" s="1361">
        <v>4</v>
      </c>
      <c r="AU25" s="1361" t="str">
        <f t="shared" si="41"/>
        <v>Japan</v>
      </c>
      <c r="AV25" s="1361">
        <f t="shared" si="42"/>
        <v>2</v>
      </c>
      <c r="AW25" s="1361">
        <f t="shared" si="43"/>
        <v>5</v>
      </c>
      <c r="AX25" s="1361">
        <f t="shared" si="44"/>
        <v>6</v>
      </c>
      <c r="AY25" s="1361">
        <f t="shared" si="45"/>
        <v>-1</v>
      </c>
      <c r="AZ25" s="1423">
        <v>22</v>
      </c>
      <c r="BA25" s="1430">
        <v>41809.791666666664</v>
      </c>
      <c r="BB25" s="1425" t="s">
        <v>47</v>
      </c>
      <c r="BC25" s="1426" t="s">
        <v>6</v>
      </c>
      <c r="BD25" s="1427" t="s">
        <v>43</v>
      </c>
      <c r="BE25" s="1429">
        <f>IF(G25='Resultat &amp; tabell'!$G25,2,0)</f>
        <v>0</v>
      </c>
      <c r="BF25" s="1428" t="s">
        <v>6</v>
      </c>
      <c r="BG25" s="1429">
        <f>IF(I25='Resultat &amp; tabell'!$I25,2,0)</f>
        <v>0</v>
      </c>
      <c r="BH25" s="1429">
        <f>IF(J25='Resultat &amp; tabell'!$J25,1,0)</f>
        <v>0</v>
      </c>
      <c r="BI25" s="1413">
        <f t="shared" si="33"/>
        <v>0</v>
      </c>
      <c r="BK25" s="1431"/>
      <c r="BL25" s="1453"/>
      <c r="BM25" s="1453"/>
      <c r="BN25" s="1453"/>
      <c r="BO25" s="1453"/>
    </row>
    <row r="26" spans="2:67" ht="14.25" customHeight="1" x14ac:dyDescent="0.25">
      <c r="B26" s="1352">
        <v>37</v>
      </c>
      <c r="C26" s="1395">
        <v>41814.666666666664</v>
      </c>
      <c r="D26" s="1391" t="s">
        <v>171</v>
      </c>
      <c r="E26" s="1392" t="s">
        <v>6</v>
      </c>
      <c r="F26" s="1393" t="s">
        <v>173</v>
      </c>
      <c r="G26" s="1539">
        <v>2</v>
      </c>
      <c r="H26" s="1406" t="s">
        <v>6</v>
      </c>
      <c r="I26" s="1536">
        <v>2</v>
      </c>
      <c r="J26" s="1536" t="s">
        <v>214</v>
      </c>
      <c r="K26" s="1482">
        <f>IF('Resultat &amp; tabell'!J26="",0,BI26)</f>
        <v>0</v>
      </c>
      <c r="N26" s="1494"/>
      <c r="O26" s="1494"/>
      <c r="P26" s="1494"/>
      <c r="Q26" s="1494"/>
      <c r="S26" s="1475"/>
      <c r="T26" s="1358"/>
      <c r="U26" s="1358"/>
      <c r="V26" s="1358"/>
      <c r="W26" s="1358"/>
      <c r="Z26" s="1365" t="s">
        <v>47</v>
      </c>
      <c r="AA26" s="1366">
        <f t="shared" si="27"/>
        <v>1</v>
      </c>
      <c r="AB26" s="1366">
        <f t="shared" si="28"/>
        <v>2</v>
      </c>
      <c r="AC26" s="1366">
        <f t="shared" si="29"/>
        <v>2</v>
      </c>
      <c r="AD26" s="1365" t="s">
        <v>42</v>
      </c>
      <c r="AE26" s="1366">
        <f t="shared" si="30"/>
        <v>1</v>
      </c>
      <c r="AF26" s="1362">
        <f t="shared" si="31"/>
        <v>2</v>
      </c>
      <c r="AG26" s="1362">
        <f t="shared" si="32"/>
        <v>2</v>
      </c>
      <c r="AZ26" s="1423">
        <v>37</v>
      </c>
      <c r="BA26" s="1430">
        <v>41814.666666666664</v>
      </c>
      <c r="BB26" s="1425" t="s">
        <v>47</v>
      </c>
      <c r="BC26" s="1426" t="s">
        <v>6</v>
      </c>
      <c r="BD26" s="1427" t="s">
        <v>42</v>
      </c>
      <c r="BE26" s="1429">
        <f>IF(G26='Resultat &amp; tabell'!$G26,2,0)</f>
        <v>0</v>
      </c>
      <c r="BF26" s="1428" t="s">
        <v>6</v>
      </c>
      <c r="BG26" s="1429">
        <f>IF(I26='Resultat &amp; tabell'!$I26,2,0)</f>
        <v>0</v>
      </c>
      <c r="BH26" s="1429">
        <f>IF(J26='Resultat &amp; tabell'!$J26,1,0)</f>
        <v>0</v>
      </c>
      <c r="BI26" s="1413">
        <f t="shared" si="33"/>
        <v>0</v>
      </c>
      <c r="BL26" s="1453"/>
      <c r="BM26" s="1453"/>
      <c r="BN26" s="1453"/>
      <c r="BO26" s="1453"/>
    </row>
    <row r="27" spans="2:67" ht="14.25" customHeight="1" x14ac:dyDescent="0.25">
      <c r="B27" s="1352">
        <v>38</v>
      </c>
      <c r="C27" s="1395">
        <v>41814.708333333336</v>
      </c>
      <c r="D27" s="1391" t="s">
        <v>172</v>
      </c>
      <c r="E27" s="1392" t="s">
        <v>6</v>
      </c>
      <c r="F27" s="1393" t="s">
        <v>167</v>
      </c>
      <c r="G27" s="1539">
        <v>2</v>
      </c>
      <c r="H27" s="1406" t="s">
        <v>6</v>
      </c>
      <c r="I27" s="1536">
        <v>1</v>
      </c>
      <c r="J27" s="1536">
        <v>1</v>
      </c>
      <c r="K27" s="1482">
        <f>IF('Resultat &amp; tabell'!J27="",0,BI27)</f>
        <v>5</v>
      </c>
      <c r="N27" s="1494"/>
      <c r="O27" s="1494"/>
      <c r="P27" s="1494"/>
      <c r="Q27" s="1494"/>
      <c r="S27" s="1475"/>
      <c r="T27" s="1358"/>
      <c r="U27" s="1358"/>
      <c r="V27" s="1358"/>
      <c r="W27" s="1358"/>
      <c r="Z27" s="1365" t="s">
        <v>43</v>
      </c>
      <c r="AA27" s="1366">
        <f t="shared" si="27"/>
        <v>3</v>
      </c>
      <c r="AB27" s="1366">
        <f t="shared" si="28"/>
        <v>2</v>
      </c>
      <c r="AC27" s="1366">
        <f t="shared" si="29"/>
        <v>1</v>
      </c>
      <c r="AD27" s="1365" t="s">
        <v>46</v>
      </c>
      <c r="AE27" s="1366">
        <f t="shared" si="30"/>
        <v>0</v>
      </c>
      <c r="AF27" s="1362">
        <f t="shared" si="31"/>
        <v>1</v>
      </c>
      <c r="AG27" s="1362">
        <f t="shared" si="32"/>
        <v>2</v>
      </c>
      <c r="AZ27" s="1423">
        <v>38</v>
      </c>
      <c r="BA27" s="1430">
        <v>41814.708333333336</v>
      </c>
      <c r="BB27" s="1425" t="s">
        <v>43</v>
      </c>
      <c r="BC27" s="1426" t="s">
        <v>6</v>
      </c>
      <c r="BD27" s="1427" t="s">
        <v>46</v>
      </c>
      <c r="BE27" s="1429">
        <f>IF(G27='Resultat &amp; tabell'!$G27,2,0)</f>
        <v>2</v>
      </c>
      <c r="BF27" s="1428" t="s">
        <v>6</v>
      </c>
      <c r="BG27" s="1429">
        <f>IF(I27='Resultat &amp; tabell'!$I27,2,0)</f>
        <v>2</v>
      </c>
      <c r="BH27" s="1429">
        <f>IF(J27='Resultat &amp; tabell'!$J27,1,0)</f>
        <v>1</v>
      </c>
      <c r="BI27" s="1413">
        <f t="shared" si="33"/>
        <v>5</v>
      </c>
      <c r="BL27" s="1453"/>
      <c r="BM27" s="1453"/>
      <c r="BN27" s="1453"/>
      <c r="BO27" s="1453"/>
    </row>
    <row r="28" spans="2:67" ht="14.25" customHeight="1" x14ac:dyDescent="0.25">
      <c r="C28" s="1367"/>
      <c r="K28" s="1495"/>
      <c r="N28" s="1494"/>
      <c r="O28" s="1494"/>
      <c r="P28" s="1494"/>
      <c r="Q28" s="1494"/>
      <c r="S28" s="1475"/>
      <c r="T28" s="1358"/>
      <c r="U28" s="1358"/>
      <c r="V28" s="1358"/>
      <c r="W28" s="1358"/>
      <c r="BA28" s="1438"/>
      <c r="BI28" s="1414"/>
      <c r="BL28" s="1453"/>
      <c r="BM28" s="1453"/>
      <c r="BN28" s="1453"/>
      <c r="BO28" s="1453"/>
    </row>
    <row r="29" spans="2:67" s="1372" customFormat="1" ht="14.25" customHeight="1" x14ac:dyDescent="0.25">
      <c r="B29" s="1349" t="s">
        <v>53</v>
      </c>
      <c r="C29" s="1370"/>
      <c r="D29" s="1355"/>
      <c r="E29" s="1356"/>
      <c r="F29" s="1355"/>
      <c r="G29" s="1356"/>
      <c r="H29" s="1356"/>
      <c r="I29" s="1356"/>
      <c r="J29" s="1356"/>
      <c r="K29" s="1495"/>
      <c r="L29" s="1496"/>
      <c r="M29" s="1497"/>
      <c r="N29" s="1498"/>
      <c r="O29" s="1498"/>
      <c r="P29" s="1498"/>
      <c r="Q29" s="1498"/>
      <c r="R29" s="1497"/>
      <c r="S29" s="1497"/>
      <c r="Z29" s="1359"/>
      <c r="AA29" s="1366"/>
      <c r="AB29" s="1366"/>
      <c r="AC29" s="1366"/>
      <c r="AD29" s="1359"/>
      <c r="AE29" s="1373"/>
      <c r="AF29" s="1374"/>
      <c r="AG29" s="1374"/>
      <c r="AH29" s="1373"/>
      <c r="AI29" s="1373"/>
      <c r="AJ29" s="1373"/>
      <c r="AK29" s="1373"/>
      <c r="AL29" s="1373"/>
      <c r="AM29" s="1373"/>
      <c r="AN29" s="1373"/>
      <c r="AO29" s="1373"/>
      <c r="AP29" s="1373"/>
      <c r="AQ29" s="1373"/>
      <c r="AR29" s="1373"/>
      <c r="AS29" s="1373"/>
      <c r="AT29" s="1373"/>
      <c r="AU29" s="1373"/>
      <c r="AV29" s="1373"/>
      <c r="AW29" s="1373"/>
      <c r="AX29" s="1373"/>
      <c r="AY29" s="1373"/>
      <c r="AZ29" s="1416" t="s">
        <v>53</v>
      </c>
      <c r="BA29" s="1440"/>
      <c r="BB29" s="1417"/>
      <c r="BC29" s="1418"/>
      <c r="BD29" s="1417"/>
      <c r="BE29" s="1418"/>
      <c r="BF29" s="1418"/>
      <c r="BG29" s="1418"/>
      <c r="BH29" s="1418"/>
      <c r="BI29" s="1415"/>
      <c r="BJ29" s="1382"/>
      <c r="BK29" s="1384"/>
      <c r="BL29" s="1415"/>
      <c r="BM29" s="1415"/>
      <c r="BN29" s="1415"/>
      <c r="BO29" s="1415"/>
    </row>
    <row r="30" spans="2:67" s="1372" customFormat="1" ht="14.25" customHeight="1" x14ac:dyDescent="0.25">
      <c r="B30" s="1402" t="s">
        <v>2</v>
      </c>
      <c r="C30" s="1403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1404" t="s">
        <v>81</v>
      </c>
      <c r="K30" s="1499" t="s">
        <v>89</v>
      </c>
      <c r="L30" s="1496"/>
      <c r="M30" s="1478" t="s">
        <v>53</v>
      </c>
      <c r="N30" s="1479" t="s">
        <v>89</v>
      </c>
      <c r="O30" s="1479" t="s">
        <v>90</v>
      </c>
      <c r="P30" s="1479" t="s">
        <v>91</v>
      </c>
      <c r="Q30" s="1480" t="s">
        <v>101</v>
      </c>
      <c r="R30" s="1497"/>
      <c r="S30" s="1497"/>
      <c r="Z30" s="1363" t="s">
        <v>87</v>
      </c>
      <c r="AA30" s="1363" t="s">
        <v>89</v>
      </c>
      <c r="AB30" s="1363" t="s">
        <v>90</v>
      </c>
      <c r="AC30" s="1363" t="s">
        <v>91</v>
      </c>
      <c r="AD30" s="1363" t="s">
        <v>88</v>
      </c>
      <c r="AE30" s="1363" t="s">
        <v>89</v>
      </c>
      <c r="AF30" s="1363" t="s">
        <v>90</v>
      </c>
      <c r="AG30" s="1363" t="s">
        <v>91</v>
      </c>
      <c r="AH30" s="1373"/>
      <c r="AI30" s="1364" t="s">
        <v>99</v>
      </c>
      <c r="AJ30" s="1364" t="s">
        <v>98</v>
      </c>
      <c r="AK30" s="1364" t="s">
        <v>97</v>
      </c>
      <c r="AL30" s="1363" t="s">
        <v>96</v>
      </c>
      <c r="AM30" s="1363" t="s">
        <v>95</v>
      </c>
      <c r="AN30" s="1363" t="s">
        <v>92</v>
      </c>
      <c r="AO30" s="1363" t="s">
        <v>89</v>
      </c>
      <c r="AP30" s="1363" t="s">
        <v>90</v>
      </c>
      <c r="AQ30" s="1363" t="s">
        <v>91</v>
      </c>
      <c r="AR30" s="1364" t="s">
        <v>93</v>
      </c>
      <c r="AS30" s="1373"/>
      <c r="AT30" s="1363" t="s">
        <v>94</v>
      </c>
      <c r="AU30" s="1363" t="s">
        <v>92</v>
      </c>
      <c r="AV30" s="1363" t="s">
        <v>89</v>
      </c>
      <c r="AW30" s="1363" t="s">
        <v>90</v>
      </c>
      <c r="AX30" s="1363" t="s">
        <v>91</v>
      </c>
      <c r="AY30" s="1364" t="s">
        <v>93</v>
      </c>
      <c r="AZ30" s="1445" t="s">
        <v>2</v>
      </c>
      <c r="BA30" s="1443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1444" t="s">
        <v>81</v>
      </c>
      <c r="BI30" s="1405" t="s">
        <v>89</v>
      </c>
      <c r="BJ30" s="1382"/>
      <c r="BK30" s="1419"/>
      <c r="BL30" s="1415"/>
      <c r="BM30" s="1415"/>
      <c r="BN30" s="1415"/>
      <c r="BO30" s="1415"/>
    </row>
    <row r="31" spans="2:67" ht="14.25" customHeight="1" x14ac:dyDescent="0.25">
      <c r="B31" s="1352">
        <v>7</v>
      </c>
      <c r="C31" s="1395">
        <v>41804.666666666664</v>
      </c>
      <c r="D31" s="1391" t="s">
        <v>182</v>
      </c>
      <c r="E31" s="1392" t="s">
        <v>6</v>
      </c>
      <c r="F31" s="1393" t="s">
        <v>185</v>
      </c>
      <c r="G31" s="1543">
        <v>2</v>
      </c>
      <c r="H31" s="1406" t="s">
        <v>6</v>
      </c>
      <c r="I31" s="1540">
        <v>0</v>
      </c>
      <c r="J31" s="1540">
        <v>1</v>
      </c>
      <c r="K31" s="1482">
        <f>IF('Resultat &amp; tabell'!J31="",0,BI31)</f>
        <v>0</v>
      </c>
      <c r="L31" s="1483">
        <v>1</v>
      </c>
      <c r="M31" s="1484" t="str">
        <f>VLOOKUP(L31,$AT$31:$AY$34,2,FALSE)</f>
        <v>Uruguay</v>
      </c>
      <c r="N31" s="1485">
        <f>VLOOKUP(M31,$AU$31:$AY$34,2,FALSE)</f>
        <v>6</v>
      </c>
      <c r="O31" s="1485">
        <f>VLOOKUP(M31,$AU$31:$AY$34,3,FALSE)</f>
        <v>5</v>
      </c>
      <c r="P31" s="1485">
        <f>VLOOKUP(M31,$AU$31:$AY$34,4,FALSE)</f>
        <v>2</v>
      </c>
      <c r="Q31" s="1486">
        <f>VLOOKUP(M31,$AU$31:$AY$34,5,FALSE)</f>
        <v>3</v>
      </c>
      <c r="S31" s="1475"/>
      <c r="T31" s="1358"/>
      <c r="U31" s="1358"/>
      <c r="V31" s="1358"/>
      <c r="W31" s="1358"/>
      <c r="Z31" s="1365" t="s">
        <v>55</v>
      </c>
      <c r="AA31" s="1366">
        <f t="shared" ref="AA31:AA36" si="46">IF(G31="",0,IF($G31&lt;$I31,0,IF($G31=$I31,1,3)))</f>
        <v>3</v>
      </c>
      <c r="AB31" s="1366">
        <f t="shared" ref="AB31:AB36" si="47">G31</f>
        <v>2</v>
      </c>
      <c r="AC31" s="1366">
        <f t="shared" ref="AC31:AC36" si="48">I31</f>
        <v>0</v>
      </c>
      <c r="AD31" s="1365" t="s">
        <v>56</v>
      </c>
      <c r="AE31" s="1366">
        <f t="shared" ref="AE31:AE36" si="49">IF(I31="",0,IF(I31&lt;G31,0,IF(G31=I31,1,3)))</f>
        <v>0</v>
      </c>
      <c r="AF31" s="1362">
        <f t="shared" ref="AF31:AF36" si="50">I31</f>
        <v>0</v>
      </c>
      <c r="AG31" s="1362">
        <f t="shared" ref="AG31:AG36" si="51">G31</f>
        <v>2</v>
      </c>
      <c r="AI31" s="1361">
        <f>RANK($AJ31,$AJ$31:$AJ$34,1)+COUNTIF($AJ$31:$AJ31,$AJ31)-1</f>
        <v>1</v>
      </c>
      <c r="AJ31" s="1361">
        <f>AK31+AL31+AM31</f>
        <v>1</v>
      </c>
      <c r="AK31" s="1361">
        <f>SUMPRODUCT(($AO$31:$AO$34=AO31)*($AR$31:$AR$34=AR31)*($AP$31:$AP$34&gt;AP31))</f>
        <v>0</v>
      </c>
      <c r="AL31" s="1361">
        <f>SUMPRODUCT(($AO$31:$AO$34=AO31)*($AR$31:$AR$34&gt;AR31))</f>
        <v>0</v>
      </c>
      <c r="AM31" s="1361">
        <f>RANK(AO31,$AO$31:$AO$34)</f>
        <v>1</v>
      </c>
      <c r="AN31" s="1365" t="s">
        <v>55</v>
      </c>
      <c r="AO31" s="1361">
        <f>SUMIF($Z$31:$Z$36,$AN31,$AA$31:$AA$36)+SUMIF($AD$31:$AD$36,$AN31,$AE$31:$AE$36)</f>
        <v>6</v>
      </c>
      <c r="AP31" s="1361">
        <f>SUMIF($Z$31:$Z$36,$AN31,$AB$31:$AB$36)+SUMIF($AD$31:$AD$36,$AN31,$AF$31:$AF$36)</f>
        <v>5</v>
      </c>
      <c r="AQ31" s="1361">
        <f>SUMIF($Z$31:$Z$36,$AN31,$AC$31:$AC$36)+SUMIF($AD$31:$AD$36,$AN31,$AG$31:$AG$36)</f>
        <v>2</v>
      </c>
      <c r="AR31" s="1361">
        <f>AP31-AQ31</f>
        <v>3</v>
      </c>
      <c r="AT31" s="1361">
        <v>1</v>
      </c>
      <c r="AU31" s="1361" t="str">
        <f>VLOOKUP($AT31,$AI$31:$AR$34,6,FALSE)</f>
        <v>Uruguay</v>
      </c>
      <c r="AV31" s="1361">
        <f>VLOOKUP($AU31,$AN$31:$AR$34,2,FALSE)</f>
        <v>6</v>
      </c>
      <c r="AW31" s="1361">
        <f>VLOOKUP($AU31,$AN$31:$AR$34,3,FALSE)</f>
        <v>5</v>
      </c>
      <c r="AX31" s="1361">
        <f>VLOOKUP($AU31,$AN$31:$AR$34,4,FALSE)</f>
        <v>2</v>
      </c>
      <c r="AY31" s="1361">
        <f>VLOOKUP($AU31,$AN$31:$AR$34,5,FALSE)</f>
        <v>3</v>
      </c>
      <c r="AZ31" s="1423">
        <v>7</v>
      </c>
      <c r="BA31" s="1430">
        <v>41804.666666666664</v>
      </c>
      <c r="BB31" s="1425" t="s">
        <v>55</v>
      </c>
      <c r="BC31" s="1426" t="s">
        <v>6</v>
      </c>
      <c r="BD31" s="1427" t="s">
        <v>56</v>
      </c>
      <c r="BE31" s="1429">
        <f>IF(G31='Resultat &amp; tabell'!$G31,2,0)</f>
        <v>0</v>
      </c>
      <c r="BF31" s="1428" t="s">
        <v>6</v>
      </c>
      <c r="BG31" s="1429">
        <f>IF(I31='Resultat &amp; tabell'!$I31,2,0)</f>
        <v>0</v>
      </c>
      <c r="BH31" s="1429">
        <f>IF(J31='Resultat &amp; tabell'!$J31,1,0)</f>
        <v>0</v>
      </c>
      <c r="BI31" s="1413">
        <f t="shared" ref="BI31:BI36" si="52">SUM(BE31+BG31+BH31)</f>
        <v>0</v>
      </c>
      <c r="BJ31" s="1383"/>
      <c r="BK31" s="1416"/>
      <c r="BL31" s="1453"/>
      <c r="BM31" s="1453"/>
      <c r="BN31" s="1453"/>
      <c r="BO31" s="1453"/>
    </row>
    <row r="32" spans="2:67" ht="14.25" customHeight="1" x14ac:dyDescent="0.25">
      <c r="B32" s="1352">
        <v>8</v>
      </c>
      <c r="C32" s="1395">
        <v>41804.75</v>
      </c>
      <c r="D32" s="1391" t="s">
        <v>183</v>
      </c>
      <c r="E32" s="1392" t="s">
        <v>6</v>
      </c>
      <c r="F32" s="1393" t="s">
        <v>184</v>
      </c>
      <c r="G32" s="1543">
        <v>2</v>
      </c>
      <c r="H32" s="1406" t="s">
        <v>6</v>
      </c>
      <c r="I32" s="1540">
        <v>1</v>
      </c>
      <c r="J32" s="1540" t="s">
        <v>214</v>
      </c>
      <c r="K32" s="1482">
        <f>IF('Resultat &amp; tabell'!J32="",0,BI32)</f>
        <v>0</v>
      </c>
      <c r="L32" s="1472">
        <v>2</v>
      </c>
      <c r="M32" s="1488" t="str">
        <f>VLOOKUP(L32,$AT$31:$AY$34,2,FALSE)</f>
        <v>Italien</v>
      </c>
      <c r="N32" s="1489">
        <f>VLOOKUP(M32,$AU$31:$AY$34,2,FALSE)</f>
        <v>6</v>
      </c>
      <c r="O32" s="1489">
        <f>VLOOKUP(M32,$AU$31:$AY$34,3,FALSE)</f>
        <v>5</v>
      </c>
      <c r="P32" s="1489">
        <f>VLOOKUP(M32,$AU$31:$AY$34,4,FALSE)</f>
        <v>3</v>
      </c>
      <c r="Q32" s="1490">
        <f>VLOOKUP(M32,$AU$31:$AY$34,5,FALSE)</f>
        <v>2</v>
      </c>
      <c r="S32" s="1475"/>
      <c r="T32" s="1358"/>
      <c r="U32" s="1358"/>
      <c r="V32" s="1358"/>
      <c r="W32" s="1358"/>
      <c r="Z32" s="1365" t="s">
        <v>59</v>
      </c>
      <c r="AA32" s="1366">
        <f t="shared" si="46"/>
        <v>3</v>
      </c>
      <c r="AB32" s="1366">
        <f t="shared" si="47"/>
        <v>2</v>
      </c>
      <c r="AC32" s="1366">
        <f t="shared" si="48"/>
        <v>1</v>
      </c>
      <c r="AD32" s="1365" t="s">
        <v>60</v>
      </c>
      <c r="AE32" s="1366">
        <f t="shared" si="49"/>
        <v>0</v>
      </c>
      <c r="AF32" s="1362">
        <f t="shared" si="50"/>
        <v>1</v>
      </c>
      <c r="AG32" s="1362">
        <f t="shared" si="51"/>
        <v>2</v>
      </c>
      <c r="AI32" s="1361">
        <f>RANK($AJ32,$AJ$31:$AJ$34,1)+COUNTIF($AJ$31:$AJ32,$AJ32)-1</f>
        <v>3</v>
      </c>
      <c r="AJ32" s="1361">
        <f>AK32+AL32+AM32</f>
        <v>3</v>
      </c>
      <c r="AK32" s="1361">
        <f t="shared" ref="AK32:AK34" si="53">SUMPRODUCT(($AO$31:$AO$34=AO32)*($AR$31:$AR$34=AR32)*($AP$31:$AP$34&gt;AP32))</f>
        <v>0</v>
      </c>
      <c r="AL32" s="1361">
        <f t="shared" ref="AL32:AL34" si="54">SUMPRODUCT(($AO$31:$AO$34=AO32)*($AR$31:$AR$34&gt;AR32))</f>
        <v>2</v>
      </c>
      <c r="AM32" s="1361">
        <f t="shared" ref="AM32:AM34" si="55">RANK(AO32,$AO$31:$AO$34)</f>
        <v>1</v>
      </c>
      <c r="AN32" s="1365" t="s">
        <v>59</v>
      </c>
      <c r="AO32" s="1361">
        <f t="shared" ref="AO32:AO34" si="56">SUMIF($Z$31:$Z$36,$AN32,$AA$31:$AA$36)+SUMIF($AD$31:$AD$36,$AN32,$AE$31:$AE$36)</f>
        <v>6</v>
      </c>
      <c r="AP32" s="1361">
        <f t="shared" ref="AP32:AP34" si="57">SUMIF($Z$31:$Z$36,$AN32,$AB$31:$AB$36)+SUMIF($AD$31:$AD$36,$AN32,$AF$31:$AF$36)</f>
        <v>5</v>
      </c>
      <c r="AQ32" s="1361">
        <f t="shared" ref="AQ32:AQ34" si="58">SUMIF($Z$31:$Z$36,$AN32,$AC$31:$AC$36)+SUMIF($AD$31:$AD$36,$AN32,$AG$31:$AG$36)</f>
        <v>5</v>
      </c>
      <c r="AR32" s="1361">
        <f t="shared" ref="AR32:AR34" si="59">AP32-AQ32</f>
        <v>0</v>
      </c>
      <c r="AT32" s="1361">
        <v>2</v>
      </c>
      <c r="AU32" s="1361" t="str">
        <f t="shared" ref="AU32:AU34" si="60">VLOOKUP($AT32,$AI$31:$AR$34,6,FALSE)</f>
        <v>Italien</v>
      </c>
      <c r="AV32" s="1361">
        <f t="shared" ref="AV32:AV34" si="61">VLOOKUP($AU32,$AN$31:$AR$34,2,FALSE)</f>
        <v>6</v>
      </c>
      <c r="AW32" s="1361">
        <f t="shared" ref="AW32:AW34" si="62">VLOOKUP($AU32,$AN$31:$AR$34,3,FALSE)</f>
        <v>5</v>
      </c>
      <c r="AX32" s="1361">
        <f t="shared" ref="AX32:AX34" si="63">VLOOKUP($AU32,$AN$31:$AR$34,4,FALSE)</f>
        <v>3</v>
      </c>
      <c r="AY32" s="1361">
        <f t="shared" ref="AY32:AY34" si="64">VLOOKUP($AU32,$AN$31:$AR$34,5,FALSE)</f>
        <v>2</v>
      </c>
      <c r="AZ32" s="1423">
        <v>8</v>
      </c>
      <c r="BA32" s="1430">
        <v>41804.75</v>
      </c>
      <c r="BB32" s="1425" t="s">
        <v>59</v>
      </c>
      <c r="BC32" s="1426" t="s">
        <v>6</v>
      </c>
      <c r="BD32" s="1427" t="s">
        <v>60</v>
      </c>
      <c r="BE32" s="1429">
        <f>IF(G32='Resultat &amp; tabell'!$G32,2,0)</f>
        <v>0</v>
      </c>
      <c r="BF32" s="1428" t="s">
        <v>6</v>
      </c>
      <c r="BG32" s="1429">
        <f>IF(I32='Resultat &amp; tabell'!$I32,2,0)</f>
        <v>0</v>
      </c>
      <c r="BH32" s="1429">
        <f>IF(J32='Resultat &amp; tabell'!$J32,1,0)</f>
        <v>0</v>
      </c>
      <c r="BI32" s="1413">
        <f t="shared" si="52"/>
        <v>0</v>
      </c>
      <c r="BK32" s="1416"/>
      <c r="BL32" s="1453"/>
      <c r="BM32" s="1453"/>
      <c r="BN32" s="1453"/>
      <c r="BO32" s="1453"/>
    </row>
    <row r="33" spans="2:67" ht="14.25" customHeight="1" x14ac:dyDescent="0.25">
      <c r="B33" s="1352">
        <v>23</v>
      </c>
      <c r="C33" s="1395">
        <v>41809.666666666664</v>
      </c>
      <c r="D33" s="1391" t="s">
        <v>182</v>
      </c>
      <c r="E33" s="1392" t="s">
        <v>6</v>
      </c>
      <c r="F33" s="1393" t="s">
        <v>183</v>
      </c>
      <c r="G33" s="1543">
        <v>2</v>
      </c>
      <c r="H33" s="1406" t="s">
        <v>6</v>
      </c>
      <c r="I33" s="1540">
        <v>0</v>
      </c>
      <c r="J33" s="1540">
        <v>1</v>
      </c>
      <c r="K33" s="1482">
        <f>IF('Resultat &amp; tabell'!J33="",0,BI33)</f>
        <v>3</v>
      </c>
      <c r="L33" s="1472">
        <v>3</v>
      </c>
      <c r="M33" s="1503" t="str">
        <f>VLOOKUP(L33,$AT$31:$AY$34,2,FALSE)</f>
        <v>England</v>
      </c>
      <c r="N33" s="1504">
        <f>VLOOKUP(M33,$AU$31:$AY$34,2,FALSE)</f>
        <v>6</v>
      </c>
      <c r="O33" s="1504">
        <f>VLOOKUP(M33,$AU$31:$AY$34,3,FALSE)</f>
        <v>5</v>
      </c>
      <c r="P33" s="1504">
        <f>VLOOKUP(M33,$AU$31:$AY$34,4,FALSE)</f>
        <v>5</v>
      </c>
      <c r="Q33" s="1505">
        <f>VLOOKUP(M33,$AU$31:$AY$34,5,FALSE)</f>
        <v>0</v>
      </c>
      <c r="S33" s="1475"/>
      <c r="T33" s="1358"/>
      <c r="U33" s="1358"/>
      <c r="V33" s="1358"/>
      <c r="W33" s="1358"/>
      <c r="Z33" s="1365" t="s">
        <v>55</v>
      </c>
      <c r="AA33" s="1366">
        <f t="shared" si="46"/>
        <v>3</v>
      </c>
      <c r="AB33" s="1366">
        <f t="shared" si="47"/>
        <v>2</v>
      </c>
      <c r="AC33" s="1366">
        <f t="shared" si="48"/>
        <v>0</v>
      </c>
      <c r="AD33" s="1365" t="s">
        <v>59</v>
      </c>
      <c r="AE33" s="1366">
        <f t="shared" si="49"/>
        <v>0</v>
      </c>
      <c r="AF33" s="1362">
        <f t="shared" si="50"/>
        <v>0</v>
      </c>
      <c r="AG33" s="1362">
        <f t="shared" si="51"/>
        <v>2</v>
      </c>
      <c r="AI33" s="1361">
        <f>RANK($AJ33,$AJ$31:$AJ$34,1)+COUNTIF($AJ$31:$AJ33,$AJ33)-1</f>
        <v>4</v>
      </c>
      <c r="AJ33" s="1361">
        <f>AK33+AL33+AM33</f>
        <v>4</v>
      </c>
      <c r="AK33" s="1361">
        <f t="shared" si="53"/>
        <v>0</v>
      </c>
      <c r="AL33" s="1361">
        <f t="shared" si="54"/>
        <v>0</v>
      </c>
      <c r="AM33" s="1361">
        <f t="shared" si="55"/>
        <v>4</v>
      </c>
      <c r="AN33" s="1365" t="s">
        <v>56</v>
      </c>
      <c r="AO33" s="1361">
        <f t="shared" si="56"/>
        <v>0</v>
      </c>
      <c r="AP33" s="1361">
        <f t="shared" si="57"/>
        <v>2</v>
      </c>
      <c r="AQ33" s="1361">
        <f t="shared" si="58"/>
        <v>7</v>
      </c>
      <c r="AR33" s="1361">
        <f t="shared" si="59"/>
        <v>-5</v>
      </c>
      <c r="AT33" s="1361">
        <v>3</v>
      </c>
      <c r="AU33" s="1361" t="str">
        <f t="shared" si="60"/>
        <v>England</v>
      </c>
      <c r="AV33" s="1361">
        <f t="shared" si="61"/>
        <v>6</v>
      </c>
      <c r="AW33" s="1361">
        <f t="shared" si="62"/>
        <v>5</v>
      </c>
      <c r="AX33" s="1361">
        <f t="shared" si="63"/>
        <v>5</v>
      </c>
      <c r="AY33" s="1361">
        <f t="shared" si="64"/>
        <v>0</v>
      </c>
      <c r="AZ33" s="1423">
        <v>23</v>
      </c>
      <c r="BA33" s="1430">
        <v>41809.666666666664</v>
      </c>
      <c r="BB33" s="1425" t="s">
        <v>55</v>
      </c>
      <c r="BC33" s="1426" t="s">
        <v>6</v>
      </c>
      <c r="BD33" s="1427" t="s">
        <v>59</v>
      </c>
      <c r="BE33" s="1429">
        <f>IF(G33='Resultat &amp; tabell'!$G33,2,0)</f>
        <v>2</v>
      </c>
      <c r="BF33" s="1428" t="s">
        <v>6</v>
      </c>
      <c r="BG33" s="1429">
        <f>IF(I33='Resultat &amp; tabell'!$I33,2,0)</f>
        <v>0</v>
      </c>
      <c r="BH33" s="1429">
        <f>IF(J33='Resultat &amp; tabell'!$J33,1,0)</f>
        <v>1</v>
      </c>
      <c r="BI33" s="1413">
        <f t="shared" si="52"/>
        <v>3</v>
      </c>
      <c r="BK33" s="1431"/>
      <c r="BL33" s="1453"/>
      <c r="BM33" s="1453"/>
      <c r="BN33" s="1453"/>
      <c r="BO33" s="1453"/>
    </row>
    <row r="34" spans="2:67" ht="14.25" customHeight="1" x14ac:dyDescent="0.25">
      <c r="B34" s="1352">
        <v>24</v>
      </c>
      <c r="C34" s="1395">
        <v>41810.541666666664</v>
      </c>
      <c r="D34" s="1391" t="s">
        <v>184</v>
      </c>
      <c r="E34" s="1392" t="s">
        <v>6</v>
      </c>
      <c r="F34" s="1393" t="s">
        <v>185</v>
      </c>
      <c r="G34" s="1543">
        <v>2</v>
      </c>
      <c r="H34" s="1406" t="s">
        <v>6</v>
      </c>
      <c r="I34" s="1540">
        <v>0</v>
      </c>
      <c r="J34" s="1540">
        <v>1</v>
      </c>
      <c r="K34" s="1482">
        <f>IF('Resultat &amp; tabell'!J34="",0,BI34)</f>
        <v>0</v>
      </c>
      <c r="L34" s="1472">
        <v>4</v>
      </c>
      <c r="M34" s="1492" t="str">
        <f>VLOOKUP(L34,$AT$31:$AY$34,2,FALSE)</f>
        <v>Costa Rica</v>
      </c>
      <c r="N34" s="1489">
        <f>VLOOKUP(M34,$AU$31:$AY$34,2,FALSE)</f>
        <v>0</v>
      </c>
      <c r="O34" s="1489">
        <f>VLOOKUP(M34,$AU$31:$AY$34,3,FALSE)</f>
        <v>2</v>
      </c>
      <c r="P34" s="1489">
        <f>VLOOKUP(M34,$AU$31:$AY$34,4,FALSE)</f>
        <v>7</v>
      </c>
      <c r="Q34" s="1490">
        <f>VLOOKUP(M34,$AU$31:$AY$34,5,FALSE)</f>
        <v>-5</v>
      </c>
      <c r="S34" s="1475"/>
      <c r="T34" s="1358"/>
      <c r="U34" s="1358"/>
      <c r="V34" s="1358"/>
      <c r="W34" s="1358"/>
      <c r="Z34" s="1365" t="s">
        <v>60</v>
      </c>
      <c r="AA34" s="1366">
        <f t="shared" si="46"/>
        <v>3</v>
      </c>
      <c r="AB34" s="1366">
        <f t="shared" si="47"/>
        <v>2</v>
      </c>
      <c r="AC34" s="1366">
        <f t="shared" si="48"/>
        <v>0</v>
      </c>
      <c r="AD34" s="1365" t="s">
        <v>56</v>
      </c>
      <c r="AE34" s="1366">
        <f t="shared" si="49"/>
        <v>0</v>
      </c>
      <c r="AF34" s="1362">
        <f t="shared" si="50"/>
        <v>0</v>
      </c>
      <c r="AG34" s="1362">
        <f t="shared" si="51"/>
        <v>2</v>
      </c>
      <c r="AI34" s="1361">
        <f>RANK($AJ34,$AJ$31:$AJ$34,1)+COUNTIF($AJ$31:$AJ34,$AJ34)-1</f>
        <v>2</v>
      </c>
      <c r="AJ34" s="1361">
        <f>AK34+AL34+AM34</f>
        <v>2</v>
      </c>
      <c r="AK34" s="1361">
        <f t="shared" si="53"/>
        <v>0</v>
      </c>
      <c r="AL34" s="1361">
        <f t="shared" si="54"/>
        <v>1</v>
      </c>
      <c r="AM34" s="1361">
        <f t="shared" si="55"/>
        <v>1</v>
      </c>
      <c r="AN34" s="1365" t="s">
        <v>60</v>
      </c>
      <c r="AO34" s="1361">
        <f t="shared" si="56"/>
        <v>6</v>
      </c>
      <c r="AP34" s="1361">
        <f t="shared" si="57"/>
        <v>5</v>
      </c>
      <c r="AQ34" s="1361">
        <f t="shared" si="58"/>
        <v>3</v>
      </c>
      <c r="AR34" s="1361">
        <f t="shared" si="59"/>
        <v>2</v>
      </c>
      <c r="AT34" s="1361">
        <v>4</v>
      </c>
      <c r="AU34" s="1361" t="str">
        <f t="shared" si="60"/>
        <v>Costa Rica</v>
      </c>
      <c r="AV34" s="1361">
        <f t="shared" si="61"/>
        <v>0</v>
      </c>
      <c r="AW34" s="1361">
        <f t="shared" si="62"/>
        <v>2</v>
      </c>
      <c r="AX34" s="1361">
        <f t="shared" si="63"/>
        <v>7</v>
      </c>
      <c r="AY34" s="1361">
        <f t="shared" si="64"/>
        <v>-5</v>
      </c>
      <c r="AZ34" s="1423">
        <v>24</v>
      </c>
      <c r="BA34" s="1430">
        <v>41810.541666666664</v>
      </c>
      <c r="BB34" s="1425" t="s">
        <v>60</v>
      </c>
      <c r="BC34" s="1426" t="s">
        <v>6</v>
      </c>
      <c r="BD34" s="1427" t="s">
        <v>56</v>
      </c>
      <c r="BE34" s="1429">
        <f>IF(G34='Resultat &amp; tabell'!$G34,2,0)</f>
        <v>0</v>
      </c>
      <c r="BF34" s="1428" t="s">
        <v>6</v>
      </c>
      <c r="BG34" s="1429">
        <f>IF(I34='Resultat &amp; tabell'!$I34,2,0)</f>
        <v>0</v>
      </c>
      <c r="BH34" s="1429">
        <f>IF(J34='Resultat &amp; tabell'!$J34,1,0)</f>
        <v>0</v>
      </c>
      <c r="BI34" s="1413">
        <f t="shared" si="52"/>
        <v>0</v>
      </c>
      <c r="BK34" s="1431"/>
      <c r="BL34" s="1453"/>
      <c r="BM34" s="1453"/>
      <c r="BN34" s="1453"/>
      <c r="BO34" s="1453"/>
    </row>
    <row r="35" spans="2:67" ht="14.25" customHeight="1" x14ac:dyDescent="0.25">
      <c r="B35" s="1352">
        <v>39</v>
      </c>
      <c r="C35" s="1395">
        <v>41814.541666666664</v>
      </c>
      <c r="D35" s="1391" t="s">
        <v>184</v>
      </c>
      <c r="E35" s="1392" t="s">
        <v>6</v>
      </c>
      <c r="F35" s="1393" t="s">
        <v>182</v>
      </c>
      <c r="G35" s="1543">
        <v>2</v>
      </c>
      <c r="H35" s="1406" t="s">
        <v>6</v>
      </c>
      <c r="I35" s="1540">
        <v>1</v>
      </c>
      <c r="J35" s="1540">
        <v>2</v>
      </c>
      <c r="K35" s="1482">
        <f>IF('Resultat &amp; tabell'!J35="",0,BI35)</f>
        <v>3</v>
      </c>
      <c r="N35" s="1494"/>
      <c r="O35" s="1507"/>
      <c r="P35" s="1494"/>
      <c r="Q35" s="1494"/>
      <c r="S35" s="1475"/>
      <c r="T35" s="1358"/>
      <c r="U35" s="1358"/>
      <c r="V35" s="1358"/>
      <c r="W35" s="1358"/>
      <c r="Z35" s="1365" t="s">
        <v>60</v>
      </c>
      <c r="AA35" s="1366">
        <f t="shared" si="46"/>
        <v>3</v>
      </c>
      <c r="AB35" s="1366">
        <f t="shared" si="47"/>
        <v>2</v>
      </c>
      <c r="AC35" s="1366">
        <f t="shared" si="48"/>
        <v>1</v>
      </c>
      <c r="AD35" s="1365" t="s">
        <v>55</v>
      </c>
      <c r="AE35" s="1366">
        <f t="shared" si="49"/>
        <v>0</v>
      </c>
      <c r="AF35" s="1362">
        <f t="shared" si="50"/>
        <v>1</v>
      </c>
      <c r="AG35" s="1362">
        <f t="shared" si="51"/>
        <v>2</v>
      </c>
      <c r="AZ35" s="1423">
        <v>39</v>
      </c>
      <c r="BA35" s="1430">
        <v>41814.541666666664</v>
      </c>
      <c r="BB35" s="1425" t="s">
        <v>60</v>
      </c>
      <c r="BC35" s="1426" t="s">
        <v>6</v>
      </c>
      <c r="BD35" s="1427" t="s">
        <v>55</v>
      </c>
      <c r="BE35" s="1429">
        <f>IF(G35='Resultat &amp; tabell'!$G35,2,0)</f>
        <v>0</v>
      </c>
      <c r="BF35" s="1428" t="s">
        <v>6</v>
      </c>
      <c r="BG35" s="1429">
        <f>IF(I35='Resultat &amp; tabell'!$I35,2,0)</f>
        <v>2</v>
      </c>
      <c r="BH35" s="1429">
        <f>IF(J35='Resultat &amp; tabell'!$J35,1,0)</f>
        <v>1</v>
      </c>
      <c r="BI35" s="1413">
        <f t="shared" si="52"/>
        <v>3</v>
      </c>
      <c r="BL35" s="1453"/>
      <c r="BM35" s="1457"/>
      <c r="BN35" s="1453"/>
      <c r="BO35" s="1453"/>
    </row>
    <row r="36" spans="2:67" ht="14.25" customHeight="1" x14ac:dyDescent="0.25">
      <c r="B36" s="1352">
        <v>40</v>
      </c>
      <c r="C36" s="1395">
        <v>41814.541666666664</v>
      </c>
      <c r="D36" s="1391" t="s">
        <v>185</v>
      </c>
      <c r="E36" s="1392" t="s">
        <v>6</v>
      </c>
      <c r="F36" s="1393" t="s">
        <v>183</v>
      </c>
      <c r="G36" s="1543">
        <v>2</v>
      </c>
      <c r="H36" s="1406" t="s">
        <v>6</v>
      </c>
      <c r="I36" s="1540">
        <v>3</v>
      </c>
      <c r="J36" s="1540">
        <v>2</v>
      </c>
      <c r="K36" s="1482">
        <f>IF('Resultat &amp; tabell'!J36="",0,BI36)</f>
        <v>0</v>
      </c>
      <c r="N36" s="1348"/>
      <c r="O36" s="1348"/>
      <c r="P36" s="1494"/>
      <c r="Q36" s="1494"/>
      <c r="S36" s="1475"/>
      <c r="T36" s="1358"/>
      <c r="U36" s="1358"/>
      <c r="V36" s="1358"/>
      <c r="W36" s="1358"/>
      <c r="Z36" s="1365" t="s">
        <v>56</v>
      </c>
      <c r="AA36" s="1366">
        <f t="shared" si="46"/>
        <v>0</v>
      </c>
      <c r="AB36" s="1366">
        <f t="shared" si="47"/>
        <v>2</v>
      </c>
      <c r="AC36" s="1366">
        <f t="shared" si="48"/>
        <v>3</v>
      </c>
      <c r="AD36" s="1365" t="s">
        <v>59</v>
      </c>
      <c r="AE36" s="1366">
        <f t="shared" si="49"/>
        <v>3</v>
      </c>
      <c r="AF36" s="1362">
        <f t="shared" si="50"/>
        <v>3</v>
      </c>
      <c r="AG36" s="1362">
        <f t="shared" si="51"/>
        <v>2</v>
      </c>
      <c r="AZ36" s="1423">
        <v>40</v>
      </c>
      <c r="BA36" s="1430">
        <v>41814.541666666664</v>
      </c>
      <c r="BB36" s="1425" t="s">
        <v>56</v>
      </c>
      <c r="BC36" s="1426" t="s">
        <v>6</v>
      </c>
      <c r="BD36" s="1427" t="s">
        <v>59</v>
      </c>
      <c r="BE36" s="1429">
        <f>IF(G36='Resultat &amp; tabell'!$G36,2,0)</f>
        <v>0</v>
      </c>
      <c r="BF36" s="1428" t="s">
        <v>6</v>
      </c>
      <c r="BG36" s="1429">
        <f>IF(I36='Resultat &amp; tabell'!$I36,2,0)</f>
        <v>0</v>
      </c>
      <c r="BH36" s="1429">
        <f>IF(J36='Resultat &amp; tabell'!$J36,1,0)</f>
        <v>0</v>
      </c>
      <c r="BI36" s="1413">
        <f t="shared" si="52"/>
        <v>0</v>
      </c>
      <c r="BL36" s="1453"/>
      <c r="BM36" s="1457"/>
      <c r="BN36" s="1453"/>
      <c r="BO36" s="1453"/>
    </row>
    <row r="37" spans="2:67" ht="14.25" customHeight="1" x14ac:dyDescent="0.25">
      <c r="C37" s="1367"/>
      <c r="K37" s="1495"/>
      <c r="N37" s="1494"/>
      <c r="O37" s="1507"/>
      <c r="P37" s="1494"/>
      <c r="Q37" s="1494"/>
      <c r="S37" s="1475"/>
      <c r="T37" s="1358"/>
      <c r="U37" s="1358"/>
      <c r="V37" s="1358"/>
      <c r="W37" s="1358"/>
      <c r="BA37" s="1438"/>
      <c r="BI37" s="1414"/>
      <c r="BL37" s="1453"/>
      <c r="BM37" s="1457"/>
      <c r="BN37" s="1453"/>
      <c r="BO37" s="1453"/>
    </row>
    <row r="38" spans="2:67" s="1372" customFormat="1" ht="14.25" customHeight="1" x14ac:dyDescent="0.25">
      <c r="B38" s="1349" t="s">
        <v>61</v>
      </c>
      <c r="C38" s="1370"/>
      <c r="D38" s="1355"/>
      <c r="E38" s="1356"/>
      <c r="F38" s="1355"/>
      <c r="G38" s="1356"/>
      <c r="H38" s="1356"/>
      <c r="I38" s="1356"/>
      <c r="J38" s="1356"/>
      <c r="K38" s="1495"/>
      <c r="L38" s="1496"/>
      <c r="M38" s="1497"/>
      <c r="N38" s="1498"/>
      <c r="O38" s="1508"/>
      <c r="P38" s="1498"/>
      <c r="Q38" s="1498"/>
      <c r="R38" s="1497"/>
      <c r="S38" s="1498"/>
      <c r="T38" s="1356"/>
      <c r="U38" s="1356"/>
      <c r="V38" s="1356"/>
      <c r="W38" s="1377"/>
      <c r="Z38" s="1359"/>
      <c r="AA38" s="1366"/>
      <c r="AB38" s="1366"/>
      <c r="AC38" s="1366"/>
      <c r="AD38" s="1359"/>
      <c r="AE38" s="1373"/>
      <c r="AF38" s="1374"/>
      <c r="AG38" s="1374"/>
      <c r="AH38" s="1373"/>
      <c r="AI38" s="1373"/>
      <c r="AJ38" s="1373"/>
      <c r="AK38" s="1373"/>
      <c r="AL38" s="1373"/>
      <c r="AM38" s="1373"/>
      <c r="AN38" s="1373"/>
      <c r="AO38" s="1373"/>
      <c r="AP38" s="1373"/>
      <c r="AQ38" s="1373"/>
      <c r="AR38" s="1373"/>
      <c r="AS38" s="1373"/>
      <c r="AT38" s="1373"/>
      <c r="AU38" s="1373"/>
      <c r="AV38" s="1373"/>
      <c r="AW38" s="1373"/>
      <c r="AX38" s="1373"/>
      <c r="AY38" s="1373"/>
      <c r="AZ38" s="1416" t="s">
        <v>61</v>
      </c>
      <c r="BA38" s="1440"/>
      <c r="BB38" s="1417"/>
      <c r="BC38" s="1418"/>
      <c r="BD38" s="1417"/>
      <c r="BE38" s="1418"/>
      <c r="BF38" s="1418"/>
      <c r="BG38" s="1418"/>
      <c r="BH38" s="1418"/>
      <c r="BI38" s="1415"/>
      <c r="BJ38" s="1382"/>
      <c r="BK38" s="1384"/>
      <c r="BL38" s="1415"/>
      <c r="BM38" s="1458"/>
      <c r="BN38" s="1415"/>
      <c r="BO38" s="1415"/>
    </row>
    <row r="39" spans="2:67" s="1372" customFormat="1" ht="14.25" customHeight="1" x14ac:dyDescent="0.25">
      <c r="B39" s="1402" t="s">
        <v>2</v>
      </c>
      <c r="C39" s="1403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1404" t="s">
        <v>81</v>
      </c>
      <c r="K39" s="1499" t="s">
        <v>89</v>
      </c>
      <c r="L39" s="1496"/>
      <c r="M39" s="1478" t="s">
        <v>61</v>
      </c>
      <c r="N39" s="1479" t="s">
        <v>89</v>
      </c>
      <c r="O39" s="1479" t="s">
        <v>90</v>
      </c>
      <c r="P39" s="1479" t="s">
        <v>91</v>
      </c>
      <c r="Q39" s="1480" t="s">
        <v>101</v>
      </c>
      <c r="R39" s="1497"/>
      <c r="S39" s="1498"/>
      <c r="T39" s="1356"/>
      <c r="U39" s="1356"/>
      <c r="V39" s="1356"/>
      <c r="W39" s="1377"/>
      <c r="Z39" s="1363" t="s">
        <v>87</v>
      </c>
      <c r="AA39" s="1363" t="s">
        <v>89</v>
      </c>
      <c r="AB39" s="1363" t="s">
        <v>90</v>
      </c>
      <c r="AC39" s="1363" t="s">
        <v>91</v>
      </c>
      <c r="AD39" s="1363" t="s">
        <v>88</v>
      </c>
      <c r="AE39" s="1363" t="s">
        <v>89</v>
      </c>
      <c r="AF39" s="1363" t="s">
        <v>90</v>
      </c>
      <c r="AG39" s="1363" t="s">
        <v>91</v>
      </c>
      <c r="AH39" s="1373"/>
      <c r="AI39" s="1364" t="s">
        <v>99</v>
      </c>
      <c r="AJ39" s="1364" t="s">
        <v>98</v>
      </c>
      <c r="AK39" s="1364" t="s">
        <v>97</v>
      </c>
      <c r="AL39" s="1363" t="s">
        <v>96</v>
      </c>
      <c r="AM39" s="1363" t="s">
        <v>95</v>
      </c>
      <c r="AN39" s="1363" t="s">
        <v>92</v>
      </c>
      <c r="AO39" s="1363" t="s">
        <v>89</v>
      </c>
      <c r="AP39" s="1363" t="s">
        <v>90</v>
      </c>
      <c r="AQ39" s="1363" t="s">
        <v>91</v>
      </c>
      <c r="AR39" s="1364" t="s">
        <v>93</v>
      </c>
      <c r="AS39" s="1373"/>
      <c r="AT39" s="1363" t="s">
        <v>94</v>
      </c>
      <c r="AU39" s="1363" t="s">
        <v>92</v>
      </c>
      <c r="AV39" s="1363" t="s">
        <v>89</v>
      </c>
      <c r="AW39" s="1363" t="s">
        <v>90</v>
      </c>
      <c r="AX39" s="1363" t="s">
        <v>91</v>
      </c>
      <c r="AY39" s="1364" t="s">
        <v>93</v>
      </c>
      <c r="AZ39" s="1445" t="s">
        <v>2</v>
      </c>
      <c r="BA39" s="1443" t="s">
        <v>3</v>
      </c>
      <c r="BB39" s="1447" t="s">
        <v>2</v>
      </c>
      <c r="BC39" s="1444"/>
      <c r="BD39" s="1448"/>
      <c r="BE39" s="1999" t="s">
        <v>4</v>
      </c>
      <c r="BF39" s="1999"/>
      <c r="BG39" s="1999"/>
      <c r="BH39" s="1444" t="s">
        <v>81</v>
      </c>
      <c r="BI39" s="1405" t="s">
        <v>89</v>
      </c>
      <c r="BJ39" s="1382"/>
      <c r="BK39" s="1419"/>
      <c r="BL39" s="1415"/>
      <c r="BM39" s="1415"/>
      <c r="BN39" s="1415"/>
      <c r="BO39" s="1415"/>
    </row>
    <row r="40" spans="2:67" ht="14.25" customHeight="1" x14ac:dyDescent="0.25">
      <c r="B40" s="1352">
        <v>9</v>
      </c>
      <c r="C40" s="1395">
        <v>41805.541666666664</v>
      </c>
      <c r="D40" s="1391" t="s">
        <v>186</v>
      </c>
      <c r="E40" s="1392" t="s">
        <v>6</v>
      </c>
      <c r="F40" s="1393" t="s">
        <v>189</v>
      </c>
      <c r="G40" s="1544">
        <v>1</v>
      </c>
      <c r="H40" s="1406" t="s">
        <v>6</v>
      </c>
      <c r="I40" s="1541">
        <v>0</v>
      </c>
      <c r="J40" s="1541">
        <v>1</v>
      </c>
      <c r="K40" s="1482">
        <f>IF('Resultat &amp; tabell'!J40="",0,BI40)</f>
        <v>1</v>
      </c>
      <c r="L40" s="1483">
        <v>1</v>
      </c>
      <c r="M40" s="1484" t="str">
        <f>VLOOKUP(L40,$AT$40:$AY$43,2,FALSE)</f>
        <v>Frankrike</v>
      </c>
      <c r="N40" s="1485">
        <f>VLOOKUP(M40,$AU$40:$AY$43,2,FALSE)</f>
        <v>9</v>
      </c>
      <c r="O40" s="1485">
        <f>VLOOKUP(M40,$AU$40:$AY$43,3,FALSE)</f>
        <v>7</v>
      </c>
      <c r="P40" s="1485">
        <f>VLOOKUP(M40,$AU$40:$AY$43,4,FALSE)</f>
        <v>0</v>
      </c>
      <c r="Q40" s="1486">
        <f>VLOOKUP(M40,$AU$40:$AY$43,5,FALSE)</f>
        <v>7</v>
      </c>
      <c r="Z40" s="1365" t="s">
        <v>62</v>
      </c>
      <c r="AA40" s="1366">
        <f t="shared" ref="AA40:AA45" si="65">IF(G40="",0,IF($G40&lt;$I40,0,IF($G40=$I40,1,3)))</f>
        <v>3</v>
      </c>
      <c r="AB40" s="1366">
        <f t="shared" ref="AB40:AB45" si="66">G40</f>
        <v>1</v>
      </c>
      <c r="AC40" s="1366">
        <f t="shared" ref="AC40:AC45" si="67">I40</f>
        <v>0</v>
      </c>
      <c r="AD40" s="1365" t="s">
        <v>63</v>
      </c>
      <c r="AE40" s="1366">
        <f t="shared" ref="AE40:AE45" si="68">IF(I40="",0,IF(I40&lt;G40,0,IF(G40=I40,1,3)))</f>
        <v>0</v>
      </c>
      <c r="AF40" s="1362">
        <f t="shared" ref="AF40:AF45" si="69">I40</f>
        <v>0</v>
      </c>
      <c r="AG40" s="1362">
        <f t="shared" ref="AG40:AG45" si="70">G40</f>
        <v>1</v>
      </c>
      <c r="AI40" s="1361">
        <f>RANK($AJ40,$AJ$40:$AJ$43,1)+COUNTIF($AJ$40:$AJ40,$AJ40)-1</f>
        <v>2</v>
      </c>
      <c r="AJ40" s="1361">
        <f>AK40+AL40+AM40</f>
        <v>2</v>
      </c>
      <c r="AK40" s="1361">
        <f>SUMPRODUCT(($AO$40:$AO$43=AO40)*($AR$40:$AR$43=AR40)*($AP$40:$AP$43&gt;AP40))</f>
        <v>0</v>
      </c>
      <c r="AL40" s="1361">
        <f>SUMPRODUCT(($AO$40:$AO$43=AO40)*($AR$40:$AR$43&gt;AR40))</f>
        <v>0</v>
      </c>
      <c r="AM40" s="1361">
        <f>RANK(AO40,$AO$40:$AO$43)</f>
        <v>2</v>
      </c>
      <c r="AN40" s="1365" t="s">
        <v>62</v>
      </c>
      <c r="AO40" s="1361">
        <f>SUMIF($Z$40:$Z$45,$AN40,$AA$40:$AA$45)+SUMIF($AD$40:$AD$45,$AN40,$AE$40:$AE$45)</f>
        <v>6</v>
      </c>
      <c r="AP40" s="1361">
        <f>SUMIF($Z$40:$Z$45,$AN40,$AB$40:$AB$45)+SUMIF($AD$40:$AD$45,$AN40,$AF$40:$AF$45)</f>
        <v>2</v>
      </c>
      <c r="AQ40" s="1361">
        <f>SUMIF($Z$40:$Z$45,$AN40,$AC$40:$AC$45)+SUMIF($AD$40:$AD$45,$AN40,$AG$40:$AG$45)</f>
        <v>1</v>
      </c>
      <c r="AR40" s="1361">
        <f>AP40-AQ40</f>
        <v>1</v>
      </c>
      <c r="AT40" s="1361">
        <v>1</v>
      </c>
      <c r="AU40" s="1361" t="str">
        <f>VLOOKUP($AT40,$AI$40:$AR$43,6,FALSE)</f>
        <v>Frankrike</v>
      </c>
      <c r="AV40" s="1361">
        <f>VLOOKUP($AU40,$AN$40:$AR$43,2,FALSE)</f>
        <v>9</v>
      </c>
      <c r="AW40" s="1361">
        <f>VLOOKUP($AU40,$AN$40:$AR$43,3,FALSE)</f>
        <v>7</v>
      </c>
      <c r="AX40" s="1361">
        <f>VLOOKUP($AU40,$AN$40:$AR$43,4,FALSE)</f>
        <v>0</v>
      </c>
      <c r="AY40" s="1361">
        <f>VLOOKUP($AU40,$AN$40:$AR$43,5,FALSE)</f>
        <v>7</v>
      </c>
      <c r="AZ40" s="1423">
        <v>9</v>
      </c>
      <c r="BA40" s="1430">
        <v>41805.541666666664</v>
      </c>
      <c r="BB40" s="1425" t="s">
        <v>62</v>
      </c>
      <c r="BC40" s="1426" t="s">
        <v>6</v>
      </c>
      <c r="BD40" s="1427" t="s">
        <v>63</v>
      </c>
      <c r="BE40" s="1429">
        <f>IF(G40='Resultat &amp; tabell'!$G40,2,0)</f>
        <v>0</v>
      </c>
      <c r="BF40" s="1428" t="s">
        <v>6</v>
      </c>
      <c r="BG40" s="1429">
        <f>IF(I40='Resultat &amp; tabell'!$I40,2,0)</f>
        <v>0</v>
      </c>
      <c r="BH40" s="1429">
        <f>IF(J40='Resultat &amp; tabell'!$J40,1,0)</f>
        <v>1</v>
      </c>
      <c r="BI40" s="1413">
        <f t="shared" ref="BI40:BI45" si="71">SUM(BE40+BG40+BH40)</f>
        <v>1</v>
      </c>
      <c r="BJ40" s="1383"/>
      <c r="BK40" s="1416"/>
      <c r="BL40" s="1453"/>
      <c r="BM40" s="1453"/>
      <c r="BN40" s="1453"/>
      <c r="BO40" s="1453"/>
    </row>
    <row r="41" spans="2:67" ht="14.25" customHeight="1" x14ac:dyDescent="0.25">
      <c r="B41" s="1352">
        <v>10</v>
      </c>
      <c r="C41" s="1395">
        <v>41805.666666666664</v>
      </c>
      <c r="D41" s="1391" t="s">
        <v>187</v>
      </c>
      <c r="E41" s="1392" t="s">
        <v>6</v>
      </c>
      <c r="F41" s="1393" t="s">
        <v>188</v>
      </c>
      <c r="G41" s="1544">
        <v>3</v>
      </c>
      <c r="H41" s="1406" t="s">
        <v>6</v>
      </c>
      <c r="I41" s="1541">
        <v>0</v>
      </c>
      <c r="J41" s="1541">
        <v>1</v>
      </c>
      <c r="K41" s="1482">
        <f>IF('Resultat &amp; tabell'!J41="",0,BI41)</f>
        <v>5</v>
      </c>
      <c r="L41" s="1472">
        <v>2</v>
      </c>
      <c r="M41" s="1488" t="str">
        <f>VLOOKUP(L41,$AT$40:$AY$43,2,FALSE)</f>
        <v>Schweiz</v>
      </c>
      <c r="N41" s="1489">
        <f>VLOOKUP(M41,$AU$40:$AY$43,2,FALSE)</f>
        <v>6</v>
      </c>
      <c r="O41" s="1489">
        <f>VLOOKUP(M41,$AU$40:$AY$43,3,FALSE)</f>
        <v>2</v>
      </c>
      <c r="P41" s="1489">
        <f>VLOOKUP(M41,$AU$40:$AY$43,4,FALSE)</f>
        <v>1</v>
      </c>
      <c r="Q41" s="1490">
        <f>VLOOKUP(M41,$AU$40:$AY$43,5,FALSE)</f>
        <v>1</v>
      </c>
      <c r="Z41" s="1365" t="s">
        <v>64</v>
      </c>
      <c r="AA41" s="1366">
        <f t="shared" si="65"/>
        <v>3</v>
      </c>
      <c r="AB41" s="1366">
        <f t="shared" si="66"/>
        <v>3</v>
      </c>
      <c r="AC41" s="1366">
        <f t="shared" si="67"/>
        <v>0</v>
      </c>
      <c r="AD41" s="1365" t="s">
        <v>65</v>
      </c>
      <c r="AE41" s="1366">
        <f t="shared" si="68"/>
        <v>0</v>
      </c>
      <c r="AF41" s="1362">
        <f t="shared" si="69"/>
        <v>0</v>
      </c>
      <c r="AG41" s="1362">
        <f t="shared" si="70"/>
        <v>3</v>
      </c>
      <c r="AI41" s="1361">
        <f>RANK($AJ41,$AJ$40:$AJ$43,1)+COUNTIF($AJ$40:$AJ41,$AJ41)-1</f>
        <v>1</v>
      </c>
      <c r="AJ41" s="1361">
        <f>AK41+AL41+AM41</f>
        <v>1</v>
      </c>
      <c r="AK41" s="1361">
        <f t="shared" ref="AK41:AK43" si="72">SUMPRODUCT(($AO$40:$AO$43=AO41)*($AR$40:$AR$43=AR41)*($AP$40:$AP$43&gt;AP41))</f>
        <v>0</v>
      </c>
      <c r="AL41" s="1361">
        <f t="shared" ref="AL41:AL43" si="73">SUMPRODUCT(($AO$40:$AO$43=AO41)*($AR$40:$AR$43&gt;AR41))</f>
        <v>0</v>
      </c>
      <c r="AM41" s="1361">
        <f t="shared" ref="AM41:AM43" si="74">RANK(AO41,$AO$40:$AO$43)</f>
        <v>1</v>
      </c>
      <c r="AN41" s="1365" t="s">
        <v>64</v>
      </c>
      <c r="AO41" s="1361">
        <f t="shared" ref="AO41:AO43" si="75">SUMIF($Z$40:$Z$45,$AN41,$AA$40:$AA$45)+SUMIF($AD$40:$AD$45,$AN41,$AE$40:$AE$45)</f>
        <v>9</v>
      </c>
      <c r="AP41" s="1361">
        <f t="shared" ref="AP41:AP43" si="76">SUMIF($Z$40:$Z$45,$AN41,$AB$40:$AB$45)+SUMIF($AD$40:$AD$45,$AN41,$AF$40:$AF$45)</f>
        <v>7</v>
      </c>
      <c r="AQ41" s="1361">
        <f t="shared" ref="AQ41:AQ43" si="77">SUMIF($Z$40:$Z$45,$AN41,$AC$40:$AC$45)+SUMIF($AD$40:$AD$45,$AN41,$AG$40:$AG$45)</f>
        <v>0</v>
      </c>
      <c r="AR41" s="1361">
        <f t="shared" ref="AR41:AR43" si="78">AP41-AQ41</f>
        <v>7</v>
      </c>
      <c r="AT41" s="1361">
        <v>2</v>
      </c>
      <c r="AU41" s="1361" t="str">
        <f t="shared" ref="AU41:AU43" si="79">VLOOKUP($AT41,$AI$40:$AR$43,6,FALSE)</f>
        <v>Schweiz</v>
      </c>
      <c r="AV41" s="1361">
        <f t="shared" ref="AV41:AV43" si="80">VLOOKUP($AU41,$AN$40:$AR$43,2,FALSE)</f>
        <v>6</v>
      </c>
      <c r="AW41" s="1361">
        <f t="shared" ref="AW41:AW43" si="81">VLOOKUP($AU41,$AN$40:$AR$43,3,FALSE)</f>
        <v>2</v>
      </c>
      <c r="AX41" s="1361">
        <f t="shared" ref="AX41:AX43" si="82">VLOOKUP($AU41,$AN$40:$AR$43,4,FALSE)</f>
        <v>1</v>
      </c>
      <c r="AY41" s="1361">
        <f t="shared" ref="AY41:AY43" si="83">VLOOKUP($AU41,$AN$40:$AR$43,5,FALSE)</f>
        <v>1</v>
      </c>
      <c r="AZ41" s="1423">
        <v>10</v>
      </c>
      <c r="BA41" s="1430">
        <v>41805.666666666664</v>
      </c>
      <c r="BB41" s="1425" t="s">
        <v>64</v>
      </c>
      <c r="BC41" s="1426" t="s">
        <v>6</v>
      </c>
      <c r="BD41" s="1427" t="s">
        <v>65</v>
      </c>
      <c r="BE41" s="1429">
        <f>IF(G41='Resultat &amp; tabell'!$G41,2,0)</f>
        <v>2</v>
      </c>
      <c r="BF41" s="1428" t="s">
        <v>6</v>
      </c>
      <c r="BG41" s="1429">
        <f>IF(I41='Resultat &amp; tabell'!$I41,2,0)</f>
        <v>2</v>
      </c>
      <c r="BH41" s="1429">
        <f>IF(J41='Resultat &amp; tabell'!$J41,1,0)</f>
        <v>1</v>
      </c>
      <c r="BI41" s="1413">
        <f t="shared" si="71"/>
        <v>5</v>
      </c>
      <c r="BK41" s="1416"/>
      <c r="BL41" s="1453"/>
      <c r="BM41" s="1453"/>
      <c r="BN41" s="1453"/>
      <c r="BO41" s="1453"/>
    </row>
    <row r="42" spans="2:67" ht="14.25" customHeight="1" x14ac:dyDescent="0.25">
      <c r="B42" s="1352">
        <v>25</v>
      </c>
      <c r="C42" s="1395">
        <v>41810.666666666664</v>
      </c>
      <c r="D42" s="1391" t="s">
        <v>186</v>
      </c>
      <c r="E42" s="1392" t="s">
        <v>6</v>
      </c>
      <c r="F42" s="1393" t="s">
        <v>187</v>
      </c>
      <c r="G42" s="1544">
        <v>0</v>
      </c>
      <c r="H42" s="1406" t="s">
        <v>6</v>
      </c>
      <c r="I42" s="1541">
        <v>1</v>
      </c>
      <c r="J42" s="1541">
        <v>2</v>
      </c>
      <c r="K42" s="1482">
        <f>IF('Resultat &amp; tabell'!J42="",0,BI42)</f>
        <v>1</v>
      </c>
      <c r="L42" s="1472">
        <v>3</v>
      </c>
      <c r="M42" s="1503" t="str">
        <f>VLOOKUP(L42,$AT$40:$AY$43,2,FALSE)</f>
        <v>Ecuador</v>
      </c>
      <c r="N42" s="1504">
        <f>VLOOKUP(M42,$AU$40:$AY$43,2,FALSE)</f>
        <v>1</v>
      </c>
      <c r="O42" s="1504">
        <f>VLOOKUP(M42,$AU$40:$AY$43,3,FALSE)</f>
        <v>1</v>
      </c>
      <c r="P42" s="1504">
        <f>VLOOKUP(M42,$AU$40:$AY$43,4,FALSE)</f>
        <v>5</v>
      </c>
      <c r="Q42" s="1505">
        <f>VLOOKUP(M42,$AU$40:$AY$43,5,FALSE)</f>
        <v>-4</v>
      </c>
      <c r="Z42" s="1365" t="s">
        <v>62</v>
      </c>
      <c r="AA42" s="1366">
        <f t="shared" si="65"/>
        <v>0</v>
      </c>
      <c r="AB42" s="1366">
        <f t="shared" si="66"/>
        <v>0</v>
      </c>
      <c r="AC42" s="1366">
        <f t="shared" si="67"/>
        <v>1</v>
      </c>
      <c r="AD42" s="1365" t="s">
        <v>64</v>
      </c>
      <c r="AE42" s="1366">
        <f t="shared" si="68"/>
        <v>3</v>
      </c>
      <c r="AF42" s="1362">
        <f t="shared" si="69"/>
        <v>1</v>
      </c>
      <c r="AG42" s="1362">
        <f t="shared" si="70"/>
        <v>0</v>
      </c>
      <c r="AI42" s="1361">
        <f>RANK($AJ42,$AJ$40:$AJ$43,1)+COUNTIF($AJ$40:$AJ42,$AJ42)-1</f>
        <v>3</v>
      </c>
      <c r="AJ42" s="1361">
        <f>AK42+AL42+AM42</f>
        <v>3</v>
      </c>
      <c r="AK42" s="1361">
        <f t="shared" si="72"/>
        <v>0</v>
      </c>
      <c r="AL42" s="1361">
        <f t="shared" si="73"/>
        <v>0</v>
      </c>
      <c r="AM42" s="1361">
        <f t="shared" si="74"/>
        <v>3</v>
      </c>
      <c r="AN42" s="1365" t="s">
        <v>63</v>
      </c>
      <c r="AO42" s="1361">
        <f t="shared" si="75"/>
        <v>1</v>
      </c>
      <c r="AP42" s="1361">
        <f t="shared" si="76"/>
        <v>1</v>
      </c>
      <c r="AQ42" s="1361">
        <f t="shared" si="77"/>
        <v>5</v>
      </c>
      <c r="AR42" s="1361">
        <f t="shared" si="78"/>
        <v>-4</v>
      </c>
      <c r="AT42" s="1361">
        <v>3</v>
      </c>
      <c r="AU42" s="1361" t="str">
        <f t="shared" si="79"/>
        <v>Ecuador</v>
      </c>
      <c r="AV42" s="1361">
        <f t="shared" si="80"/>
        <v>1</v>
      </c>
      <c r="AW42" s="1361">
        <f t="shared" si="81"/>
        <v>1</v>
      </c>
      <c r="AX42" s="1361">
        <f t="shared" si="82"/>
        <v>5</v>
      </c>
      <c r="AY42" s="1361">
        <f t="shared" si="83"/>
        <v>-4</v>
      </c>
      <c r="AZ42" s="1423">
        <v>25</v>
      </c>
      <c r="BA42" s="1430">
        <v>41810.666666666664</v>
      </c>
      <c r="BB42" s="1425" t="s">
        <v>62</v>
      </c>
      <c r="BC42" s="1426" t="s">
        <v>6</v>
      </c>
      <c r="BD42" s="1427" t="s">
        <v>64</v>
      </c>
      <c r="BE42" s="1429">
        <f>IF(G42='Resultat &amp; tabell'!$G42,2,0)</f>
        <v>0</v>
      </c>
      <c r="BF42" s="1428" t="s">
        <v>6</v>
      </c>
      <c r="BG42" s="1429">
        <f>IF(I42='Resultat &amp; tabell'!$I42,2,0)</f>
        <v>0</v>
      </c>
      <c r="BH42" s="1429">
        <f>IF(J42='Resultat &amp; tabell'!$J42,1,0)</f>
        <v>1</v>
      </c>
      <c r="BI42" s="1413">
        <f t="shared" si="71"/>
        <v>1</v>
      </c>
      <c r="BK42" s="1431"/>
      <c r="BL42" s="1453"/>
      <c r="BM42" s="1453"/>
      <c r="BN42" s="1453"/>
      <c r="BO42" s="1453"/>
    </row>
    <row r="43" spans="2:67" ht="14.25" customHeight="1" x14ac:dyDescent="0.25">
      <c r="B43" s="1352">
        <v>26</v>
      </c>
      <c r="C43" s="1395">
        <v>41810.791666666664</v>
      </c>
      <c r="D43" s="1391" t="s">
        <v>188</v>
      </c>
      <c r="E43" s="1392" t="s">
        <v>6</v>
      </c>
      <c r="F43" s="1393" t="s">
        <v>189</v>
      </c>
      <c r="G43" s="1544">
        <v>1</v>
      </c>
      <c r="H43" s="1406" t="s">
        <v>6</v>
      </c>
      <c r="I43" s="1541">
        <v>1</v>
      </c>
      <c r="J43" s="1541" t="s">
        <v>214</v>
      </c>
      <c r="K43" s="1482">
        <f>IF('Resultat &amp; tabell'!J43="",0,BI43)</f>
        <v>2</v>
      </c>
      <c r="L43" s="1472">
        <v>4</v>
      </c>
      <c r="M43" s="1492" t="str">
        <f>VLOOKUP(L43,$AT$40:$AY$43,2,FALSE)</f>
        <v>Honduras</v>
      </c>
      <c r="N43" s="1489">
        <f>VLOOKUP(M43,$AU$40:$AY$43,2,FALSE)</f>
        <v>1</v>
      </c>
      <c r="O43" s="1489">
        <f>VLOOKUP(M43,$AU$40:$AY$43,3,FALSE)</f>
        <v>1</v>
      </c>
      <c r="P43" s="1489">
        <f>VLOOKUP(M43,$AU$40:$AY$43,4,FALSE)</f>
        <v>5</v>
      </c>
      <c r="Q43" s="1490">
        <f>VLOOKUP(M43,$AU$40:$AY$43,5,FALSE)</f>
        <v>-4</v>
      </c>
      <c r="Z43" s="1365" t="s">
        <v>65</v>
      </c>
      <c r="AA43" s="1366">
        <f t="shared" si="65"/>
        <v>1</v>
      </c>
      <c r="AB43" s="1366">
        <f t="shared" si="66"/>
        <v>1</v>
      </c>
      <c r="AC43" s="1366">
        <f t="shared" si="67"/>
        <v>1</v>
      </c>
      <c r="AD43" s="1365" t="s">
        <v>63</v>
      </c>
      <c r="AE43" s="1366">
        <f t="shared" si="68"/>
        <v>1</v>
      </c>
      <c r="AF43" s="1362">
        <f t="shared" si="69"/>
        <v>1</v>
      </c>
      <c r="AG43" s="1362">
        <f t="shared" si="70"/>
        <v>1</v>
      </c>
      <c r="AI43" s="1361">
        <f>RANK($AJ43,$AJ$40:$AJ$43,1)+COUNTIF($AJ$40:$AJ43,$AJ43)-1</f>
        <v>4</v>
      </c>
      <c r="AJ43" s="1361">
        <f>AK43+AL43+AM43</f>
        <v>3</v>
      </c>
      <c r="AK43" s="1361">
        <f t="shared" si="72"/>
        <v>0</v>
      </c>
      <c r="AL43" s="1361">
        <f t="shared" si="73"/>
        <v>0</v>
      </c>
      <c r="AM43" s="1361">
        <f t="shared" si="74"/>
        <v>3</v>
      </c>
      <c r="AN43" s="1365" t="s">
        <v>65</v>
      </c>
      <c r="AO43" s="1361">
        <f t="shared" si="75"/>
        <v>1</v>
      </c>
      <c r="AP43" s="1361">
        <f t="shared" si="76"/>
        <v>1</v>
      </c>
      <c r="AQ43" s="1361">
        <f t="shared" si="77"/>
        <v>5</v>
      </c>
      <c r="AR43" s="1361">
        <f t="shared" si="78"/>
        <v>-4</v>
      </c>
      <c r="AT43" s="1361">
        <v>4</v>
      </c>
      <c r="AU43" s="1361" t="str">
        <f t="shared" si="79"/>
        <v>Honduras</v>
      </c>
      <c r="AV43" s="1361">
        <f t="shared" si="80"/>
        <v>1</v>
      </c>
      <c r="AW43" s="1361">
        <f t="shared" si="81"/>
        <v>1</v>
      </c>
      <c r="AX43" s="1361">
        <f t="shared" si="82"/>
        <v>5</v>
      </c>
      <c r="AY43" s="1361">
        <f t="shared" si="83"/>
        <v>-4</v>
      </c>
      <c r="AZ43" s="1423">
        <v>26</v>
      </c>
      <c r="BA43" s="1430">
        <v>41810.791666666664</v>
      </c>
      <c r="BB43" s="1425" t="s">
        <v>65</v>
      </c>
      <c r="BC43" s="1426" t="s">
        <v>6</v>
      </c>
      <c r="BD43" s="1427" t="s">
        <v>63</v>
      </c>
      <c r="BE43" s="1429">
        <f>IF(G43='Resultat &amp; tabell'!$G43,2,0)</f>
        <v>2</v>
      </c>
      <c r="BF43" s="1428" t="s">
        <v>6</v>
      </c>
      <c r="BG43" s="1429">
        <f>IF(I43='Resultat &amp; tabell'!$I43,2,0)</f>
        <v>0</v>
      </c>
      <c r="BH43" s="1429">
        <f>IF(J43='Resultat &amp; tabell'!$J43,1,0)</f>
        <v>0</v>
      </c>
      <c r="BI43" s="1413">
        <f t="shared" si="71"/>
        <v>2</v>
      </c>
      <c r="BK43" s="1431"/>
      <c r="BL43" s="1453"/>
      <c r="BM43" s="1453"/>
      <c r="BN43" s="1453"/>
      <c r="BO43" s="1453"/>
    </row>
    <row r="44" spans="2:67" ht="14.25" customHeight="1" x14ac:dyDescent="0.25">
      <c r="B44" s="1352">
        <v>41</v>
      </c>
      <c r="C44" s="1395">
        <v>41815.666666666664</v>
      </c>
      <c r="D44" s="1391" t="s">
        <v>188</v>
      </c>
      <c r="E44" s="1392" t="s">
        <v>6</v>
      </c>
      <c r="F44" s="1393" t="s">
        <v>186</v>
      </c>
      <c r="G44" s="1544">
        <v>0</v>
      </c>
      <c r="H44" s="1406" t="s">
        <v>6</v>
      </c>
      <c r="I44" s="1541">
        <v>1</v>
      </c>
      <c r="J44" s="1541">
        <v>2</v>
      </c>
      <c r="K44" s="1482">
        <f>IF('Resultat &amp; tabell'!J44="",0,BI44)</f>
        <v>3</v>
      </c>
      <c r="M44" s="1474"/>
      <c r="N44" s="1504"/>
      <c r="O44" s="1348"/>
      <c r="P44" s="1504"/>
      <c r="Q44" s="1504"/>
      <c r="Z44" s="1365" t="s">
        <v>65</v>
      </c>
      <c r="AA44" s="1366">
        <f t="shared" si="65"/>
        <v>0</v>
      </c>
      <c r="AB44" s="1366">
        <f t="shared" si="66"/>
        <v>0</v>
      </c>
      <c r="AC44" s="1366">
        <f t="shared" si="67"/>
        <v>1</v>
      </c>
      <c r="AD44" s="1365" t="s">
        <v>62</v>
      </c>
      <c r="AE44" s="1366">
        <f t="shared" si="68"/>
        <v>3</v>
      </c>
      <c r="AF44" s="1362">
        <f t="shared" si="69"/>
        <v>1</v>
      </c>
      <c r="AG44" s="1362">
        <f t="shared" si="70"/>
        <v>0</v>
      </c>
      <c r="AZ44" s="1423">
        <v>41</v>
      </c>
      <c r="BA44" s="1430">
        <v>41815.666666666664</v>
      </c>
      <c r="BB44" s="1425" t="s">
        <v>65</v>
      </c>
      <c r="BC44" s="1426" t="s">
        <v>6</v>
      </c>
      <c r="BD44" s="1427" t="s">
        <v>62</v>
      </c>
      <c r="BE44" s="1429">
        <f>IF(G44='Resultat &amp; tabell'!$G44,2,0)</f>
        <v>2</v>
      </c>
      <c r="BF44" s="1428" t="s">
        <v>6</v>
      </c>
      <c r="BG44" s="1429">
        <f>IF(I44='Resultat &amp; tabell'!$I44,2,0)</f>
        <v>0</v>
      </c>
      <c r="BH44" s="1429">
        <f>IF(J44='Resultat &amp; tabell'!$J44,1,0)</f>
        <v>1</v>
      </c>
      <c r="BI44" s="1413">
        <f t="shared" si="71"/>
        <v>3</v>
      </c>
      <c r="BL44" s="1453"/>
      <c r="BM44" s="1453"/>
      <c r="BN44" s="1453"/>
      <c r="BO44" s="1453"/>
    </row>
    <row r="45" spans="2:67" ht="14.25" customHeight="1" x14ac:dyDescent="0.25">
      <c r="B45" s="1352">
        <v>42</v>
      </c>
      <c r="C45" s="1395">
        <v>41815.708333333336</v>
      </c>
      <c r="D45" s="1391" t="s">
        <v>189</v>
      </c>
      <c r="E45" s="1392" t="s">
        <v>6</v>
      </c>
      <c r="F45" s="1393" t="s">
        <v>187</v>
      </c>
      <c r="G45" s="1544">
        <v>0</v>
      </c>
      <c r="H45" s="1406" t="s">
        <v>6</v>
      </c>
      <c r="I45" s="1541">
        <v>3</v>
      </c>
      <c r="J45" s="1541">
        <v>2</v>
      </c>
      <c r="K45" s="1482">
        <f>IF('Resultat &amp; tabell'!J45="",0,BI45)</f>
        <v>2</v>
      </c>
      <c r="M45" s="1525"/>
      <c r="N45" s="1348"/>
      <c r="O45" s="1504"/>
      <c r="P45" s="1504"/>
      <c r="Q45" s="1504"/>
      <c r="Z45" s="1365" t="s">
        <v>63</v>
      </c>
      <c r="AA45" s="1366">
        <f t="shared" si="65"/>
        <v>0</v>
      </c>
      <c r="AB45" s="1366">
        <f t="shared" si="66"/>
        <v>0</v>
      </c>
      <c r="AC45" s="1366">
        <f t="shared" si="67"/>
        <v>3</v>
      </c>
      <c r="AD45" s="1365" t="s">
        <v>64</v>
      </c>
      <c r="AE45" s="1366">
        <f t="shared" si="68"/>
        <v>3</v>
      </c>
      <c r="AF45" s="1362">
        <f t="shared" si="69"/>
        <v>3</v>
      </c>
      <c r="AG45" s="1362">
        <f t="shared" si="70"/>
        <v>0</v>
      </c>
      <c r="AZ45" s="1423">
        <v>42</v>
      </c>
      <c r="BA45" s="1430">
        <v>41815.708333333336</v>
      </c>
      <c r="BB45" s="1425" t="s">
        <v>63</v>
      </c>
      <c r="BC45" s="1426" t="s">
        <v>6</v>
      </c>
      <c r="BD45" s="1427" t="s">
        <v>64</v>
      </c>
      <c r="BE45" s="1429">
        <f>IF(G45='Resultat &amp; tabell'!$G45,2,0)</f>
        <v>2</v>
      </c>
      <c r="BF45" s="1428" t="s">
        <v>6</v>
      </c>
      <c r="BG45" s="1429">
        <f>IF(I45='Resultat &amp; tabell'!$I45,2,0)</f>
        <v>0</v>
      </c>
      <c r="BH45" s="1429">
        <f>IF(J45='Resultat &amp; tabell'!$J45,1,0)</f>
        <v>0</v>
      </c>
      <c r="BI45" s="1413">
        <f t="shared" si="71"/>
        <v>2</v>
      </c>
      <c r="BL45" s="1453"/>
      <c r="BM45" s="1453"/>
      <c r="BN45" s="1453"/>
      <c r="BO45" s="1453"/>
    </row>
    <row r="46" spans="2:67" ht="14.25" customHeight="1" x14ac:dyDescent="0.25">
      <c r="C46" s="1367"/>
      <c r="K46" s="1495"/>
      <c r="N46" s="1494"/>
      <c r="O46" s="1507"/>
      <c r="P46" s="1494"/>
      <c r="Q46" s="1494"/>
      <c r="BA46" s="1438"/>
      <c r="BI46" s="1414"/>
      <c r="BL46" s="1453"/>
      <c r="BM46" s="1457"/>
      <c r="BN46" s="1453"/>
      <c r="BO46" s="1453"/>
    </row>
    <row r="47" spans="2:67" s="1372" customFormat="1" ht="14.25" customHeight="1" x14ac:dyDescent="0.25">
      <c r="B47" s="1349" t="s">
        <v>66</v>
      </c>
      <c r="C47" s="1370"/>
      <c r="D47" s="1355"/>
      <c r="E47" s="1356"/>
      <c r="F47" s="1355"/>
      <c r="G47" s="1356"/>
      <c r="H47" s="1356"/>
      <c r="I47" s="1356"/>
      <c r="J47" s="1356"/>
      <c r="K47" s="1495"/>
      <c r="L47" s="1496"/>
      <c r="M47" s="1497"/>
      <c r="N47" s="1348"/>
      <c r="O47" s="1508"/>
      <c r="P47" s="1498"/>
      <c r="Q47" s="1498"/>
      <c r="R47" s="1497"/>
      <c r="S47" s="1498"/>
      <c r="T47" s="1356"/>
      <c r="U47" s="1356"/>
      <c r="V47" s="1356"/>
      <c r="W47" s="1377"/>
      <c r="Z47" s="1359"/>
      <c r="AA47" s="1366"/>
      <c r="AB47" s="1366"/>
      <c r="AC47" s="1366"/>
      <c r="AD47" s="1359"/>
      <c r="AE47" s="1373"/>
      <c r="AF47" s="1374"/>
      <c r="AG47" s="1374"/>
      <c r="AH47" s="1373"/>
      <c r="AI47" s="1373"/>
      <c r="AJ47" s="1373"/>
      <c r="AK47" s="1373"/>
      <c r="AL47" s="1373"/>
      <c r="AM47" s="1373"/>
      <c r="AN47" s="1373"/>
      <c r="AO47" s="1373"/>
      <c r="AP47" s="1373"/>
      <c r="AQ47" s="1373"/>
      <c r="AR47" s="1373"/>
      <c r="AS47" s="1373"/>
      <c r="AT47" s="1373"/>
      <c r="AU47" s="1373"/>
      <c r="AV47" s="1373"/>
      <c r="AW47" s="1373"/>
      <c r="AX47" s="1373"/>
      <c r="AY47" s="1373"/>
      <c r="AZ47" s="1416" t="s">
        <v>66</v>
      </c>
      <c r="BA47" s="1440"/>
      <c r="BB47" s="1417"/>
      <c r="BC47" s="1418"/>
      <c r="BD47" s="1417"/>
      <c r="BE47" s="1418"/>
      <c r="BF47" s="1418"/>
      <c r="BG47" s="1418"/>
      <c r="BH47" s="1418"/>
      <c r="BI47" s="1415"/>
      <c r="BJ47" s="1382"/>
      <c r="BK47" s="1384"/>
      <c r="BL47" s="1415"/>
      <c r="BM47" s="1458"/>
      <c r="BN47" s="1415"/>
      <c r="BO47" s="1415"/>
    </row>
    <row r="48" spans="2:67" s="1372" customFormat="1" ht="14.25" customHeight="1" x14ac:dyDescent="0.25">
      <c r="B48" s="1402" t="s">
        <v>2</v>
      </c>
      <c r="C48" s="1403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1404" t="s">
        <v>81</v>
      </c>
      <c r="K48" s="1499" t="s">
        <v>89</v>
      </c>
      <c r="L48" s="1496"/>
      <c r="M48" s="1478" t="s">
        <v>66</v>
      </c>
      <c r="N48" s="1479" t="s">
        <v>89</v>
      </c>
      <c r="O48" s="1479" t="s">
        <v>90</v>
      </c>
      <c r="P48" s="1479" t="s">
        <v>91</v>
      </c>
      <c r="Q48" s="1480" t="s">
        <v>101</v>
      </c>
      <c r="R48" s="1497"/>
      <c r="S48" s="1498"/>
      <c r="T48" s="1356"/>
      <c r="U48" s="1356"/>
      <c r="V48" s="1356"/>
      <c r="W48" s="1377"/>
      <c r="Z48" s="1363" t="s">
        <v>87</v>
      </c>
      <c r="AA48" s="1363" t="s">
        <v>89</v>
      </c>
      <c r="AB48" s="1363" t="s">
        <v>90</v>
      </c>
      <c r="AC48" s="1363" t="s">
        <v>91</v>
      </c>
      <c r="AD48" s="1363" t="s">
        <v>88</v>
      </c>
      <c r="AE48" s="1363" t="s">
        <v>89</v>
      </c>
      <c r="AF48" s="1363" t="s">
        <v>90</v>
      </c>
      <c r="AG48" s="1363" t="s">
        <v>91</v>
      </c>
      <c r="AH48" s="1373"/>
      <c r="AI48" s="1364" t="s">
        <v>99</v>
      </c>
      <c r="AJ48" s="1364" t="s">
        <v>98</v>
      </c>
      <c r="AK48" s="1364" t="s">
        <v>97</v>
      </c>
      <c r="AL48" s="1363" t="s">
        <v>96</v>
      </c>
      <c r="AM48" s="1363" t="s">
        <v>95</v>
      </c>
      <c r="AN48" s="1363" t="s">
        <v>92</v>
      </c>
      <c r="AO48" s="1363" t="s">
        <v>89</v>
      </c>
      <c r="AP48" s="1363" t="s">
        <v>90</v>
      </c>
      <c r="AQ48" s="1363" t="s">
        <v>91</v>
      </c>
      <c r="AR48" s="1364" t="s">
        <v>93</v>
      </c>
      <c r="AS48" s="1373"/>
      <c r="AT48" s="1363" t="s">
        <v>94</v>
      </c>
      <c r="AU48" s="1363" t="s">
        <v>92</v>
      </c>
      <c r="AV48" s="1363" t="s">
        <v>89</v>
      </c>
      <c r="AW48" s="1363" t="s">
        <v>90</v>
      </c>
      <c r="AX48" s="1363" t="s">
        <v>91</v>
      </c>
      <c r="AY48" s="1364" t="s">
        <v>93</v>
      </c>
      <c r="AZ48" s="1445" t="s">
        <v>2</v>
      </c>
      <c r="BA48" s="1443" t="s">
        <v>3</v>
      </c>
      <c r="BB48" s="1447" t="s">
        <v>2</v>
      </c>
      <c r="BC48" s="1444"/>
      <c r="BD48" s="1448"/>
      <c r="BE48" s="1999" t="s">
        <v>4</v>
      </c>
      <c r="BF48" s="1999"/>
      <c r="BG48" s="1999"/>
      <c r="BH48" s="1444" t="s">
        <v>81</v>
      </c>
      <c r="BI48" s="1405" t="s">
        <v>89</v>
      </c>
      <c r="BJ48" s="1382"/>
      <c r="BK48" s="1419"/>
      <c r="BL48" s="1415"/>
      <c r="BM48" s="1415"/>
      <c r="BN48" s="1415"/>
      <c r="BO48" s="1415"/>
    </row>
    <row r="49" spans="2:67" ht="14.25" customHeight="1" x14ac:dyDescent="0.25">
      <c r="B49" s="1352">
        <v>11</v>
      </c>
      <c r="C49" s="1395">
        <v>41805.791666666664</v>
      </c>
      <c r="D49" s="1391" t="s">
        <v>190</v>
      </c>
      <c r="E49" s="1392" t="s">
        <v>6</v>
      </c>
      <c r="F49" s="1393" t="s">
        <v>193</v>
      </c>
      <c r="G49" s="1545">
        <v>3</v>
      </c>
      <c r="H49" s="1406" t="s">
        <v>6</v>
      </c>
      <c r="I49" s="1542">
        <v>1</v>
      </c>
      <c r="J49" s="1542">
        <v>1</v>
      </c>
      <c r="K49" s="1482">
        <f>IF('Resultat &amp; tabell'!J49="",0,BI49)</f>
        <v>3</v>
      </c>
      <c r="L49" s="1483">
        <v>1</v>
      </c>
      <c r="M49" s="1484" t="str">
        <f>VLOOKUP(L49,$AT$49:$AY$52,2,FALSE)</f>
        <v>Argentina</v>
      </c>
      <c r="N49" s="1485">
        <f>VLOOKUP(M49,$AU$49:$AY$52,2,FALSE)</f>
        <v>9</v>
      </c>
      <c r="O49" s="1485">
        <f>VLOOKUP(M49,$AU$49:$AY$52,3,FALSE)</f>
        <v>9</v>
      </c>
      <c r="P49" s="1485">
        <f>VLOOKUP(M49,$AU$49:$AY$52,4,FALSE)</f>
        <v>3</v>
      </c>
      <c r="Q49" s="1486">
        <f>VLOOKUP(M49,$AU$49:$AY$52,5,FALSE)</f>
        <v>6</v>
      </c>
      <c r="Z49" s="1365" t="s">
        <v>67</v>
      </c>
      <c r="AA49" s="1366">
        <f t="shared" ref="AA49:AA54" si="84">IF(G49="",0,IF($G49&lt;$I49,0,IF($G49=$I49,1,3)))</f>
        <v>3</v>
      </c>
      <c r="AB49" s="1366">
        <f t="shared" ref="AB49:AB54" si="85">G49</f>
        <v>3</v>
      </c>
      <c r="AC49" s="1366">
        <f t="shared" ref="AC49:AC54" si="86">I49</f>
        <v>1</v>
      </c>
      <c r="AD49" s="1365" t="s">
        <v>68</v>
      </c>
      <c r="AE49" s="1366">
        <f t="shared" ref="AE49:AE54" si="87">IF(I49="",0,IF(I49&lt;G49,0,IF(G49=I49,1,3)))</f>
        <v>0</v>
      </c>
      <c r="AF49" s="1362">
        <f t="shared" ref="AF49:AF54" si="88">I49</f>
        <v>1</v>
      </c>
      <c r="AG49" s="1362">
        <f t="shared" ref="AG49:AG54" si="89">G49</f>
        <v>3</v>
      </c>
      <c r="AI49" s="1361">
        <f>RANK($AJ49,$AJ$49:$AJ$52,1)+COUNTIF($AJ$49:$AJ49,$AJ49)-1</f>
        <v>1</v>
      </c>
      <c r="AJ49" s="1361">
        <f>AK49+AL49+AM49</f>
        <v>1</v>
      </c>
      <c r="AK49" s="1361">
        <f>SUMPRODUCT(($AO$49:$AO$52=AO49)*($AR$49:$AR$52=AR49)*($AP$49:$AP$52&gt;AP49))</f>
        <v>0</v>
      </c>
      <c r="AL49" s="1361">
        <f>SUMPRODUCT(($AO$49:$AO$52=AO49)*($AR$49:$AR$52&gt;AR49))</f>
        <v>0</v>
      </c>
      <c r="AM49" s="1361">
        <f>RANK(AO49,$AO$49:$AO$52)</f>
        <v>1</v>
      </c>
      <c r="AN49" s="1365" t="s">
        <v>67</v>
      </c>
      <c r="AO49" s="1361">
        <f>SUMIF($Z$49:$Z$54,$AN49,$AA$49:$AA$54)+SUMIF($AD$49:$AD$54,$AN49,$AE$49:$AE$54)</f>
        <v>9</v>
      </c>
      <c r="AP49" s="1361">
        <f>SUMIF($Z$49:$Z$54,$AN49,$AB$49:$AB$54)+SUMIF($AD$49:$AD$54,$AN49,$AF$49:$AF$54)</f>
        <v>9</v>
      </c>
      <c r="AQ49" s="1361">
        <f>SUMIF($Z$49:$Z$54,$AN49,$AC$49:$AC$54)+SUMIF($AD$49:$AD$54,$AN49,$AG$49:$AG$54)</f>
        <v>3</v>
      </c>
      <c r="AR49" s="1361">
        <f>AP49-AQ49</f>
        <v>6</v>
      </c>
      <c r="AT49" s="1361">
        <v>1</v>
      </c>
      <c r="AU49" s="1361" t="str">
        <f>VLOOKUP($AT49,$AI$49:$AR$52,6,FALSE)</f>
        <v>Argentina</v>
      </c>
      <c r="AV49" s="1361">
        <f>VLOOKUP($AU49,$AN$49:$AR$52,2,FALSE)</f>
        <v>9</v>
      </c>
      <c r="AW49" s="1361">
        <f>VLOOKUP($AU49,$AN$49:$AR$52,3,FALSE)</f>
        <v>9</v>
      </c>
      <c r="AX49" s="1361">
        <f>VLOOKUP($AU49,$AN$49:$AR$52,4,FALSE)</f>
        <v>3</v>
      </c>
      <c r="AY49" s="1361">
        <f>VLOOKUP($AU49,$AN$49:$AR$52,5,FALSE)</f>
        <v>6</v>
      </c>
      <c r="AZ49" s="1423">
        <v>11</v>
      </c>
      <c r="BA49" s="1430">
        <v>41805.791666666664</v>
      </c>
      <c r="BB49" s="1425" t="s">
        <v>67</v>
      </c>
      <c r="BC49" s="1426" t="s">
        <v>6</v>
      </c>
      <c r="BD49" s="1427" t="s">
        <v>68</v>
      </c>
      <c r="BE49" s="1429">
        <f>IF(G49='Resultat &amp; tabell'!$G49,2,0)</f>
        <v>0</v>
      </c>
      <c r="BF49" s="1428" t="s">
        <v>6</v>
      </c>
      <c r="BG49" s="1429">
        <f>IF(I49='Resultat &amp; tabell'!$I49,2,0)</f>
        <v>2</v>
      </c>
      <c r="BH49" s="1429">
        <f>IF(J49='Resultat &amp; tabell'!$J49,1,0)</f>
        <v>1</v>
      </c>
      <c r="BI49" s="1413">
        <f t="shared" ref="BI49:BI54" si="90">SUM(BE49+BG49+BH49)</f>
        <v>3</v>
      </c>
      <c r="BJ49" s="1383"/>
      <c r="BK49" s="1416"/>
      <c r="BL49" s="1453"/>
      <c r="BM49" s="1453"/>
      <c r="BN49" s="1453"/>
      <c r="BO49" s="1453"/>
    </row>
    <row r="50" spans="2:67" ht="14.25" customHeight="1" x14ac:dyDescent="0.25">
      <c r="B50" s="1352">
        <v>12</v>
      </c>
      <c r="C50" s="1395">
        <v>41806.666666666664</v>
      </c>
      <c r="D50" s="1391" t="s">
        <v>191</v>
      </c>
      <c r="E50" s="1392" t="s">
        <v>6</v>
      </c>
      <c r="F50" s="1393" t="s">
        <v>192</v>
      </c>
      <c r="G50" s="1545">
        <v>0</v>
      </c>
      <c r="H50" s="1406" t="s">
        <v>6</v>
      </c>
      <c r="I50" s="1542">
        <v>2</v>
      </c>
      <c r="J50" s="1542">
        <v>2</v>
      </c>
      <c r="K50" s="1482">
        <f>IF('Resultat &amp; tabell'!J50="",0,BI50)</f>
        <v>2</v>
      </c>
      <c r="L50" s="1472">
        <v>2</v>
      </c>
      <c r="M50" s="1488" t="str">
        <f>VLOOKUP(L50,$AT$49:$AY$52,2,FALSE)</f>
        <v>Bosnien</v>
      </c>
      <c r="N50" s="1489">
        <f>VLOOKUP(M50,$AU$49:$AY$52,2,FALSE)</f>
        <v>6</v>
      </c>
      <c r="O50" s="1489">
        <f>VLOOKUP(M50,$AU$49:$AY$52,3,FALSE)</f>
        <v>5</v>
      </c>
      <c r="P50" s="1489">
        <f>VLOOKUP(M50,$AU$49:$AY$52,4,FALSE)</f>
        <v>4</v>
      </c>
      <c r="Q50" s="1490">
        <f>VLOOKUP(M50,$AU$49:$AY$52,5,FALSE)</f>
        <v>1</v>
      </c>
      <c r="Z50" s="1365" t="s">
        <v>69</v>
      </c>
      <c r="AA50" s="1366">
        <f t="shared" si="84"/>
        <v>0</v>
      </c>
      <c r="AB50" s="1366">
        <f t="shared" si="85"/>
        <v>0</v>
      </c>
      <c r="AC50" s="1366">
        <f t="shared" si="86"/>
        <v>2</v>
      </c>
      <c r="AD50" s="1365" t="s">
        <v>70</v>
      </c>
      <c r="AE50" s="1366">
        <f t="shared" si="87"/>
        <v>3</v>
      </c>
      <c r="AF50" s="1362">
        <f t="shared" si="88"/>
        <v>2</v>
      </c>
      <c r="AG50" s="1362">
        <f t="shared" si="89"/>
        <v>0</v>
      </c>
      <c r="AI50" s="1361">
        <f>RANK($AJ50,$AJ$49:$AJ$52,1)+COUNTIF($AJ$49:$AJ50,$AJ50)-1</f>
        <v>4</v>
      </c>
      <c r="AJ50" s="1361">
        <f>AK50+AL50+AM50</f>
        <v>4</v>
      </c>
      <c r="AK50" s="1361">
        <f t="shared" ref="AK50:AK52" si="91">SUMPRODUCT(($AO$49:$AO$52=AO50)*($AR$49:$AR$52=AR50)*($AP$49:$AP$52&gt;AP50))</f>
        <v>0</v>
      </c>
      <c r="AL50" s="1361">
        <f t="shared" ref="AL50:AL52" si="92">SUMPRODUCT(($AO$49:$AO$52=AO50)*($AR$49:$AR$52&gt;AR50))</f>
        <v>0</v>
      </c>
      <c r="AM50" s="1361">
        <f t="shared" ref="AM50:AM52" si="93">RANK(AO50,$AO$49:$AO$52)</f>
        <v>4</v>
      </c>
      <c r="AN50" s="1365" t="s">
        <v>69</v>
      </c>
      <c r="AO50" s="1361">
        <f t="shared" ref="AO50:AO52" si="94">SUMIF($Z$49:$Z$54,$AN50,$AA$49:$AA$54)+SUMIF($AD$49:$AD$54,$AN50,$AE$49:$AE$54)</f>
        <v>0</v>
      </c>
      <c r="AP50" s="1361">
        <f t="shared" ref="AP50:AP52" si="95">SUMIF($Z$49:$Z$54,$AN50,$AB$49:$AB$54)+SUMIF($AD$49:$AD$54,$AN50,$AF$49:$AF$54)</f>
        <v>0</v>
      </c>
      <c r="AQ50" s="1361">
        <f t="shared" ref="AQ50:AQ52" si="96">SUMIF($Z$49:$Z$54,$AN50,$AC$49:$AC$54)+SUMIF($AD$49:$AD$54,$AN50,$AG$49:$AG$54)</f>
        <v>6</v>
      </c>
      <c r="AR50" s="1361">
        <f t="shared" ref="AR50:AR52" si="97">AP50-AQ50</f>
        <v>-6</v>
      </c>
      <c r="AT50" s="1361">
        <v>2</v>
      </c>
      <c r="AU50" s="1361" t="str">
        <f t="shared" ref="AU50:AU52" si="98">VLOOKUP($AT50,$AI$49:$AR$52,6,FALSE)</f>
        <v>Bosnien</v>
      </c>
      <c r="AV50" s="1361">
        <f t="shared" ref="AV50:AV52" si="99">VLOOKUP($AU50,$AN$49:$AR$52,2,FALSE)</f>
        <v>6</v>
      </c>
      <c r="AW50" s="1361">
        <f t="shared" ref="AW50:AW52" si="100">VLOOKUP($AU50,$AN$49:$AR$52,3,FALSE)</f>
        <v>5</v>
      </c>
      <c r="AX50" s="1361">
        <f t="shared" ref="AX50:AX52" si="101">VLOOKUP($AU50,$AN$49:$AR$52,4,FALSE)</f>
        <v>4</v>
      </c>
      <c r="AY50" s="1361">
        <f t="shared" ref="AY50:AY52" si="102">VLOOKUP($AU50,$AN$49:$AR$52,5,FALSE)</f>
        <v>1</v>
      </c>
      <c r="AZ50" s="1423">
        <v>12</v>
      </c>
      <c r="BA50" s="1430">
        <v>41806.666666666664</v>
      </c>
      <c r="BB50" s="1425" t="s">
        <v>69</v>
      </c>
      <c r="BC50" s="1426" t="s">
        <v>6</v>
      </c>
      <c r="BD50" s="1427" t="s">
        <v>70</v>
      </c>
      <c r="BE50" s="1429">
        <f>IF(G50='Resultat &amp; tabell'!$G50,2,0)</f>
        <v>2</v>
      </c>
      <c r="BF50" s="1428" t="s">
        <v>6</v>
      </c>
      <c r="BG50" s="1429">
        <f>IF(I50='Resultat &amp; tabell'!$I50,2,0)</f>
        <v>0</v>
      </c>
      <c r="BH50" s="1429">
        <f>IF(J50='Resultat &amp; tabell'!$J50,1,0)</f>
        <v>0</v>
      </c>
      <c r="BI50" s="1413">
        <f t="shared" si="90"/>
        <v>2</v>
      </c>
      <c r="BK50" s="1416"/>
      <c r="BL50" s="1453"/>
      <c r="BM50" s="1453"/>
      <c r="BN50" s="1453"/>
      <c r="BO50" s="1453"/>
    </row>
    <row r="51" spans="2:67" ht="14.25" customHeight="1" x14ac:dyDescent="0.25">
      <c r="B51" s="1352">
        <v>27</v>
      </c>
      <c r="C51" s="1395">
        <v>41811.541666666664</v>
      </c>
      <c r="D51" s="1391" t="s">
        <v>190</v>
      </c>
      <c r="E51" s="1392" t="s">
        <v>6</v>
      </c>
      <c r="F51" s="1393" t="s">
        <v>191</v>
      </c>
      <c r="G51" s="1545">
        <v>2</v>
      </c>
      <c r="H51" s="1406" t="s">
        <v>6</v>
      </c>
      <c r="I51" s="1542">
        <v>0</v>
      </c>
      <c r="J51" s="1542">
        <v>1</v>
      </c>
      <c r="K51" s="1482">
        <f>IF('Resultat &amp; tabell'!J51="",0,BI51)</f>
        <v>3</v>
      </c>
      <c r="L51" s="1472">
        <v>3</v>
      </c>
      <c r="M51" s="1503" t="str">
        <f>VLOOKUP(L51,$AT$49:$AY$52,2,FALSE)</f>
        <v>Nigeria</v>
      </c>
      <c r="N51" s="1504">
        <f>VLOOKUP(M51,$AU$49:$AY$52,2,FALSE)</f>
        <v>3</v>
      </c>
      <c r="O51" s="1504">
        <f>VLOOKUP(M51,$AU$49:$AY$52,3,FALSE)</f>
        <v>5</v>
      </c>
      <c r="P51" s="1504">
        <f>VLOOKUP(M51,$AU$49:$AY$52,4,FALSE)</f>
        <v>6</v>
      </c>
      <c r="Q51" s="1505">
        <f>VLOOKUP(M51,$AU$49:$AY$52,5,FALSE)</f>
        <v>-1</v>
      </c>
      <c r="Z51" s="1365" t="s">
        <v>67</v>
      </c>
      <c r="AA51" s="1366">
        <f t="shared" si="84"/>
        <v>3</v>
      </c>
      <c r="AB51" s="1366">
        <f t="shared" si="85"/>
        <v>2</v>
      </c>
      <c r="AC51" s="1366">
        <f t="shared" si="86"/>
        <v>0</v>
      </c>
      <c r="AD51" s="1365" t="s">
        <v>69</v>
      </c>
      <c r="AE51" s="1366">
        <f t="shared" si="87"/>
        <v>0</v>
      </c>
      <c r="AF51" s="1362">
        <f t="shared" si="88"/>
        <v>0</v>
      </c>
      <c r="AG51" s="1362">
        <f t="shared" si="89"/>
        <v>2</v>
      </c>
      <c r="AI51" s="1361">
        <f>RANK($AJ51,$AJ$49:$AJ$52,1)+COUNTIF($AJ$49:$AJ51,$AJ51)-1</f>
        <v>2</v>
      </c>
      <c r="AJ51" s="1361">
        <f>AK51+AL51+AM51</f>
        <v>2</v>
      </c>
      <c r="AK51" s="1361">
        <f t="shared" si="91"/>
        <v>0</v>
      </c>
      <c r="AL51" s="1361">
        <f t="shared" si="92"/>
        <v>0</v>
      </c>
      <c r="AM51" s="1361">
        <f t="shared" si="93"/>
        <v>2</v>
      </c>
      <c r="AN51" s="1365" t="s">
        <v>68</v>
      </c>
      <c r="AO51" s="1361">
        <f t="shared" si="94"/>
        <v>6</v>
      </c>
      <c r="AP51" s="1361">
        <f t="shared" si="95"/>
        <v>5</v>
      </c>
      <c r="AQ51" s="1361">
        <f t="shared" si="96"/>
        <v>4</v>
      </c>
      <c r="AR51" s="1361">
        <f t="shared" si="97"/>
        <v>1</v>
      </c>
      <c r="AT51" s="1361">
        <v>3</v>
      </c>
      <c r="AU51" s="1361" t="str">
        <f t="shared" si="98"/>
        <v>Nigeria</v>
      </c>
      <c r="AV51" s="1361">
        <f t="shared" si="99"/>
        <v>3</v>
      </c>
      <c r="AW51" s="1361">
        <f t="shared" si="100"/>
        <v>5</v>
      </c>
      <c r="AX51" s="1361">
        <f t="shared" si="101"/>
        <v>6</v>
      </c>
      <c r="AY51" s="1361">
        <f t="shared" si="102"/>
        <v>-1</v>
      </c>
      <c r="AZ51" s="1423">
        <v>27</v>
      </c>
      <c r="BA51" s="1430">
        <v>41811.541666666664</v>
      </c>
      <c r="BB51" s="1425" t="s">
        <v>67</v>
      </c>
      <c r="BC51" s="1426" t="s">
        <v>6</v>
      </c>
      <c r="BD51" s="1427" t="s">
        <v>69</v>
      </c>
      <c r="BE51" s="1429">
        <f>IF(G51='Resultat &amp; tabell'!$G51,2,0)</f>
        <v>0</v>
      </c>
      <c r="BF51" s="1428" t="s">
        <v>6</v>
      </c>
      <c r="BG51" s="1429">
        <f>IF(I51='Resultat &amp; tabell'!$I51,2,0)</f>
        <v>2</v>
      </c>
      <c r="BH51" s="1429">
        <f>IF(J51='Resultat &amp; tabell'!$J51,1,0)</f>
        <v>1</v>
      </c>
      <c r="BI51" s="1413">
        <f t="shared" si="90"/>
        <v>3</v>
      </c>
      <c r="BK51" s="1431"/>
      <c r="BL51" s="1453"/>
      <c r="BM51" s="1453"/>
      <c r="BN51" s="1453"/>
      <c r="BO51" s="1453"/>
    </row>
    <row r="52" spans="2:67" ht="14.25" customHeight="1" x14ac:dyDescent="0.25">
      <c r="B52" s="1352">
        <v>28</v>
      </c>
      <c r="C52" s="1395">
        <v>41811.75</v>
      </c>
      <c r="D52" s="1391" t="s">
        <v>192</v>
      </c>
      <c r="E52" s="1392" t="s">
        <v>6</v>
      </c>
      <c r="F52" s="1393" t="s">
        <v>193</v>
      </c>
      <c r="G52" s="1545">
        <v>1</v>
      </c>
      <c r="H52" s="1406" t="s">
        <v>6</v>
      </c>
      <c r="I52" s="1542">
        <v>2</v>
      </c>
      <c r="J52" s="1542">
        <v>2</v>
      </c>
      <c r="K52" s="1482">
        <f>IF('Resultat &amp; tabell'!J52="",0,BI52)</f>
        <v>2</v>
      </c>
      <c r="L52" s="1472">
        <v>4</v>
      </c>
      <c r="M52" s="1492" t="str">
        <f>VLOOKUP(L52,$AT$49:$AY$52,2,FALSE)</f>
        <v>Iran</v>
      </c>
      <c r="N52" s="1489">
        <f>VLOOKUP(M52,$AU$49:$AY$52,2,FALSE)</f>
        <v>0</v>
      </c>
      <c r="O52" s="1489">
        <f>VLOOKUP(M52,$AU$49:$AY$52,3,FALSE)</f>
        <v>0</v>
      </c>
      <c r="P52" s="1489">
        <f>VLOOKUP(M52,$AU$49:$AY$52,4,FALSE)</f>
        <v>6</v>
      </c>
      <c r="Q52" s="1490">
        <f>VLOOKUP(M52,$AU$49:$AY$52,5,FALSE)</f>
        <v>-6</v>
      </c>
      <c r="Z52" s="1365" t="s">
        <v>70</v>
      </c>
      <c r="AA52" s="1366">
        <f t="shared" si="84"/>
        <v>0</v>
      </c>
      <c r="AB52" s="1366">
        <f t="shared" si="85"/>
        <v>1</v>
      </c>
      <c r="AC52" s="1366">
        <f t="shared" si="86"/>
        <v>2</v>
      </c>
      <c r="AD52" s="1365" t="s">
        <v>68</v>
      </c>
      <c r="AE52" s="1366">
        <f t="shared" si="87"/>
        <v>3</v>
      </c>
      <c r="AF52" s="1362">
        <f t="shared" si="88"/>
        <v>2</v>
      </c>
      <c r="AG52" s="1362">
        <f t="shared" si="89"/>
        <v>1</v>
      </c>
      <c r="AI52" s="1361">
        <f>RANK($AJ52,$AJ$49:$AJ$52,1)+COUNTIF($AJ$49:$AJ52,$AJ52)-1</f>
        <v>3</v>
      </c>
      <c r="AJ52" s="1361">
        <f>AK52+AL52+AM52</f>
        <v>3</v>
      </c>
      <c r="AK52" s="1361">
        <f t="shared" si="91"/>
        <v>0</v>
      </c>
      <c r="AL52" s="1361">
        <f t="shared" si="92"/>
        <v>0</v>
      </c>
      <c r="AM52" s="1361">
        <f t="shared" si="93"/>
        <v>3</v>
      </c>
      <c r="AN52" s="1365" t="s">
        <v>70</v>
      </c>
      <c r="AO52" s="1361">
        <f t="shared" si="94"/>
        <v>3</v>
      </c>
      <c r="AP52" s="1361">
        <f t="shared" si="95"/>
        <v>5</v>
      </c>
      <c r="AQ52" s="1361">
        <f t="shared" si="96"/>
        <v>6</v>
      </c>
      <c r="AR52" s="1361">
        <f t="shared" si="97"/>
        <v>-1</v>
      </c>
      <c r="AT52" s="1361">
        <v>4</v>
      </c>
      <c r="AU52" s="1361" t="str">
        <f t="shared" si="98"/>
        <v>Iran</v>
      </c>
      <c r="AV52" s="1361">
        <f t="shared" si="99"/>
        <v>0</v>
      </c>
      <c r="AW52" s="1361">
        <f t="shared" si="100"/>
        <v>0</v>
      </c>
      <c r="AX52" s="1361">
        <f t="shared" si="101"/>
        <v>6</v>
      </c>
      <c r="AY52" s="1361">
        <f t="shared" si="102"/>
        <v>-6</v>
      </c>
      <c r="AZ52" s="1423">
        <v>28</v>
      </c>
      <c r="BA52" s="1430">
        <v>41811.75</v>
      </c>
      <c r="BB52" s="1425" t="s">
        <v>70</v>
      </c>
      <c r="BC52" s="1426" t="s">
        <v>6</v>
      </c>
      <c r="BD52" s="1427" t="s">
        <v>68</v>
      </c>
      <c r="BE52" s="1429">
        <f>IF(G52='Resultat &amp; tabell'!$G52,2,0)</f>
        <v>2</v>
      </c>
      <c r="BF52" s="1428" t="s">
        <v>6</v>
      </c>
      <c r="BG52" s="1429">
        <f>IF(I52='Resultat &amp; tabell'!$I52,2,0)</f>
        <v>0</v>
      </c>
      <c r="BH52" s="1429">
        <f>IF(J52='Resultat &amp; tabell'!$J52,1,0)</f>
        <v>0</v>
      </c>
      <c r="BI52" s="1413">
        <f t="shared" si="90"/>
        <v>2</v>
      </c>
      <c r="BK52" s="1431"/>
      <c r="BL52" s="1453"/>
      <c r="BM52" s="1453"/>
      <c r="BN52" s="1453"/>
      <c r="BO52" s="1453"/>
    </row>
    <row r="53" spans="2:67" ht="14.25" customHeight="1" x14ac:dyDescent="0.25">
      <c r="B53" s="1352">
        <v>43</v>
      </c>
      <c r="C53" s="1395">
        <v>41815.541666666664</v>
      </c>
      <c r="D53" s="1391" t="s">
        <v>192</v>
      </c>
      <c r="E53" s="1392" t="s">
        <v>6</v>
      </c>
      <c r="F53" s="1393" t="s">
        <v>190</v>
      </c>
      <c r="G53" s="1545">
        <v>2</v>
      </c>
      <c r="H53" s="1406" t="s">
        <v>6</v>
      </c>
      <c r="I53" s="1542">
        <v>4</v>
      </c>
      <c r="J53" s="1542">
        <v>2</v>
      </c>
      <c r="K53" s="1482">
        <f>IF('Resultat &amp; tabell'!J53="",0,BI53)</f>
        <v>3</v>
      </c>
      <c r="M53" s="1474"/>
      <c r="N53" s="1504"/>
      <c r="O53" s="1504"/>
      <c r="P53" s="1504"/>
      <c r="Q53" s="1504"/>
      <c r="Z53" s="1365" t="s">
        <v>70</v>
      </c>
      <c r="AA53" s="1366">
        <f t="shared" si="84"/>
        <v>0</v>
      </c>
      <c r="AB53" s="1366">
        <f t="shared" si="85"/>
        <v>2</v>
      </c>
      <c r="AC53" s="1366">
        <f t="shared" si="86"/>
        <v>4</v>
      </c>
      <c r="AD53" s="1365" t="s">
        <v>67</v>
      </c>
      <c r="AE53" s="1366">
        <f t="shared" si="87"/>
        <v>3</v>
      </c>
      <c r="AF53" s="1362">
        <f t="shared" si="88"/>
        <v>4</v>
      </c>
      <c r="AG53" s="1362">
        <f t="shared" si="89"/>
        <v>2</v>
      </c>
      <c r="AZ53" s="1423">
        <v>43</v>
      </c>
      <c r="BA53" s="1430">
        <v>41815.541666666664</v>
      </c>
      <c r="BB53" s="1425" t="s">
        <v>70</v>
      </c>
      <c r="BC53" s="1426" t="s">
        <v>6</v>
      </c>
      <c r="BD53" s="1427" t="s">
        <v>67</v>
      </c>
      <c r="BE53" s="1429">
        <f>IF(G53='Resultat &amp; tabell'!$G53,2,0)</f>
        <v>2</v>
      </c>
      <c r="BF53" s="1428" t="s">
        <v>6</v>
      </c>
      <c r="BG53" s="1429">
        <f>IF(I53='Resultat &amp; tabell'!$I53,2,0)</f>
        <v>0</v>
      </c>
      <c r="BH53" s="1429">
        <f>IF(J53='Resultat &amp; tabell'!$J53,1,0)</f>
        <v>1</v>
      </c>
      <c r="BI53" s="1413">
        <f t="shared" si="90"/>
        <v>3</v>
      </c>
      <c r="BL53" s="1453"/>
      <c r="BM53" s="1453"/>
      <c r="BN53" s="1453"/>
      <c r="BO53" s="1453"/>
    </row>
    <row r="54" spans="2:67" ht="14.25" customHeight="1" x14ac:dyDescent="0.25">
      <c r="B54" s="1352">
        <v>44</v>
      </c>
      <c r="C54" s="1395">
        <v>41815.541666666664</v>
      </c>
      <c r="D54" s="1391" t="s">
        <v>193</v>
      </c>
      <c r="E54" s="1392" t="s">
        <v>6</v>
      </c>
      <c r="F54" s="1393" t="s">
        <v>191</v>
      </c>
      <c r="G54" s="1545">
        <v>2</v>
      </c>
      <c r="H54" s="1406" t="s">
        <v>6</v>
      </c>
      <c r="I54" s="1542">
        <v>0</v>
      </c>
      <c r="J54" s="1542">
        <v>1</v>
      </c>
      <c r="K54" s="1482">
        <f>IF('Resultat &amp; tabell'!J54="",0,BI54)</f>
        <v>1</v>
      </c>
      <c r="M54" s="1348"/>
      <c r="N54" s="1348"/>
      <c r="O54" s="1504"/>
      <c r="P54" s="1348"/>
      <c r="Q54" s="1504"/>
      <c r="R54" s="1348"/>
      <c r="Z54" s="1365" t="s">
        <v>68</v>
      </c>
      <c r="AA54" s="1366">
        <f t="shared" si="84"/>
        <v>3</v>
      </c>
      <c r="AB54" s="1366">
        <f t="shared" si="85"/>
        <v>2</v>
      </c>
      <c r="AC54" s="1366">
        <f t="shared" si="86"/>
        <v>0</v>
      </c>
      <c r="AD54" s="1365" t="s">
        <v>69</v>
      </c>
      <c r="AE54" s="1366">
        <f t="shared" si="87"/>
        <v>0</v>
      </c>
      <c r="AF54" s="1362">
        <f t="shared" si="88"/>
        <v>0</v>
      </c>
      <c r="AG54" s="1362">
        <f t="shared" si="89"/>
        <v>2</v>
      </c>
      <c r="AZ54" s="1423">
        <v>44</v>
      </c>
      <c r="BA54" s="1430">
        <v>41815.541666666664</v>
      </c>
      <c r="BB54" s="1425" t="s">
        <v>68</v>
      </c>
      <c r="BC54" s="1426" t="s">
        <v>6</v>
      </c>
      <c r="BD54" s="1427" t="s">
        <v>69</v>
      </c>
      <c r="BE54" s="1429">
        <f>IF(G54='Resultat &amp; tabell'!$G54,2,0)</f>
        <v>0</v>
      </c>
      <c r="BF54" s="1428" t="s">
        <v>6</v>
      </c>
      <c r="BG54" s="1429">
        <f>IF(I54='Resultat &amp; tabell'!$I54,2,0)</f>
        <v>0</v>
      </c>
      <c r="BH54" s="1429">
        <f>IF(J54='Resultat &amp; tabell'!$J54,1,0)</f>
        <v>1</v>
      </c>
      <c r="BI54" s="1413">
        <f t="shared" si="90"/>
        <v>1</v>
      </c>
      <c r="BL54" s="1453"/>
      <c r="BM54" s="1453"/>
      <c r="BN54" s="1453"/>
      <c r="BO54" s="1453"/>
    </row>
    <row r="55" spans="2:67" ht="14.25" customHeight="1" x14ac:dyDescent="0.25">
      <c r="C55" s="1367"/>
      <c r="K55" s="1495"/>
      <c r="N55" s="1494"/>
      <c r="O55" s="1507"/>
      <c r="P55" s="1494"/>
      <c r="Q55" s="1494"/>
      <c r="BA55" s="1438"/>
      <c r="BI55" s="1414"/>
      <c r="BL55" s="1453"/>
      <c r="BM55" s="1457"/>
      <c r="BN55" s="1453"/>
      <c r="BO55" s="1453"/>
    </row>
    <row r="56" spans="2:67" s="1372" customFormat="1" ht="14.25" customHeight="1" x14ac:dyDescent="0.25">
      <c r="B56" s="1349" t="s">
        <v>71</v>
      </c>
      <c r="C56" s="1370"/>
      <c r="D56" s="1355"/>
      <c r="E56" s="1356"/>
      <c r="F56" s="1355"/>
      <c r="G56" s="1356"/>
      <c r="H56" s="1356"/>
      <c r="I56" s="1356"/>
      <c r="J56" s="1356"/>
      <c r="K56" s="1495"/>
      <c r="L56" s="1496"/>
      <c r="M56" s="1497"/>
      <c r="N56" s="1498"/>
      <c r="O56" s="1508"/>
      <c r="P56" s="1498"/>
      <c r="Q56" s="1498"/>
      <c r="R56" s="1497"/>
      <c r="S56" s="1498"/>
      <c r="T56" s="1356"/>
      <c r="U56" s="1356"/>
      <c r="V56" s="1356"/>
      <c r="W56" s="1377"/>
      <c r="Z56" s="1359"/>
      <c r="AA56" s="1366"/>
      <c r="AB56" s="1366"/>
      <c r="AC56" s="1366"/>
      <c r="AD56" s="1359"/>
      <c r="AE56" s="1373"/>
      <c r="AF56" s="1374"/>
      <c r="AG56" s="1374"/>
      <c r="AH56" s="1373"/>
      <c r="AI56" s="1373"/>
      <c r="AJ56" s="1373"/>
      <c r="AK56" s="1373"/>
      <c r="AL56" s="1373"/>
      <c r="AM56" s="1373"/>
      <c r="AN56" s="1373"/>
      <c r="AO56" s="1373"/>
      <c r="AP56" s="1373"/>
      <c r="AQ56" s="1373"/>
      <c r="AR56" s="1373"/>
      <c r="AS56" s="1373"/>
      <c r="AT56" s="1373"/>
      <c r="AU56" s="1373"/>
      <c r="AV56" s="1373"/>
      <c r="AW56" s="1373"/>
      <c r="AX56" s="1373"/>
      <c r="AY56" s="1373"/>
      <c r="AZ56" s="1416" t="s">
        <v>71</v>
      </c>
      <c r="BA56" s="1440"/>
      <c r="BB56" s="1417"/>
      <c r="BC56" s="1418"/>
      <c r="BD56" s="1417"/>
      <c r="BE56" s="1418"/>
      <c r="BF56" s="1418"/>
      <c r="BG56" s="1418"/>
      <c r="BH56" s="1418"/>
      <c r="BI56" s="1415"/>
      <c r="BJ56" s="1382"/>
      <c r="BK56" s="1384"/>
      <c r="BL56" s="1415"/>
      <c r="BM56" s="1458"/>
      <c r="BN56" s="1415"/>
      <c r="BO56" s="1415"/>
    </row>
    <row r="57" spans="2:67" s="1372" customFormat="1" ht="14.25" customHeight="1" x14ac:dyDescent="0.25">
      <c r="B57" s="1402" t="s">
        <v>2</v>
      </c>
      <c r="C57" s="1403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1404" t="s">
        <v>81</v>
      </c>
      <c r="K57" s="1499" t="s">
        <v>89</v>
      </c>
      <c r="L57" s="1496"/>
      <c r="M57" s="1478" t="s">
        <v>71</v>
      </c>
      <c r="N57" s="1479" t="s">
        <v>89</v>
      </c>
      <c r="O57" s="1479" t="s">
        <v>90</v>
      </c>
      <c r="P57" s="1479" t="s">
        <v>91</v>
      </c>
      <c r="Q57" s="1480" t="s">
        <v>101</v>
      </c>
      <c r="R57" s="1497"/>
      <c r="S57" s="1498"/>
      <c r="T57" s="1356"/>
      <c r="U57" s="1356"/>
      <c r="V57" s="1356"/>
      <c r="W57" s="1377"/>
      <c r="Z57" s="1363" t="s">
        <v>87</v>
      </c>
      <c r="AA57" s="1363" t="s">
        <v>89</v>
      </c>
      <c r="AB57" s="1363" t="s">
        <v>90</v>
      </c>
      <c r="AC57" s="1363" t="s">
        <v>91</v>
      </c>
      <c r="AD57" s="1363" t="s">
        <v>88</v>
      </c>
      <c r="AE57" s="1363" t="s">
        <v>89</v>
      </c>
      <c r="AF57" s="1363" t="s">
        <v>90</v>
      </c>
      <c r="AG57" s="1363" t="s">
        <v>91</v>
      </c>
      <c r="AH57" s="1373"/>
      <c r="AI57" s="1364" t="s">
        <v>99</v>
      </c>
      <c r="AJ57" s="1364" t="s">
        <v>98</v>
      </c>
      <c r="AK57" s="1364" t="s">
        <v>97</v>
      </c>
      <c r="AL57" s="1363" t="s">
        <v>96</v>
      </c>
      <c r="AM57" s="1363" t="s">
        <v>95</v>
      </c>
      <c r="AN57" s="1363" t="s">
        <v>92</v>
      </c>
      <c r="AO57" s="1363" t="s">
        <v>89</v>
      </c>
      <c r="AP57" s="1363" t="s">
        <v>90</v>
      </c>
      <c r="AQ57" s="1363" t="s">
        <v>91</v>
      </c>
      <c r="AR57" s="1364" t="s">
        <v>93</v>
      </c>
      <c r="AS57" s="1373"/>
      <c r="AT57" s="1363" t="s">
        <v>94</v>
      </c>
      <c r="AU57" s="1363" t="s">
        <v>92</v>
      </c>
      <c r="AV57" s="1363" t="s">
        <v>89</v>
      </c>
      <c r="AW57" s="1363" t="s">
        <v>90</v>
      </c>
      <c r="AX57" s="1363" t="s">
        <v>91</v>
      </c>
      <c r="AY57" s="1364" t="s">
        <v>93</v>
      </c>
      <c r="AZ57" s="1445" t="s">
        <v>2</v>
      </c>
      <c r="BA57" s="1443" t="s">
        <v>3</v>
      </c>
      <c r="BB57" s="1447" t="s">
        <v>2</v>
      </c>
      <c r="BC57" s="1444"/>
      <c r="BD57" s="1448"/>
      <c r="BE57" s="1999" t="s">
        <v>4</v>
      </c>
      <c r="BF57" s="1999"/>
      <c r="BG57" s="1999"/>
      <c r="BH57" s="1444" t="s">
        <v>81</v>
      </c>
      <c r="BI57" s="1405" t="s">
        <v>89</v>
      </c>
      <c r="BJ57" s="1382"/>
      <c r="BK57" s="1419"/>
      <c r="BL57" s="1415"/>
      <c r="BM57" s="1415"/>
      <c r="BN57" s="1415"/>
      <c r="BO57" s="1415"/>
    </row>
    <row r="58" spans="2:67" ht="14.25" customHeight="1" x14ac:dyDescent="0.25">
      <c r="B58" s="1352">
        <v>13</v>
      </c>
      <c r="C58" s="1395">
        <v>41806.541666666664</v>
      </c>
      <c r="D58" s="1391" t="s">
        <v>194</v>
      </c>
      <c r="E58" s="1392" t="s">
        <v>6</v>
      </c>
      <c r="F58" s="1393" t="s">
        <v>197</v>
      </c>
      <c r="G58" s="1551">
        <v>2</v>
      </c>
      <c r="H58" s="1406" t="s">
        <v>6</v>
      </c>
      <c r="I58" s="1546">
        <v>1</v>
      </c>
      <c r="J58" s="1546">
        <v>1</v>
      </c>
      <c r="K58" s="1482">
        <f>IF('Resultat &amp; tabell'!J58="",0,BI58)</f>
        <v>1</v>
      </c>
      <c r="L58" s="1483">
        <v>1</v>
      </c>
      <c r="M58" s="1484" t="str">
        <f>VLOOKUP(L58,$AT$58:$AY$61,2,FALSE)</f>
        <v>Tyskland</v>
      </c>
      <c r="N58" s="1485">
        <f>VLOOKUP(M58,$AU$58:$AY$61,2,FALSE)</f>
        <v>9</v>
      </c>
      <c r="O58" s="1485">
        <f>VLOOKUP(M58,$AU$58:$AY$61,3,FALSE)</f>
        <v>8</v>
      </c>
      <c r="P58" s="1485">
        <f>VLOOKUP(M58,$AU$58:$AY$61,4,FALSE)</f>
        <v>3</v>
      </c>
      <c r="Q58" s="1486">
        <f>VLOOKUP(M58,$AU$58:$AY$61,5,FALSE)</f>
        <v>5</v>
      </c>
      <c r="Z58" s="1365" t="s">
        <v>72</v>
      </c>
      <c r="AA58" s="1366">
        <f t="shared" ref="AA58:AA63" si="103">IF(G58="",0,IF($G58&lt;$I58,0,IF($G58=$I58,1,3)))</f>
        <v>3</v>
      </c>
      <c r="AB58" s="1366">
        <f t="shared" ref="AB58:AB63" si="104">G58</f>
        <v>2</v>
      </c>
      <c r="AC58" s="1366">
        <f t="shared" ref="AC58:AC63" si="105">I58</f>
        <v>1</v>
      </c>
      <c r="AD58" s="1365" t="s">
        <v>73</v>
      </c>
      <c r="AE58" s="1366">
        <f t="shared" ref="AE58:AE63" si="106">IF(I58="",0,IF(I58&lt;G58,0,IF(G58=I58,1,3)))</f>
        <v>0</v>
      </c>
      <c r="AF58" s="1362">
        <f t="shared" ref="AF58:AF63" si="107">I58</f>
        <v>1</v>
      </c>
      <c r="AG58" s="1362">
        <f t="shared" ref="AG58:AG63" si="108">G58</f>
        <v>2</v>
      </c>
      <c r="AI58" s="1361">
        <f>RANK($AJ58,$AJ$58:$AJ$61,1)+COUNTIF($AJ$58:$AJ58,$AJ58)-1</f>
        <v>1</v>
      </c>
      <c r="AJ58" s="1361">
        <f>AK58+AL58+AM58</f>
        <v>1</v>
      </c>
      <c r="AK58" s="1361">
        <f>SUMPRODUCT(($AO$58:$AO$61=AO58)*($AR$58:$AR$61=AR58)*($AP$58:$AP$61&gt;AP58))</f>
        <v>0</v>
      </c>
      <c r="AL58" s="1361">
        <f>SUMPRODUCT(($AO$58:$AO$61=AO58)*($AR$58:$AR$61&gt;AR58))</f>
        <v>0</v>
      </c>
      <c r="AM58" s="1361">
        <f>RANK(AO58,$AO$58:$AO$61)</f>
        <v>1</v>
      </c>
      <c r="AN58" s="1365" t="s">
        <v>72</v>
      </c>
      <c r="AO58" s="1361">
        <f>SUMIF($Z$58:$Z$63,$AN58,$AA$58:$AA$63)+SUMIF($AD$58:$AD$63,$AN58,$AE$58:$AE$63)</f>
        <v>9</v>
      </c>
      <c r="AP58" s="1361">
        <f>SUMIF($Z$58:$Z$63,$AN58,$AB$58:$AB$63)+SUMIF($AD$58:$AD$63,$AN58,$AF$58:$AF$63)</f>
        <v>8</v>
      </c>
      <c r="AQ58" s="1361">
        <f>SUMIF($Z$58:$Z$63,$AN58,$AC$58:$AC$63)+SUMIF($AD$58:$AD$63,$AN58,$AG$58:$AG$63)</f>
        <v>3</v>
      </c>
      <c r="AR58" s="1361">
        <f>AP58-AQ58</f>
        <v>5</v>
      </c>
      <c r="AT58" s="1361">
        <v>1</v>
      </c>
      <c r="AU58" s="1361" t="str">
        <f>VLOOKUP($AT58,$AI$58:$AR$61,6,FALSE)</f>
        <v>Tyskland</v>
      </c>
      <c r="AV58" s="1361">
        <f>VLOOKUP($AU58,$AN$58:$AR$61,2,FALSE)</f>
        <v>9</v>
      </c>
      <c r="AW58" s="1361">
        <f>VLOOKUP($AU58,$AN$58:$AR$61,3,FALSE)</f>
        <v>8</v>
      </c>
      <c r="AX58" s="1361">
        <f>VLOOKUP($AU58,$AN$58:$AR$61,4,FALSE)</f>
        <v>3</v>
      </c>
      <c r="AY58" s="1361">
        <f>VLOOKUP($AU58,$AN$58:$AR$61,5,FALSE)</f>
        <v>5</v>
      </c>
      <c r="AZ58" s="1423">
        <v>13</v>
      </c>
      <c r="BA58" s="1430">
        <v>41806.541666666664</v>
      </c>
      <c r="BB58" s="1425" t="s">
        <v>72</v>
      </c>
      <c r="BC58" s="1426" t="s">
        <v>6</v>
      </c>
      <c r="BD58" s="1427" t="s">
        <v>73</v>
      </c>
      <c r="BE58" s="1429">
        <f>IF(G58='Resultat &amp; tabell'!$G58,2,0)</f>
        <v>0</v>
      </c>
      <c r="BF58" s="1428" t="s">
        <v>6</v>
      </c>
      <c r="BG58" s="1429">
        <f>IF(I58='Resultat &amp; tabell'!$I58,2,0)</f>
        <v>0</v>
      </c>
      <c r="BH58" s="1429">
        <f>IF(J58='Resultat &amp; tabell'!$J58,1,0)</f>
        <v>1</v>
      </c>
      <c r="BI58" s="1413">
        <f t="shared" ref="BI58:BI63" si="109">SUM(BE58+BG58+BH58)</f>
        <v>1</v>
      </c>
      <c r="BJ58" s="1383"/>
      <c r="BK58" s="1416"/>
      <c r="BL58" s="1453"/>
      <c r="BM58" s="1453"/>
      <c r="BN58" s="1453"/>
      <c r="BO58" s="1453"/>
    </row>
    <row r="59" spans="2:67" ht="14.25" customHeight="1" x14ac:dyDescent="0.25">
      <c r="B59" s="1352">
        <v>14</v>
      </c>
      <c r="C59" s="1395">
        <v>41806.791666666664</v>
      </c>
      <c r="D59" s="1391" t="s">
        <v>195</v>
      </c>
      <c r="E59" s="1392" t="s">
        <v>6</v>
      </c>
      <c r="F59" s="1393" t="s">
        <v>196</v>
      </c>
      <c r="G59" s="1551">
        <v>1</v>
      </c>
      <c r="H59" s="1406" t="s">
        <v>6</v>
      </c>
      <c r="I59" s="1546">
        <v>2</v>
      </c>
      <c r="J59" s="1546">
        <v>2</v>
      </c>
      <c r="K59" s="1482">
        <f>IF('Resultat &amp; tabell'!J59="",0,BI59)</f>
        <v>5</v>
      </c>
      <c r="L59" s="1472">
        <v>2</v>
      </c>
      <c r="M59" s="1488" t="str">
        <f>VLOOKUP(L59,$AT$58:$AY$61,2,FALSE)</f>
        <v>Portugal</v>
      </c>
      <c r="N59" s="1489">
        <f>VLOOKUP(M59,$AU$58:$AY$61,2,FALSE)</f>
        <v>6</v>
      </c>
      <c r="O59" s="1489">
        <f>VLOOKUP(M59,$AU$58:$AY$61,3,FALSE)</f>
        <v>5</v>
      </c>
      <c r="P59" s="1489">
        <f>VLOOKUP(M59,$AU$58:$AY$61,4,FALSE)</f>
        <v>3</v>
      </c>
      <c r="Q59" s="1490">
        <f>VLOOKUP(M59,$AU$58:$AY$61,5,FALSE)</f>
        <v>2</v>
      </c>
      <c r="Z59" s="1365" t="s">
        <v>74</v>
      </c>
      <c r="AA59" s="1366">
        <f t="shared" si="103"/>
        <v>0</v>
      </c>
      <c r="AB59" s="1366">
        <f t="shared" si="104"/>
        <v>1</v>
      </c>
      <c r="AC59" s="1366">
        <f t="shared" si="105"/>
        <v>2</v>
      </c>
      <c r="AD59" s="1365" t="s">
        <v>75</v>
      </c>
      <c r="AE59" s="1366">
        <f t="shared" si="106"/>
        <v>3</v>
      </c>
      <c r="AF59" s="1362">
        <f t="shared" si="107"/>
        <v>2</v>
      </c>
      <c r="AG59" s="1362">
        <f t="shared" si="108"/>
        <v>1</v>
      </c>
      <c r="AI59" s="1361">
        <f>RANK($AJ59,$AJ$58:$AJ$61,1)+COUNTIF($AJ$58:$AJ59,$AJ59)-1</f>
        <v>4</v>
      </c>
      <c r="AJ59" s="1361">
        <f>AK59+AL59+AM59</f>
        <v>4</v>
      </c>
      <c r="AK59" s="1361">
        <f t="shared" ref="AK59:AK61" si="110">SUMPRODUCT(($AO$58:$AO$61=AO59)*($AR$58:$AR$61=AR59)*($AP$58:$AP$61&gt;AP59))</f>
        <v>0</v>
      </c>
      <c r="AL59" s="1361">
        <f t="shared" ref="AL59:AL61" si="111">SUMPRODUCT(($AO$58:$AO$61=AO59)*($AR$58:$AR$61&gt;AR59))</f>
        <v>0</v>
      </c>
      <c r="AM59" s="1361">
        <f t="shared" ref="AM59:AM61" si="112">RANK(AO59,$AO$58:$AO$61)</f>
        <v>4</v>
      </c>
      <c r="AN59" s="1365" t="s">
        <v>74</v>
      </c>
      <c r="AO59" s="1361">
        <f t="shared" ref="AO59:AO61" si="113">SUMIF($Z$58:$Z$63,$AN59,$AA$58:$AA$63)+SUMIF($AD$58:$AD$63,$AN59,$AE$58:$AE$63)</f>
        <v>0</v>
      </c>
      <c r="AP59" s="1361">
        <f t="shared" ref="AP59:AP61" si="114">SUMIF($Z$58:$Z$63,$AN59,$AB$58:$AB$63)+SUMIF($AD$58:$AD$63,$AN59,$AF$58:$AF$63)</f>
        <v>1</v>
      </c>
      <c r="AQ59" s="1361">
        <f t="shared" ref="AQ59:AQ61" si="115">SUMIF($Z$58:$Z$63,$AN59,$AC$58:$AC$63)+SUMIF($AD$58:$AD$63,$AN59,$AG$58:$AG$63)</f>
        <v>7</v>
      </c>
      <c r="AR59" s="1361">
        <f t="shared" ref="AR59:AR61" si="116">AP59-AQ59</f>
        <v>-6</v>
      </c>
      <c r="AT59" s="1361">
        <v>2</v>
      </c>
      <c r="AU59" s="1361" t="str">
        <f t="shared" ref="AU59:AU61" si="117">VLOOKUP($AT59,$AI$58:$AR$61,6,FALSE)</f>
        <v>Portugal</v>
      </c>
      <c r="AV59" s="1361">
        <f t="shared" ref="AV59:AV61" si="118">VLOOKUP($AU59,$AN$58:$AR$61,2,FALSE)</f>
        <v>6</v>
      </c>
      <c r="AW59" s="1361">
        <f t="shared" ref="AW59:AW61" si="119">VLOOKUP($AU59,$AN$58:$AR$61,3,FALSE)</f>
        <v>5</v>
      </c>
      <c r="AX59" s="1361">
        <f t="shared" ref="AX59:AX61" si="120">VLOOKUP($AU59,$AN$58:$AR$61,4,FALSE)</f>
        <v>3</v>
      </c>
      <c r="AY59" s="1361">
        <f t="shared" ref="AY59:AY61" si="121">VLOOKUP($AU59,$AN$58:$AR$61,5,FALSE)</f>
        <v>2</v>
      </c>
      <c r="AZ59" s="1423">
        <v>14</v>
      </c>
      <c r="BA59" s="1430">
        <v>41806.791666666664</v>
      </c>
      <c r="BB59" s="1425" t="s">
        <v>74</v>
      </c>
      <c r="BC59" s="1426" t="s">
        <v>6</v>
      </c>
      <c r="BD59" s="1427" t="s">
        <v>75</v>
      </c>
      <c r="BE59" s="1429">
        <f>IF(G59='Resultat &amp; tabell'!$G59,2,0)</f>
        <v>2</v>
      </c>
      <c r="BF59" s="1428" t="s">
        <v>6</v>
      </c>
      <c r="BG59" s="1429">
        <f>IF(I59='Resultat &amp; tabell'!$I59,2,0)</f>
        <v>2</v>
      </c>
      <c r="BH59" s="1429">
        <f>IF(J59='Resultat &amp; tabell'!$J59,1,0)</f>
        <v>1</v>
      </c>
      <c r="BI59" s="1413">
        <f t="shared" si="109"/>
        <v>5</v>
      </c>
      <c r="BK59" s="1416"/>
      <c r="BL59" s="1453"/>
      <c r="BM59" s="1453"/>
      <c r="BN59" s="1453"/>
      <c r="BO59" s="1453"/>
    </row>
    <row r="60" spans="2:67" ht="14.25" customHeight="1" x14ac:dyDescent="0.25">
      <c r="B60" s="1352">
        <v>29</v>
      </c>
      <c r="C60" s="1395">
        <v>41811.666666666664</v>
      </c>
      <c r="D60" s="1391" t="s">
        <v>194</v>
      </c>
      <c r="E60" s="1392" t="s">
        <v>6</v>
      </c>
      <c r="F60" s="1393" t="s">
        <v>195</v>
      </c>
      <c r="G60" s="1551">
        <v>3</v>
      </c>
      <c r="H60" s="1406" t="s">
        <v>6</v>
      </c>
      <c r="I60" s="1546">
        <v>0</v>
      </c>
      <c r="J60" s="1546">
        <v>1</v>
      </c>
      <c r="K60" s="1482">
        <f>IF('Resultat &amp; tabell'!J60="",0,BI60)</f>
        <v>0</v>
      </c>
      <c r="L60" s="1472">
        <v>3</v>
      </c>
      <c r="M60" s="1503" t="str">
        <f>VLOOKUP(L60,$AT$58:$AY$61,2,FALSE)</f>
        <v>USA</v>
      </c>
      <c r="N60" s="1504">
        <f>VLOOKUP(M60,$AU$58:$AY$61,2,FALSE)</f>
        <v>3</v>
      </c>
      <c r="O60" s="1504">
        <f>VLOOKUP(M60,$AU$58:$AY$61,3,FALSE)</f>
        <v>5</v>
      </c>
      <c r="P60" s="1504">
        <f>VLOOKUP(M60,$AU$58:$AY$61,4,FALSE)</f>
        <v>6</v>
      </c>
      <c r="Q60" s="1505">
        <f>VLOOKUP(M60,$AU$58:$AY$61,5,FALSE)</f>
        <v>-1</v>
      </c>
      <c r="Z60" s="1365" t="s">
        <v>72</v>
      </c>
      <c r="AA60" s="1366">
        <f t="shared" si="103"/>
        <v>3</v>
      </c>
      <c r="AB60" s="1366">
        <f t="shared" si="104"/>
        <v>3</v>
      </c>
      <c r="AC60" s="1366">
        <f t="shared" si="105"/>
        <v>0</v>
      </c>
      <c r="AD60" s="1365" t="s">
        <v>74</v>
      </c>
      <c r="AE60" s="1366">
        <f t="shared" si="106"/>
        <v>0</v>
      </c>
      <c r="AF60" s="1362">
        <f t="shared" si="107"/>
        <v>0</v>
      </c>
      <c r="AG60" s="1362">
        <f t="shared" si="108"/>
        <v>3</v>
      </c>
      <c r="AI60" s="1361">
        <f>RANK($AJ60,$AJ$58:$AJ$61,1)+COUNTIF($AJ$58:$AJ60,$AJ60)-1</f>
        <v>2</v>
      </c>
      <c r="AJ60" s="1361">
        <f>AK60+AL60+AM60</f>
        <v>2</v>
      </c>
      <c r="AK60" s="1361">
        <f t="shared" si="110"/>
        <v>0</v>
      </c>
      <c r="AL60" s="1361">
        <f t="shared" si="111"/>
        <v>0</v>
      </c>
      <c r="AM60" s="1361">
        <f t="shared" si="112"/>
        <v>2</v>
      </c>
      <c r="AN60" s="1365" t="s">
        <v>73</v>
      </c>
      <c r="AO60" s="1361">
        <f t="shared" si="113"/>
        <v>6</v>
      </c>
      <c r="AP60" s="1361">
        <f t="shared" si="114"/>
        <v>5</v>
      </c>
      <c r="AQ60" s="1361">
        <f t="shared" si="115"/>
        <v>3</v>
      </c>
      <c r="AR60" s="1361">
        <f t="shared" si="116"/>
        <v>2</v>
      </c>
      <c r="AT60" s="1361">
        <v>3</v>
      </c>
      <c r="AU60" s="1361" t="str">
        <f t="shared" si="117"/>
        <v>USA</v>
      </c>
      <c r="AV60" s="1361">
        <f t="shared" si="118"/>
        <v>3</v>
      </c>
      <c r="AW60" s="1361">
        <f t="shared" si="119"/>
        <v>5</v>
      </c>
      <c r="AX60" s="1361">
        <f t="shared" si="120"/>
        <v>6</v>
      </c>
      <c r="AY60" s="1361">
        <f t="shared" si="121"/>
        <v>-1</v>
      </c>
      <c r="AZ60" s="1423">
        <v>29</v>
      </c>
      <c r="BA60" s="1430">
        <v>41811.666666666664</v>
      </c>
      <c r="BB60" s="1425" t="s">
        <v>72</v>
      </c>
      <c r="BC60" s="1426" t="s">
        <v>6</v>
      </c>
      <c r="BD60" s="1427" t="s">
        <v>74</v>
      </c>
      <c r="BE60" s="1429">
        <f>IF(G60='Resultat &amp; tabell'!$G60,2,0)</f>
        <v>0</v>
      </c>
      <c r="BF60" s="1428" t="s">
        <v>6</v>
      </c>
      <c r="BG60" s="1429">
        <f>IF(I60='Resultat &amp; tabell'!$I60,2,0)</f>
        <v>0</v>
      </c>
      <c r="BH60" s="1429">
        <f>IF(J60='Resultat &amp; tabell'!$J60,1,0)</f>
        <v>0</v>
      </c>
      <c r="BI60" s="1413">
        <f t="shared" si="109"/>
        <v>0</v>
      </c>
      <c r="BK60" s="1431"/>
      <c r="BL60" s="1453"/>
      <c r="BM60" s="1453"/>
      <c r="BN60" s="1453"/>
      <c r="BO60" s="1453"/>
    </row>
    <row r="61" spans="2:67" ht="14.25" customHeight="1" x14ac:dyDescent="0.25">
      <c r="B61" s="1352">
        <v>30</v>
      </c>
      <c r="C61" s="1395">
        <v>41812.75</v>
      </c>
      <c r="D61" s="1391" t="s">
        <v>196</v>
      </c>
      <c r="E61" s="1392" t="s">
        <v>6</v>
      </c>
      <c r="F61" s="1393" t="s">
        <v>197</v>
      </c>
      <c r="G61" s="1551">
        <v>1</v>
      </c>
      <c r="H61" s="1406" t="s">
        <v>6</v>
      </c>
      <c r="I61" s="1546">
        <v>2</v>
      </c>
      <c r="J61" s="1546">
        <v>2</v>
      </c>
      <c r="K61" s="1482">
        <f>IF('Resultat &amp; tabell'!J61="",0,BI61)</f>
        <v>2</v>
      </c>
      <c r="L61" s="1472">
        <v>4</v>
      </c>
      <c r="M61" s="1492" t="str">
        <f>VLOOKUP(L61,$AT$58:$AY$61,2,FALSE)</f>
        <v>Ghana</v>
      </c>
      <c r="N61" s="1489">
        <f>VLOOKUP(M61,$AU$58:$AY$61,2,FALSE)</f>
        <v>0</v>
      </c>
      <c r="O61" s="1489">
        <f>VLOOKUP(M61,$AU$58:$AY$61,3,FALSE)</f>
        <v>1</v>
      </c>
      <c r="P61" s="1489">
        <f>VLOOKUP(M61,$AU$58:$AY$61,4,FALSE)</f>
        <v>7</v>
      </c>
      <c r="Q61" s="1490">
        <f>VLOOKUP(M61,$AU$58:$AY$61,5,FALSE)</f>
        <v>-6</v>
      </c>
      <c r="Z61" s="1365" t="s">
        <v>75</v>
      </c>
      <c r="AA61" s="1366">
        <f t="shared" si="103"/>
        <v>0</v>
      </c>
      <c r="AB61" s="1366">
        <f t="shared" si="104"/>
        <v>1</v>
      </c>
      <c r="AC61" s="1366">
        <f t="shared" si="105"/>
        <v>2</v>
      </c>
      <c r="AD61" s="1365" t="s">
        <v>73</v>
      </c>
      <c r="AE61" s="1366">
        <f t="shared" si="106"/>
        <v>3</v>
      </c>
      <c r="AF61" s="1362">
        <f t="shared" si="107"/>
        <v>2</v>
      </c>
      <c r="AG61" s="1362">
        <f t="shared" si="108"/>
        <v>1</v>
      </c>
      <c r="AI61" s="1361">
        <f>RANK($AJ61,$AJ$58:$AJ$61,1)+COUNTIF($AJ$58:$AJ61,$AJ61)-1</f>
        <v>3</v>
      </c>
      <c r="AJ61" s="1361">
        <f>AK61+AL61+AM61</f>
        <v>3</v>
      </c>
      <c r="AK61" s="1361">
        <f t="shared" si="110"/>
        <v>0</v>
      </c>
      <c r="AL61" s="1361">
        <f t="shared" si="111"/>
        <v>0</v>
      </c>
      <c r="AM61" s="1361">
        <f t="shared" si="112"/>
        <v>3</v>
      </c>
      <c r="AN61" s="1365" t="s">
        <v>75</v>
      </c>
      <c r="AO61" s="1361">
        <f t="shared" si="113"/>
        <v>3</v>
      </c>
      <c r="AP61" s="1361">
        <f t="shared" si="114"/>
        <v>5</v>
      </c>
      <c r="AQ61" s="1361">
        <f t="shared" si="115"/>
        <v>6</v>
      </c>
      <c r="AR61" s="1361">
        <f t="shared" si="116"/>
        <v>-1</v>
      </c>
      <c r="AT61" s="1361">
        <v>4</v>
      </c>
      <c r="AU61" s="1361" t="str">
        <f t="shared" si="117"/>
        <v>Ghana</v>
      </c>
      <c r="AV61" s="1361">
        <f t="shared" si="118"/>
        <v>0</v>
      </c>
      <c r="AW61" s="1361">
        <f t="shared" si="119"/>
        <v>1</v>
      </c>
      <c r="AX61" s="1361">
        <f t="shared" si="120"/>
        <v>7</v>
      </c>
      <c r="AY61" s="1361">
        <f t="shared" si="121"/>
        <v>-6</v>
      </c>
      <c r="AZ61" s="1423">
        <v>30</v>
      </c>
      <c r="BA61" s="1430">
        <v>41812.75</v>
      </c>
      <c r="BB61" s="1425" t="s">
        <v>75</v>
      </c>
      <c r="BC61" s="1426" t="s">
        <v>6</v>
      </c>
      <c r="BD61" s="1427" t="s">
        <v>73</v>
      </c>
      <c r="BE61" s="1429">
        <f>IF(G61='Resultat &amp; tabell'!$G61,2,0)</f>
        <v>0</v>
      </c>
      <c r="BF61" s="1428" t="s">
        <v>6</v>
      </c>
      <c r="BG61" s="1429">
        <f>IF(I61='Resultat &amp; tabell'!$I61,2,0)</f>
        <v>2</v>
      </c>
      <c r="BH61" s="1429">
        <f>IF(J61='Resultat &amp; tabell'!$J61,1,0)</f>
        <v>0</v>
      </c>
      <c r="BI61" s="1413">
        <f t="shared" si="109"/>
        <v>2</v>
      </c>
      <c r="BK61" s="1431"/>
      <c r="BL61" s="1453"/>
      <c r="BM61" s="1453"/>
      <c r="BN61" s="1453"/>
      <c r="BO61" s="1453"/>
    </row>
    <row r="62" spans="2:67" ht="14.25" customHeight="1" x14ac:dyDescent="0.25">
      <c r="B62" s="1352">
        <v>45</v>
      </c>
      <c r="C62" s="1395">
        <v>41816.541666666664</v>
      </c>
      <c r="D62" s="1391" t="s">
        <v>196</v>
      </c>
      <c r="E62" s="1392" t="s">
        <v>6</v>
      </c>
      <c r="F62" s="1393" t="s">
        <v>194</v>
      </c>
      <c r="G62" s="1551">
        <v>2</v>
      </c>
      <c r="H62" s="1406" t="s">
        <v>6</v>
      </c>
      <c r="I62" s="1546">
        <v>3</v>
      </c>
      <c r="J62" s="1546">
        <v>2</v>
      </c>
      <c r="K62" s="1482">
        <f>IF('Resultat &amp; tabell'!J62="",0,BI62)</f>
        <v>1</v>
      </c>
      <c r="M62" s="1348"/>
      <c r="N62" s="1348"/>
      <c r="O62" s="1507"/>
      <c r="P62" s="1348"/>
      <c r="Q62" s="1494"/>
      <c r="R62" s="1348"/>
      <c r="Z62" s="1365" t="s">
        <v>75</v>
      </c>
      <c r="AA62" s="1366">
        <f t="shared" si="103"/>
        <v>0</v>
      </c>
      <c r="AB62" s="1366">
        <f t="shared" si="104"/>
        <v>2</v>
      </c>
      <c r="AC62" s="1366">
        <f t="shared" si="105"/>
        <v>3</v>
      </c>
      <c r="AD62" s="1365" t="s">
        <v>72</v>
      </c>
      <c r="AE62" s="1366">
        <f t="shared" si="106"/>
        <v>3</v>
      </c>
      <c r="AF62" s="1362">
        <f t="shared" si="107"/>
        <v>3</v>
      </c>
      <c r="AG62" s="1362">
        <f t="shared" si="108"/>
        <v>2</v>
      </c>
      <c r="AZ62" s="1423">
        <v>45</v>
      </c>
      <c r="BA62" s="1430">
        <v>41816.541666666664</v>
      </c>
      <c r="BB62" s="1425" t="s">
        <v>75</v>
      </c>
      <c r="BC62" s="1426" t="s">
        <v>6</v>
      </c>
      <c r="BD62" s="1427" t="s">
        <v>72</v>
      </c>
      <c r="BE62" s="1429">
        <f>IF(G62='Resultat &amp; tabell'!$G62,2,0)</f>
        <v>0</v>
      </c>
      <c r="BF62" s="1428" t="s">
        <v>6</v>
      </c>
      <c r="BG62" s="1429">
        <f>IF(I62='Resultat &amp; tabell'!$I62,2,0)</f>
        <v>0</v>
      </c>
      <c r="BH62" s="1429">
        <f>IF(J62='Resultat &amp; tabell'!$J62,1,0)</f>
        <v>1</v>
      </c>
      <c r="BI62" s="1413">
        <f t="shared" si="109"/>
        <v>1</v>
      </c>
      <c r="BL62" s="1453"/>
      <c r="BM62" s="1457"/>
      <c r="BN62" s="1453"/>
      <c r="BO62" s="1453"/>
    </row>
    <row r="63" spans="2:67" ht="14.25" customHeight="1" x14ac:dyDescent="0.25">
      <c r="B63" s="1352">
        <v>46</v>
      </c>
      <c r="C63" s="1395">
        <v>41816.541666666664</v>
      </c>
      <c r="D63" s="1391" t="s">
        <v>197</v>
      </c>
      <c r="E63" s="1392" t="s">
        <v>6</v>
      </c>
      <c r="F63" s="1393" t="s">
        <v>195</v>
      </c>
      <c r="G63" s="1551">
        <v>2</v>
      </c>
      <c r="H63" s="1406" t="s">
        <v>6</v>
      </c>
      <c r="I63" s="1546">
        <v>0</v>
      </c>
      <c r="J63" s="1546">
        <v>1</v>
      </c>
      <c r="K63" s="1482">
        <f>IF('Resultat &amp; tabell'!J63="",0,BI63)</f>
        <v>3</v>
      </c>
      <c r="N63" s="1494"/>
      <c r="O63" s="1507"/>
      <c r="P63" s="1494"/>
      <c r="Q63" s="1494"/>
      <c r="Z63" s="1365" t="s">
        <v>73</v>
      </c>
      <c r="AA63" s="1366">
        <f t="shared" si="103"/>
        <v>3</v>
      </c>
      <c r="AB63" s="1366">
        <f t="shared" si="104"/>
        <v>2</v>
      </c>
      <c r="AC63" s="1366">
        <f t="shared" si="105"/>
        <v>0</v>
      </c>
      <c r="AD63" s="1365" t="s">
        <v>74</v>
      </c>
      <c r="AE63" s="1366">
        <f t="shared" si="106"/>
        <v>0</v>
      </c>
      <c r="AF63" s="1362">
        <f t="shared" si="107"/>
        <v>0</v>
      </c>
      <c r="AG63" s="1362">
        <f t="shared" si="108"/>
        <v>2</v>
      </c>
      <c r="AZ63" s="1423">
        <v>46</v>
      </c>
      <c r="BA63" s="1430">
        <v>41816.541666666664</v>
      </c>
      <c r="BB63" s="1425" t="s">
        <v>73</v>
      </c>
      <c r="BC63" s="1426" t="s">
        <v>6</v>
      </c>
      <c r="BD63" s="1427" t="s">
        <v>74</v>
      </c>
      <c r="BE63" s="1429">
        <f>IF(G63='Resultat &amp; tabell'!$G63,2,0)</f>
        <v>2</v>
      </c>
      <c r="BF63" s="1428" t="s">
        <v>6</v>
      </c>
      <c r="BG63" s="1429">
        <f>IF(I63='Resultat &amp; tabell'!$I63,2,0)</f>
        <v>0</v>
      </c>
      <c r="BH63" s="1429">
        <f>IF(J63='Resultat &amp; tabell'!$J63,1,0)</f>
        <v>1</v>
      </c>
      <c r="BI63" s="1413">
        <f t="shared" si="109"/>
        <v>3</v>
      </c>
      <c r="BL63" s="1453"/>
      <c r="BM63" s="1457"/>
      <c r="BN63" s="1453"/>
      <c r="BO63" s="1453"/>
    </row>
    <row r="64" spans="2:67" ht="14.25" customHeight="1" x14ac:dyDescent="0.25">
      <c r="C64" s="1367"/>
      <c r="F64" s="1348"/>
      <c r="K64" s="1495"/>
      <c r="N64" s="1494"/>
      <c r="O64" s="1507"/>
      <c r="P64" s="1494"/>
      <c r="Q64" s="1494"/>
      <c r="BA64" s="1438"/>
      <c r="BI64" s="1414"/>
      <c r="BL64" s="1453"/>
      <c r="BM64" s="1457"/>
      <c r="BN64" s="1453"/>
      <c r="BO64" s="1453"/>
    </row>
    <row r="65" spans="2:67" s="1372" customFormat="1" ht="14.25" customHeight="1" x14ac:dyDescent="0.25">
      <c r="B65" s="1349" t="s">
        <v>76</v>
      </c>
      <c r="C65" s="1370"/>
      <c r="D65" s="1355"/>
      <c r="E65" s="1356"/>
      <c r="F65" s="1355"/>
      <c r="G65" s="1356"/>
      <c r="H65" s="1356"/>
      <c r="I65" s="1356"/>
      <c r="J65" s="1356"/>
      <c r="K65" s="1495"/>
      <c r="L65" s="1496"/>
      <c r="M65" s="1497"/>
      <c r="N65" s="1498"/>
      <c r="O65" s="1508"/>
      <c r="P65" s="1498"/>
      <c r="Q65" s="1498"/>
      <c r="R65" s="1497"/>
      <c r="S65" s="1498"/>
      <c r="T65" s="1356"/>
      <c r="U65" s="1356"/>
      <c r="V65" s="1356"/>
      <c r="W65" s="1377"/>
      <c r="Z65" s="1359"/>
      <c r="AA65" s="1366"/>
      <c r="AB65" s="1366"/>
      <c r="AC65" s="1366"/>
      <c r="AD65" s="1359"/>
      <c r="AE65" s="1373"/>
      <c r="AF65" s="1374"/>
      <c r="AG65" s="1374"/>
      <c r="AH65" s="1373"/>
      <c r="AI65" s="1373"/>
      <c r="AJ65" s="1373"/>
      <c r="AK65" s="1373"/>
      <c r="AL65" s="1373"/>
      <c r="AM65" s="1373"/>
      <c r="AN65" s="1373"/>
      <c r="AO65" s="1373"/>
      <c r="AP65" s="1373"/>
      <c r="AQ65" s="1373"/>
      <c r="AR65" s="1373"/>
      <c r="AS65" s="1373"/>
      <c r="AT65" s="1373"/>
      <c r="AU65" s="1373"/>
      <c r="AV65" s="1373"/>
      <c r="AW65" s="1373"/>
      <c r="AX65" s="1373"/>
      <c r="AY65" s="1373"/>
      <c r="AZ65" s="1416" t="s">
        <v>76</v>
      </c>
      <c r="BA65" s="1440"/>
      <c r="BB65" s="1417"/>
      <c r="BC65" s="1418"/>
      <c r="BD65" s="1417"/>
      <c r="BE65" s="1418"/>
      <c r="BF65" s="1418"/>
      <c r="BG65" s="1418"/>
      <c r="BH65" s="1418"/>
      <c r="BI65" s="1415"/>
      <c r="BJ65" s="1382"/>
      <c r="BK65" s="1384"/>
      <c r="BL65" s="1415"/>
      <c r="BM65" s="1458"/>
      <c r="BN65" s="1415"/>
      <c r="BO65" s="1415"/>
    </row>
    <row r="66" spans="2:67" s="1372" customFormat="1" ht="14.25" customHeight="1" x14ac:dyDescent="0.25">
      <c r="B66" s="1402" t="s">
        <v>2</v>
      </c>
      <c r="C66" s="1403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1404" t="s">
        <v>81</v>
      </c>
      <c r="K66" s="1499" t="s">
        <v>89</v>
      </c>
      <c r="L66" s="1496"/>
      <c r="M66" s="1478" t="s">
        <v>76</v>
      </c>
      <c r="N66" s="1479" t="s">
        <v>89</v>
      </c>
      <c r="O66" s="1479" t="s">
        <v>90</v>
      </c>
      <c r="P66" s="1479" t="s">
        <v>91</v>
      </c>
      <c r="Q66" s="1480" t="s">
        <v>101</v>
      </c>
      <c r="R66" s="1497"/>
      <c r="S66" s="1498"/>
      <c r="T66" s="1356"/>
      <c r="U66" s="1356"/>
      <c r="V66" s="1356"/>
      <c r="W66" s="1377"/>
      <c r="Z66" s="1363" t="s">
        <v>87</v>
      </c>
      <c r="AA66" s="1363" t="s">
        <v>89</v>
      </c>
      <c r="AB66" s="1363" t="s">
        <v>90</v>
      </c>
      <c r="AC66" s="1363" t="s">
        <v>91</v>
      </c>
      <c r="AD66" s="1363" t="s">
        <v>88</v>
      </c>
      <c r="AE66" s="1363" t="s">
        <v>89</v>
      </c>
      <c r="AF66" s="1363" t="s">
        <v>90</v>
      </c>
      <c r="AG66" s="1363" t="s">
        <v>91</v>
      </c>
      <c r="AH66" s="1373"/>
      <c r="AI66" s="1364" t="s">
        <v>99</v>
      </c>
      <c r="AJ66" s="1364" t="s">
        <v>98</v>
      </c>
      <c r="AK66" s="1364" t="s">
        <v>97</v>
      </c>
      <c r="AL66" s="1363" t="s">
        <v>96</v>
      </c>
      <c r="AM66" s="1363" t="s">
        <v>95</v>
      </c>
      <c r="AN66" s="1363" t="s">
        <v>92</v>
      </c>
      <c r="AO66" s="1363" t="s">
        <v>89</v>
      </c>
      <c r="AP66" s="1363" t="s">
        <v>90</v>
      </c>
      <c r="AQ66" s="1363" t="s">
        <v>91</v>
      </c>
      <c r="AR66" s="1364" t="s">
        <v>93</v>
      </c>
      <c r="AS66" s="1373"/>
      <c r="AT66" s="1363" t="s">
        <v>94</v>
      </c>
      <c r="AU66" s="1363" t="s">
        <v>92</v>
      </c>
      <c r="AV66" s="1363" t="s">
        <v>89</v>
      </c>
      <c r="AW66" s="1363" t="s">
        <v>90</v>
      </c>
      <c r="AX66" s="1363" t="s">
        <v>91</v>
      </c>
      <c r="AY66" s="1364" t="s">
        <v>93</v>
      </c>
      <c r="AZ66" s="1445" t="s">
        <v>2</v>
      </c>
      <c r="BA66" s="1443" t="s">
        <v>3</v>
      </c>
      <c r="BB66" s="1447" t="s">
        <v>2</v>
      </c>
      <c r="BC66" s="1444"/>
      <c r="BD66" s="1448"/>
      <c r="BE66" s="1999" t="s">
        <v>4</v>
      </c>
      <c r="BF66" s="1999"/>
      <c r="BG66" s="1999"/>
      <c r="BH66" s="1444" t="s">
        <v>81</v>
      </c>
      <c r="BI66" s="1405" t="s">
        <v>89</v>
      </c>
      <c r="BJ66" s="1382"/>
      <c r="BK66" s="1419"/>
      <c r="BL66" s="1415"/>
      <c r="BM66" s="1415"/>
      <c r="BN66" s="1415"/>
      <c r="BO66" s="1415"/>
    </row>
    <row r="67" spans="2:67" ht="14.25" customHeight="1" x14ac:dyDescent="0.25">
      <c r="B67" s="1352">
        <v>15</v>
      </c>
      <c r="C67" s="1395">
        <v>41807.541666666664</v>
      </c>
      <c r="D67" s="1391" t="s">
        <v>179</v>
      </c>
      <c r="E67" s="1392" t="s">
        <v>6</v>
      </c>
      <c r="F67" s="1393" t="s">
        <v>180</v>
      </c>
      <c r="G67" s="1552">
        <v>2</v>
      </c>
      <c r="H67" s="1406" t="s">
        <v>6</v>
      </c>
      <c r="I67" s="1547">
        <v>0</v>
      </c>
      <c r="J67" s="1547">
        <v>1</v>
      </c>
      <c r="K67" s="1482">
        <f>IF('Resultat &amp; tabell'!J67="",0,BI67)</f>
        <v>3</v>
      </c>
      <c r="L67" s="1483">
        <v>1</v>
      </c>
      <c r="M67" s="1484" t="str">
        <f>VLOOKUP(L67,$AT$67:$AY$70,2,FALSE)</f>
        <v>Ryssland</v>
      </c>
      <c r="N67" s="1485">
        <f>VLOOKUP(M67,$AU$67:$AY$70,2,FALSE)</f>
        <v>7</v>
      </c>
      <c r="O67" s="1485">
        <f>VLOOKUP(M67,$AU$67:$AY$70,3,FALSE)</f>
        <v>5</v>
      </c>
      <c r="P67" s="1485">
        <f>VLOOKUP(M67,$AU$67:$AY$70,4,FALSE)</f>
        <v>1</v>
      </c>
      <c r="Q67" s="1486">
        <f>VLOOKUP(M67,$AU$67:$AY$70,5,FALSE)</f>
        <v>4</v>
      </c>
      <c r="Z67" s="1365" t="s">
        <v>77</v>
      </c>
      <c r="AA67" s="1366">
        <f t="shared" ref="AA67:AA72" si="122">IF(G67="",0,IF($G67&lt;$I67,0,IF($G67=$I67,1,3)))</f>
        <v>3</v>
      </c>
      <c r="AB67" s="1366">
        <f t="shared" ref="AB67:AB72" si="123">G67</f>
        <v>2</v>
      </c>
      <c r="AC67" s="1366">
        <f t="shared" ref="AC67:AC72" si="124">I67</f>
        <v>0</v>
      </c>
      <c r="AD67" s="1365" t="s">
        <v>78</v>
      </c>
      <c r="AE67" s="1366">
        <f t="shared" ref="AE67:AE72" si="125">IF(I67="",0,IF(I67&lt;G67,0,IF(G67=I67,1,3)))</f>
        <v>0</v>
      </c>
      <c r="AF67" s="1362">
        <f t="shared" ref="AF67:AF72" si="126">I67</f>
        <v>0</v>
      </c>
      <c r="AG67" s="1362">
        <f t="shared" ref="AG67:AG72" si="127">G67</f>
        <v>2</v>
      </c>
      <c r="AI67" s="1361">
        <f>RANK($AJ67,$AJ$67:$AJ$71,1)+COUNTIF($AJ$67:$AJ67,$AJ67)-1</f>
        <v>2</v>
      </c>
      <c r="AJ67" s="1361">
        <f>AK67+AL67+AM67</f>
        <v>2</v>
      </c>
      <c r="AK67" s="1361">
        <f>SUMPRODUCT(($AO$67:$AO$70=AO67)*($AR$67:$AR$70=AR67)*($AP$67:$AP$70&gt;AP67))</f>
        <v>0</v>
      </c>
      <c r="AL67" s="1361">
        <f>SUMPRODUCT(($AO$67:$AO$70=AO67)*($AR$67:$AR$70&gt;AR67))</f>
        <v>1</v>
      </c>
      <c r="AM67" s="1361">
        <f>RANK(AO67,$AO$67:$AO$70)</f>
        <v>1</v>
      </c>
      <c r="AN67" s="1365" t="s">
        <v>77</v>
      </c>
      <c r="AO67" s="1361">
        <f>SUMIF($Z$67:$Z$72,$AN67,$AA$67:$AA$72)+SUMIF($AD$67:$AD$72,$AN67,$AE$67:$AE$72)</f>
        <v>7</v>
      </c>
      <c r="AP67" s="1361">
        <f>SUMIF($Z$67:$Z$72,$AN67,$AB$67:$AB$72)+SUMIF($AD$67:$AD$72,$AN67,$AF$67:$AF$72)</f>
        <v>4</v>
      </c>
      <c r="AQ67" s="1361">
        <f>SUMIF($Z$67:$Z$72,$AN67,$AC$67:$AC$72)+SUMIF($AD$67:$AD$72,$AN67,$AG$67:$AG$72)</f>
        <v>1</v>
      </c>
      <c r="AR67" s="1361">
        <f>AP67-AQ67</f>
        <v>3</v>
      </c>
      <c r="AT67" s="1361">
        <v>1</v>
      </c>
      <c r="AU67" s="1361" t="str">
        <f>VLOOKUP($AT67,$AI$67:$AR$70,6,FALSE)</f>
        <v>Ryssland</v>
      </c>
      <c r="AV67" s="1361">
        <f>VLOOKUP($AU67,$AN$67:$AR$70,2,FALSE)</f>
        <v>7</v>
      </c>
      <c r="AW67" s="1361">
        <f>VLOOKUP($AU67,$AN$67:$AR$70,3,FALSE)</f>
        <v>5</v>
      </c>
      <c r="AX67" s="1361">
        <f>VLOOKUP($AU67,$AN$67:$AR$70,4,FALSE)</f>
        <v>1</v>
      </c>
      <c r="AY67" s="1361">
        <f>VLOOKUP($AU67,$AN$67:$AR$70,5,FALSE)</f>
        <v>4</v>
      </c>
      <c r="AZ67" s="1423">
        <v>15</v>
      </c>
      <c r="BA67" s="1430">
        <v>41807.541666666664</v>
      </c>
      <c r="BB67" s="1425" t="s">
        <v>77</v>
      </c>
      <c r="BC67" s="1426" t="s">
        <v>6</v>
      </c>
      <c r="BD67" s="1427" t="s">
        <v>78</v>
      </c>
      <c r="BE67" s="1429">
        <f>IF(G67='Resultat &amp; tabell'!$G67,2,0)</f>
        <v>2</v>
      </c>
      <c r="BF67" s="1428" t="s">
        <v>6</v>
      </c>
      <c r="BG67" s="1429">
        <f>IF(I67='Resultat &amp; tabell'!$I67,2,0)</f>
        <v>0</v>
      </c>
      <c r="BH67" s="1429">
        <f>IF(J67='Resultat &amp; tabell'!$J67,1,0)</f>
        <v>1</v>
      </c>
      <c r="BI67" s="1413">
        <f t="shared" ref="BI67:BI72" si="128">SUM(BE67+BG67+BH67)</f>
        <v>3</v>
      </c>
      <c r="BJ67" s="1383"/>
      <c r="BK67" s="1416"/>
      <c r="BL67" s="1453"/>
      <c r="BM67" s="1453"/>
      <c r="BN67" s="1453"/>
      <c r="BO67" s="1453"/>
    </row>
    <row r="68" spans="2:67" ht="14.25" customHeight="1" x14ac:dyDescent="0.25">
      <c r="B68" s="1352">
        <v>16</v>
      </c>
      <c r="C68" s="1395">
        <v>41807.75</v>
      </c>
      <c r="D68" s="1391" t="s">
        <v>178</v>
      </c>
      <c r="E68" s="1392" t="s">
        <v>6</v>
      </c>
      <c r="F68" s="1393" t="s">
        <v>181</v>
      </c>
      <c r="G68" s="1552">
        <v>2</v>
      </c>
      <c r="H68" s="1406" t="s">
        <v>6</v>
      </c>
      <c r="I68" s="1547">
        <v>0</v>
      </c>
      <c r="J68" s="1547">
        <v>1</v>
      </c>
      <c r="K68" s="1482">
        <f>IF('Resultat &amp; tabell'!J68="",0,BI68)</f>
        <v>0</v>
      </c>
      <c r="L68" s="1472">
        <v>2</v>
      </c>
      <c r="M68" s="1488" t="str">
        <f>VLOOKUP(L68,$AT$67:$AY$70,2,FALSE)</f>
        <v>Belgien</v>
      </c>
      <c r="N68" s="1489">
        <f>VLOOKUP(M68,$AU$67:$AY$70,2,FALSE)</f>
        <v>7</v>
      </c>
      <c r="O68" s="1489">
        <f>VLOOKUP(M68,$AU$67:$AY$70,3,FALSE)</f>
        <v>4</v>
      </c>
      <c r="P68" s="1489">
        <f>VLOOKUP(M68,$AU$67:$AY$70,4,FALSE)</f>
        <v>1</v>
      </c>
      <c r="Q68" s="1490">
        <f>VLOOKUP(M68,$AU$67:$AY$70,5,FALSE)</f>
        <v>3</v>
      </c>
      <c r="Z68" s="1365" t="s">
        <v>79</v>
      </c>
      <c r="AA68" s="1366">
        <f t="shared" si="122"/>
        <v>3</v>
      </c>
      <c r="AB68" s="1366">
        <f t="shared" si="123"/>
        <v>2</v>
      </c>
      <c r="AC68" s="1366">
        <f t="shared" si="124"/>
        <v>0</v>
      </c>
      <c r="AD68" s="1365" t="s">
        <v>80</v>
      </c>
      <c r="AE68" s="1366">
        <f t="shared" si="125"/>
        <v>0</v>
      </c>
      <c r="AF68" s="1362">
        <f t="shared" si="126"/>
        <v>0</v>
      </c>
      <c r="AG68" s="1362">
        <f t="shared" si="127"/>
        <v>2</v>
      </c>
      <c r="AI68" s="1361">
        <f>RANK($AJ68,$AJ$67:$AJ$71,1)+COUNTIF($AJ$67:$AJ68,$AJ68)-1</f>
        <v>1</v>
      </c>
      <c r="AJ68" s="1361">
        <f>AK68+AL68+AM68</f>
        <v>1</v>
      </c>
      <c r="AK68" s="1361">
        <f t="shared" ref="AK68:AK70" si="129">SUMPRODUCT(($AO$67:$AO$70=AO68)*($AR$67:$AR$70=AR68)*($AP$67:$AP$70&gt;AP68))</f>
        <v>0</v>
      </c>
      <c r="AL68" s="1361">
        <f t="shared" ref="AL68:AL70" si="130">SUMPRODUCT(($AO$67:$AO$70=AO68)*($AR$67:$AR$70&gt;AR68))</f>
        <v>0</v>
      </c>
      <c r="AM68" s="1361">
        <f t="shared" ref="AM68:AM70" si="131">RANK(AO68,$AO$67:$AO$70)</f>
        <v>1</v>
      </c>
      <c r="AN68" s="1365" t="s">
        <v>79</v>
      </c>
      <c r="AO68" s="1361">
        <f t="shared" ref="AO68:AO70" si="132">SUMIF($Z$67:$Z$72,$AN68,$AA$67:$AA$72)+SUMIF($AD$67:$AD$72,$AN68,$AE$67:$AE$72)</f>
        <v>7</v>
      </c>
      <c r="AP68" s="1361">
        <f t="shared" ref="AP68:AP70" si="133">SUMIF($Z$67:$Z$72,$AN68,$AB$67:$AB$72)+SUMIF($AD$67:$AD$72,$AN68,$AF$67:$AF$72)</f>
        <v>5</v>
      </c>
      <c r="AQ68" s="1361">
        <f t="shared" ref="AQ68:AQ70" si="134">SUMIF($Z$67:$Z$72,$AN68,$AC$67:$AC$72)+SUMIF($AD$67:$AD$72,$AN68,$AG$67:$AG$72)</f>
        <v>1</v>
      </c>
      <c r="AR68" s="1361">
        <f t="shared" ref="AR68:AR70" si="135">AP68-AQ68</f>
        <v>4</v>
      </c>
      <c r="AT68" s="1361">
        <v>2</v>
      </c>
      <c r="AU68" s="1361" t="str">
        <f t="shared" ref="AU68:AU70" si="136">VLOOKUP($AT68,$AI$67:$AR$70,6,FALSE)</f>
        <v>Belgien</v>
      </c>
      <c r="AV68" s="1361">
        <f t="shared" ref="AV68:AV70" si="137">VLOOKUP($AU68,$AN$67:$AR$70,2,FALSE)</f>
        <v>7</v>
      </c>
      <c r="AW68" s="1361">
        <f t="shared" ref="AW68:AW70" si="138">VLOOKUP($AU68,$AN$67:$AR$70,3,FALSE)</f>
        <v>4</v>
      </c>
      <c r="AX68" s="1361">
        <f t="shared" ref="AX68:AX70" si="139">VLOOKUP($AU68,$AN$67:$AR$70,4,FALSE)</f>
        <v>1</v>
      </c>
      <c r="AY68" s="1361">
        <f t="shared" ref="AY68:AY70" si="140">VLOOKUP($AU68,$AN$67:$AR$70,5,FALSE)</f>
        <v>3</v>
      </c>
      <c r="AZ68" s="1423">
        <v>16</v>
      </c>
      <c r="BA68" s="1430">
        <v>41807.75</v>
      </c>
      <c r="BB68" s="1425" t="s">
        <v>79</v>
      </c>
      <c r="BC68" s="1426" t="s">
        <v>6</v>
      </c>
      <c r="BD68" s="1427" t="s">
        <v>80</v>
      </c>
      <c r="BE68" s="1429">
        <f>IF(G68='Resultat &amp; tabell'!$G68,2,0)</f>
        <v>0</v>
      </c>
      <c r="BF68" s="1428" t="s">
        <v>6</v>
      </c>
      <c r="BG68" s="1429">
        <f>IF(I68='Resultat &amp; tabell'!$I68,2,0)</f>
        <v>0</v>
      </c>
      <c r="BH68" s="1429">
        <f>IF(J68='Resultat &amp; tabell'!$J68,1,0)</f>
        <v>0</v>
      </c>
      <c r="BI68" s="1413">
        <f t="shared" si="128"/>
        <v>0</v>
      </c>
      <c r="BK68" s="1416"/>
      <c r="BL68" s="1453"/>
      <c r="BM68" s="1453"/>
      <c r="BN68" s="1453"/>
      <c r="BO68" s="1453"/>
    </row>
    <row r="69" spans="2:67" ht="14.25" customHeight="1" x14ac:dyDescent="0.25">
      <c r="B69" s="1352">
        <v>31</v>
      </c>
      <c r="C69" s="1395">
        <v>41812.541666666664</v>
      </c>
      <c r="D69" s="1391" t="s">
        <v>179</v>
      </c>
      <c r="E69" s="1392" t="s">
        <v>6</v>
      </c>
      <c r="F69" s="1393" t="s">
        <v>178</v>
      </c>
      <c r="G69" s="1552">
        <v>1</v>
      </c>
      <c r="H69" s="1406" t="s">
        <v>6</v>
      </c>
      <c r="I69" s="1547">
        <v>1</v>
      </c>
      <c r="J69" s="1547" t="s">
        <v>214</v>
      </c>
      <c r="K69" s="1482">
        <f>IF('Resultat &amp; tabell'!J69="",0,BI69)</f>
        <v>2</v>
      </c>
      <c r="L69" s="1472">
        <v>3</v>
      </c>
      <c r="M69" s="1503" t="str">
        <f>VLOOKUP(L69,$AT$67:$AY$70,2,FALSE)</f>
        <v>Sydkorea</v>
      </c>
      <c r="N69" s="1504">
        <f>VLOOKUP(M69,$AU$67:$AY$70,2,FALSE)</f>
        <v>3</v>
      </c>
      <c r="O69" s="1504">
        <f>VLOOKUP(M69,$AU$67:$AY$70,3,FALSE)</f>
        <v>2</v>
      </c>
      <c r="P69" s="1504">
        <f>VLOOKUP(M69,$AU$67:$AY$70,4,FALSE)</f>
        <v>3</v>
      </c>
      <c r="Q69" s="1505">
        <f>VLOOKUP(M69,$AU$67:$AY$70,5,FALSE)</f>
        <v>-1</v>
      </c>
      <c r="Z69" s="1365" t="s">
        <v>77</v>
      </c>
      <c r="AA69" s="1366">
        <f t="shared" si="122"/>
        <v>1</v>
      </c>
      <c r="AB69" s="1366">
        <f t="shared" si="123"/>
        <v>1</v>
      </c>
      <c r="AC69" s="1366">
        <f t="shared" si="124"/>
        <v>1</v>
      </c>
      <c r="AD69" s="1365" t="s">
        <v>79</v>
      </c>
      <c r="AE69" s="1366">
        <f t="shared" si="125"/>
        <v>1</v>
      </c>
      <c r="AF69" s="1362">
        <f t="shared" si="126"/>
        <v>1</v>
      </c>
      <c r="AG69" s="1362">
        <f t="shared" si="127"/>
        <v>1</v>
      </c>
      <c r="AI69" s="1361">
        <f>RANK($AJ69,$AJ$67:$AJ$71,1)+COUNTIF($AJ$67:$AJ69,$AJ69)-1</f>
        <v>4</v>
      </c>
      <c r="AJ69" s="1361">
        <f>AK69+AL69+AM69</f>
        <v>4</v>
      </c>
      <c r="AK69" s="1361">
        <f t="shared" si="129"/>
        <v>0</v>
      </c>
      <c r="AL69" s="1361">
        <f t="shared" si="130"/>
        <v>0</v>
      </c>
      <c r="AM69" s="1361">
        <f t="shared" si="131"/>
        <v>4</v>
      </c>
      <c r="AN69" s="1365" t="s">
        <v>78</v>
      </c>
      <c r="AO69" s="1361">
        <f t="shared" si="132"/>
        <v>0</v>
      </c>
      <c r="AP69" s="1361">
        <f t="shared" si="133"/>
        <v>0</v>
      </c>
      <c r="AQ69" s="1361">
        <f t="shared" si="134"/>
        <v>6</v>
      </c>
      <c r="AR69" s="1361">
        <f t="shared" si="135"/>
        <v>-6</v>
      </c>
      <c r="AT69" s="1361">
        <v>3</v>
      </c>
      <c r="AU69" s="1361" t="str">
        <f t="shared" si="136"/>
        <v>Sydkorea</v>
      </c>
      <c r="AV69" s="1361">
        <f t="shared" si="137"/>
        <v>3</v>
      </c>
      <c r="AW69" s="1361">
        <f t="shared" si="138"/>
        <v>2</v>
      </c>
      <c r="AX69" s="1361">
        <f t="shared" si="139"/>
        <v>3</v>
      </c>
      <c r="AY69" s="1361">
        <f t="shared" si="140"/>
        <v>-1</v>
      </c>
      <c r="AZ69" s="1423">
        <v>31</v>
      </c>
      <c r="BA69" s="1430">
        <v>41812.541666666664</v>
      </c>
      <c r="BB69" s="1425" t="s">
        <v>77</v>
      </c>
      <c r="BC69" s="1426" t="s">
        <v>6</v>
      </c>
      <c r="BD69" s="1427" t="s">
        <v>79</v>
      </c>
      <c r="BE69" s="1429">
        <f>IF(G69='Resultat &amp; tabell'!$G69,2,0)</f>
        <v>2</v>
      </c>
      <c r="BF69" s="1428" t="s">
        <v>6</v>
      </c>
      <c r="BG69" s="1429">
        <f>IF(I69='Resultat &amp; tabell'!$I69,2,0)</f>
        <v>0</v>
      </c>
      <c r="BH69" s="1429">
        <f>IF(J69='Resultat &amp; tabell'!$J69,1,0)</f>
        <v>0</v>
      </c>
      <c r="BI69" s="1413">
        <f t="shared" si="128"/>
        <v>2</v>
      </c>
      <c r="BK69" s="1431"/>
      <c r="BL69" s="1453"/>
      <c r="BM69" s="1453"/>
      <c r="BN69" s="1453"/>
      <c r="BO69" s="1453"/>
    </row>
    <row r="70" spans="2:67" ht="14.25" customHeight="1" x14ac:dyDescent="0.25">
      <c r="B70" s="1352">
        <v>32</v>
      </c>
      <c r="C70" s="1395">
        <v>41812.666666666664</v>
      </c>
      <c r="D70" s="1391" t="s">
        <v>181</v>
      </c>
      <c r="E70" s="1392" t="s">
        <v>6</v>
      </c>
      <c r="F70" s="1393" t="s">
        <v>180</v>
      </c>
      <c r="G70" s="1552">
        <v>2</v>
      </c>
      <c r="H70" s="1406" t="s">
        <v>6</v>
      </c>
      <c r="I70" s="1547">
        <v>0</v>
      </c>
      <c r="J70" s="1547">
        <v>1</v>
      </c>
      <c r="K70" s="1482">
        <f>IF('Resultat &amp; tabell'!J70="",0,BI70)</f>
        <v>2</v>
      </c>
      <c r="L70" s="1472">
        <v>4</v>
      </c>
      <c r="M70" s="1492" t="str">
        <f>VLOOKUP(L70,$AT$67:$AY$70,2,FALSE)</f>
        <v>Algeriet</v>
      </c>
      <c r="N70" s="1489">
        <f>VLOOKUP(M70,$AU$67:$AY$70,2,FALSE)</f>
        <v>0</v>
      </c>
      <c r="O70" s="1489">
        <f>VLOOKUP(M70,$AU$67:$AY$70,3,FALSE)</f>
        <v>0</v>
      </c>
      <c r="P70" s="1489">
        <f>VLOOKUP(M70,$AU$67:$AY$70,4,FALSE)</f>
        <v>6</v>
      </c>
      <c r="Q70" s="1490">
        <f>VLOOKUP(M70,$AU$67:$AY$70,5,FALSE)</f>
        <v>-6</v>
      </c>
      <c r="Z70" s="1365" t="s">
        <v>80</v>
      </c>
      <c r="AA70" s="1366">
        <f t="shared" si="122"/>
        <v>3</v>
      </c>
      <c r="AB70" s="1366">
        <f t="shared" si="123"/>
        <v>2</v>
      </c>
      <c r="AC70" s="1366">
        <f t="shared" si="124"/>
        <v>0</v>
      </c>
      <c r="AD70" s="1365" t="s">
        <v>78</v>
      </c>
      <c r="AE70" s="1366">
        <f t="shared" si="125"/>
        <v>0</v>
      </c>
      <c r="AF70" s="1362">
        <f t="shared" si="126"/>
        <v>0</v>
      </c>
      <c r="AG70" s="1362">
        <f t="shared" si="127"/>
        <v>2</v>
      </c>
      <c r="AI70" s="1361">
        <f>RANK($AJ70,$AJ$67:$AJ$71,1)+COUNTIF($AJ$67:$AJ70,$AJ70)-1</f>
        <v>3</v>
      </c>
      <c r="AJ70" s="1361">
        <f>AK70+AL70+AM70</f>
        <v>3</v>
      </c>
      <c r="AK70" s="1361">
        <f t="shared" si="129"/>
        <v>0</v>
      </c>
      <c r="AL70" s="1361">
        <f t="shared" si="130"/>
        <v>0</v>
      </c>
      <c r="AM70" s="1361">
        <f t="shared" si="131"/>
        <v>3</v>
      </c>
      <c r="AN70" s="1365" t="s">
        <v>80</v>
      </c>
      <c r="AO70" s="1361">
        <f t="shared" si="132"/>
        <v>3</v>
      </c>
      <c r="AP70" s="1361">
        <f t="shared" si="133"/>
        <v>2</v>
      </c>
      <c r="AQ70" s="1361">
        <f t="shared" si="134"/>
        <v>3</v>
      </c>
      <c r="AR70" s="1361">
        <f t="shared" si="135"/>
        <v>-1</v>
      </c>
      <c r="AT70" s="1361">
        <v>4</v>
      </c>
      <c r="AU70" s="1361" t="str">
        <f t="shared" si="136"/>
        <v>Algeriet</v>
      </c>
      <c r="AV70" s="1361">
        <f t="shared" si="137"/>
        <v>0</v>
      </c>
      <c r="AW70" s="1361">
        <f t="shared" si="138"/>
        <v>0</v>
      </c>
      <c r="AX70" s="1361">
        <f t="shared" si="139"/>
        <v>6</v>
      </c>
      <c r="AY70" s="1361">
        <f t="shared" si="140"/>
        <v>-6</v>
      </c>
      <c r="AZ70" s="1423">
        <v>32</v>
      </c>
      <c r="BA70" s="1430">
        <v>41812.666666666664</v>
      </c>
      <c r="BB70" s="1425" t="s">
        <v>80</v>
      </c>
      <c r="BC70" s="1426" t="s">
        <v>6</v>
      </c>
      <c r="BD70" s="1427" t="s">
        <v>78</v>
      </c>
      <c r="BE70" s="1429">
        <f>IF(G70='Resultat &amp; tabell'!$G70,2,0)</f>
        <v>2</v>
      </c>
      <c r="BF70" s="1428" t="s">
        <v>6</v>
      </c>
      <c r="BG70" s="1429">
        <f>IF(I70='Resultat &amp; tabell'!$I70,2,0)</f>
        <v>0</v>
      </c>
      <c r="BH70" s="1429">
        <f>IF(J70='Resultat &amp; tabell'!$J70,1,0)</f>
        <v>0</v>
      </c>
      <c r="BI70" s="1413">
        <f t="shared" si="128"/>
        <v>2</v>
      </c>
      <c r="BK70" s="1431"/>
      <c r="BL70" s="1453"/>
      <c r="BM70" s="1453"/>
      <c r="BN70" s="1453"/>
      <c r="BO70" s="1453"/>
    </row>
    <row r="71" spans="2:67" ht="14.25" customHeight="1" x14ac:dyDescent="0.25">
      <c r="B71" s="1352">
        <v>47</v>
      </c>
      <c r="C71" s="1395">
        <v>41816.708333333336</v>
      </c>
      <c r="D71" s="1391" t="s">
        <v>181</v>
      </c>
      <c r="E71" s="1392" t="s">
        <v>6</v>
      </c>
      <c r="F71" s="1393" t="s">
        <v>179</v>
      </c>
      <c r="G71" s="1552">
        <v>0</v>
      </c>
      <c r="H71" s="1406" t="s">
        <v>6</v>
      </c>
      <c r="I71" s="1547">
        <v>1</v>
      </c>
      <c r="J71" s="1547">
        <v>2</v>
      </c>
      <c r="K71" s="1482">
        <f>IF('Resultat &amp; tabell'!J71="",0,BI71)</f>
        <v>5</v>
      </c>
      <c r="M71" s="1348"/>
      <c r="N71" s="1348"/>
      <c r="P71" s="1348"/>
      <c r="R71" s="1348"/>
      <c r="Z71" s="1365" t="s">
        <v>80</v>
      </c>
      <c r="AA71" s="1366">
        <f t="shared" si="122"/>
        <v>0</v>
      </c>
      <c r="AB71" s="1366">
        <f t="shared" si="123"/>
        <v>0</v>
      </c>
      <c r="AC71" s="1366">
        <f t="shared" si="124"/>
        <v>1</v>
      </c>
      <c r="AD71" s="1365" t="s">
        <v>77</v>
      </c>
      <c r="AE71" s="1366">
        <f t="shared" si="125"/>
        <v>3</v>
      </c>
      <c r="AF71" s="1362">
        <f t="shared" si="126"/>
        <v>1</v>
      </c>
      <c r="AG71" s="1362">
        <f t="shared" si="127"/>
        <v>0</v>
      </c>
      <c r="AZ71" s="1423">
        <v>47</v>
      </c>
      <c r="BA71" s="1430">
        <v>41816.708333333336</v>
      </c>
      <c r="BB71" s="1425" t="s">
        <v>80</v>
      </c>
      <c r="BC71" s="1426" t="s">
        <v>6</v>
      </c>
      <c r="BD71" s="1427" t="s">
        <v>77</v>
      </c>
      <c r="BE71" s="1429">
        <f>IF(G71='Resultat &amp; tabell'!$G71,2,0)</f>
        <v>2</v>
      </c>
      <c r="BF71" s="1428" t="s">
        <v>6</v>
      </c>
      <c r="BG71" s="1429">
        <f>IF(I71='Resultat &amp; tabell'!$I71,2,0)</f>
        <v>2</v>
      </c>
      <c r="BH71" s="1429">
        <f>IF(J71='Resultat &amp; tabell'!$J71,1,0)</f>
        <v>1</v>
      </c>
      <c r="BI71" s="1413">
        <f t="shared" si="128"/>
        <v>5</v>
      </c>
      <c r="BN71" s="1432"/>
      <c r="BO71" s="1432"/>
    </row>
    <row r="72" spans="2:67" ht="14.25" customHeight="1" x14ac:dyDescent="0.25">
      <c r="B72" s="1352">
        <v>48</v>
      </c>
      <c r="C72" s="1395">
        <v>41816.708333333336</v>
      </c>
      <c r="D72" s="1391" t="s">
        <v>180</v>
      </c>
      <c r="E72" s="1392" t="s">
        <v>6</v>
      </c>
      <c r="F72" s="1393" t="s">
        <v>178</v>
      </c>
      <c r="G72" s="1552">
        <v>0</v>
      </c>
      <c r="H72" s="1406" t="s">
        <v>6</v>
      </c>
      <c r="I72" s="1547">
        <v>2</v>
      </c>
      <c r="J72" s="1547">
        <v>2</v>
      </c>
      <c r="K72" s="1482">
        <f>IF('Resultat &amp; tabell'!J72="",0,BI72)</f>
        <v>0</v>
      </c>
      <c r="Z72" s="1365" t="s">
        <v>78</v>
      </c>
      <c r="AA72" s="1366">
        <f t="shared" si="122"/>
        <v>0</v>
      </c>
      <c r="AB72" s="1366">
        <f t="shared" si="123"/>
        <v>0</v>
      </c>
      <c r="AC72" s="1366">
        <f t="shared" si="124"/>
        <v>2</v>
      </c>
      <c r="AD72" s="1365" t="s">
        <v>79</v>
      </c>
      <c r="AE72" s="1366">
        <f t="shared" si="125"/>
        <v>3</v>
      </c>
      <c r="AF72" s="1362">
        <f t="shared" si="126"/>
        <v>2</v>
      </c>
      <c r="AG72" s="1362">
        <f t="shared" si="127"/>
        <v>0</v>
      </c>
      <c r="AZ72" s="1423">
        <v>48</v>
      </c>
      <c r="BA72" s="1430">
        <v>41816.708333333336</v>
      </c>
      <c r="BB72" s="1425" t="s">
        <v>78</v>
      </c>
      <c r="BC72" s="1426" t="s">
        <v>6</v>
      </c>
      <c r="BD72" s="1427" t="s">
        <v>79</v>
      </c>
      <c r="BE72" s="1429">
        <f>IF(G72='Resultat &amp; tabell'!$G72,2,0)</f>
        <v>0</v>
      </c>
      <c r="BF72" s="1428" t="s">
        <v>6</v>
      </c>
      <c r="BG72" s="1429">
        <f>IF(I72='Resultat &amp; tabell'!$I72,2,0)</f>
        <v>0</v>
      </c>
      <c r="BH72" s="1429">
        <f>IF(J72='Resultat &amp; tabell'!$J72,1,0)</f>
        <v>0</v>
      </c>
      <c r="BI72" s="1413">
        <f t="shared" si="128"/>
        <v>0</v>
      </c>
    </row>
    <row r="73" spans="2:67" ht="14.25" customHeight="1" x14ac:dyDescent="0.25">
      <c r="K73" s="1495"/>
      <c r="BI73" s="1414"/>
    </row>
    <row r="74" spans="2:67" ht="14.25" customHeight="1" x14ac:dyDescent="0.25">
      <c r="B74" s="1355" t="s">
        <v>1</v>
      </c>
      <c r="C74" s="1367"/>
      <c r="D74" s="1358"/>
      <c r="K74" s="1495"/>
      <c r="Z74" s="1362"/>
      <c r="AZ74" s="1417" t="s">
        <v>1</v>
      </c>
      <c r="BA74" s="1438"/>
      <c r="BB74" s="1381"/>
      <c r="BI74" s="1414"/>
      <c r="BK74" s="1462" t="s">
        <v>1</v>
      </c>
      <c r="BL74" s="1463"/>
      <c r="BM74" s="1464"/>
      <c r="BN74" s="1465"/>
      <c r="BO74" s="1465"/>
    </row>
    <row r="75" spans="2:67" ht="14.25" customHeight="1" x14ac:dyDescent="0.25">
      <c r="B75" s="1402" t="s">
        <v>2</v>
      </c>
      <c r="C75" s="1403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1404" t="s">
        <v>81</v>
      </c>
      <c r="K75" s="1499" t="s">
        <v>89</v>
      </c>
      <c r="M75" s="1511" t="s">
        <v>126</v>
      </c>
      <c r="N75" s="1512"/>
      <c r="O75" s="2014" t="s">
        <v>157</v>
      </c>
      <c r="P75" s="2015"/>
      <c r="Q75" s="2015"/>
      <c r="R75" s="2016"/>
      <c r="Z75" s="1374" t="s">
        <v>2</v>
      </c>
      <c r="AA75" s="1374"/>
      <c r="AB75" s="1374"/>
      <c r="AC75" s="1374"/>
      <c r="AD75" s="1374"/>
      <c r="AZ75" s="1445" t="s">
        <v>2</v>
      </c>
      <c r="BA75" s="1443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1444" t="s">
        <v>81</v>
      </c>
      <c r="BI75" s="1405" t="s">
        <v>89</v>
      </c>
      <c r="BK75" s="1384" t="s">
        <v>104</v>
      </c>
      <c r="BL75" s="1416" t="s">
        <v>103</v>
      </c>
      <c r="BM75" s="1416" t="s">
        <v>105</v>
      </c>
      <c r="BN75" s="1416" t="s">
        <v>106</v>
      </c>
      <c r="BO75" s="1416" t="s">
        <v>89</v>
      </c>
    </row>
    <row r="76" spans="2:67" ht="14.25" customHeight="1" x14ac:dyDescent="0.25">
      <c r="B76" s="1351">
        <v>49</v>
      </c>
      <c r="C76" s="1396">
        <v>41818</v>
      </c>
      <c r="D76" s="1391" t="str">
        <f>M4</f>
        <v>Brasilien</v>
      </c>
      <c r="E76" s="1400" t="s">
        <v>6</v>
      </c>
      <c r="F76" s="1393" t="str">
        <f>M14</f>
        <v>Holland</v>
      </c>
      <c r="G76" s="1554">
        <v>2</v>
      </c>
      <c r="H76" s="1408" t="s">
        <v>6</v>
      </c>
      <c r="I76" s="1549">
        <v>1</v>
      </c>
      <c r="J76" s="1549">
        <v>1</v>
      </c>
      <c r="K76" s="1482">
        <f t="shared" ref="K76:K83" si="141">BI76</f>
        <v>2</v>
      </c>
      <c r="M76" s="1550" t="s">
        <v>259</v>
      </c>
      <c r="N76" s="1512"/>
      <c r="O76" s="2017">
        <f>BO92</f>
        <v>20</v>
      </c>
      <c r="P76" s="2018"/>
      <c r="Q76" s="2018"/>
      <c r="R76" s="2019"/>
      <c r="Z76" s="1366" t="s">
        <v>8</v>
      </c>
      <c r="AD76" s="1365" t="s">
        <v>9</v>
      </c>
      <c r="AZ76" s="1433">
        <v>49</v>
      </c>
      <c r="BA76" s="1434">
        <v>41818</v>
      </c>
      <c r="BB76" s="1425" t="str">
        <f t="shared" ref="BB76:BB83" si="142">D76</f>
        <v>Brasilien</v>
      </c>
      <c r="BC76" s="1449" t="s">
        <v>6</v>
      </c>
      <c r="BD76" s="1425" t="str">
        <f t="shared" ref="BD76:BD83" si="143">F76</f>
        <v>Holland</v>
      </c>
      <c r="BE76" s="1429">
        <f>IF(G76='Resultat &amp; tabell'!$G76,2,0)</f>
        <v>0</v>
      </c>
      <c r="BF76" s="1450" t="s">
        <v>6</v>
      </c>
      <c r="BG76" s="1429">
        <f>IF(I76='Resultat &amp; tabell'!$I76,2,0)</f>
        <v>2</v>
      </c>
      <c r="BH76" s="1429">
        <f>IF(J76='Resultat &amp; tabell'!$J76,1,0)</f>
        <v>0</v>
      </c>
      <c r="BI76" s="1413">
        <f t="shared" ref="BI76:BI83" si="144">SUM(BE76+BG76+BH76)</f>
        <v>2</v>
      </c>
      <c r="BK76" s="1431" t="str">
        <f>BB76</f>
        <v>Brasilien</v>
      </c>
      <c r="BL76" s="1431" t="str">
        <f>'Resultat &amp; tabell'!D76</f>
        <v>Brasilien</v>
      </c>
      <c r="BM76" s="1459" t="str">
        <f>VLOOKUP(BK76,$BL$76:$BL$91,1,FALSE)</f>
        <v>Brasilien</v>
      </c>
      <c r="BN76" s="1461" t="str">
        <f>BM76</f>
        <v>Brasilien</v>
      </c>
      <c r="BO76" s="1381">
        <f t="shared" ref="BO76:BO91" si="145">IFERROR(IF(BM76=BN76,2,0),0)</f>
        <v>2</v>
      </c>
    </row>
    <row r="77" spans="2:67" ht="14.25" customHeight="1" x14ac:dyDescent="0.25">
      <c r="B77" s="1352">
        <v>50</v>
      </c>
      <c r="C77" s="1395">
        <v>41818.708333333336</v>
      </c>
      <c r="D77" s="1391" t="str">
        <f>M22</f>
        <v>Colombia</v>
      </c>
      <c r="E77" s="1400" t="s">
        <v>6</v>
      </c>
      <c r="F77" s="1393" t="str">
        <f>M32</f>
        <v>Italien</v>
      </c>
      <c r="G77" s="1553">
        <v>0</v>
      </c>
      <c r="H77" s="1406" t="s">
        <v>6</v>
      </c>
      <c r="I77" s="1548">
        <v>2</v>
      </c>
      <c r="J77" s="1548">
        <v>2</v>
      </c>
      <c r="K77" s="1482">
        <f t="shared" si="141"/>
        <v>0</v>
      </c>
      <c r="M77" s="1550" t="s">
        <v>262</v>
      </c>
      <c r="N77" s="1512"/>
      <c r="O77" s="1513"/>
      <c r="P77" s="1472"/>
      <c r="Q77" s="1472"/>
      <c r="Z77" s="1366" t="s">
        <v>12</v>
      </c>
      <c r="AD77" s="1365" t="s">
        <v>13</v>
      </c>
      <c r="AZ77" s="1423">
        <v>50</v>
      </c>
      <c r="BA77" s="1430">
        <v>41818.708333333336</v>
      </c>
      <c r="BB77" s="1425" t="str">
        <f t="shared" si="142"/>
        <v>Colombia</v>
      </c>
      <c r="BC77" s="1449" t="s">
        <v>6</v>
      </c>
      <c r="BD77" s="1425" t="str">
        <f t="shared" si="143"/>
        <v>Italien</v>
      </c>
      <c r="BE77" s="1429">
        <f>IF(G77='Resultat &amp; tabell'!$G77,2,0)</f>
        <v>0</v>
      </c>
      <c r="BF77" s="1428" t="s">
        <v>6</v>
      </c>
      <c r="BG77" s="1429">
        <f>IF(I77='Resultat &amp; tabell'!$I77,2,0)</f>
        <v>0</v>
      </c>
      <c r="BH77" s="1429">
        <f>IF(J77='Resultat &amp; tabell'!$J77,1,0)</f>
        <v>0</v>
      </c>
      <c r="BI77" s="1413">
        <f t="shared" si="144"/>
        <v>0</v>
      </c>
      <c r="BK77" s="1431" t="str">
        <f t="shared" ref="BK77:BK83" si="146">BB77</f>
        <v>Colombia</v>
      </c>
      <c r="BL77" s="1431" t="str">
        <f>'Resultat &amp; tabell'!D77</f>
        <v>Colombia</v>
      </c>
      <c r="BM77" s="1459" t="str">
        <f t="shared" ref="BM77:BM91" si="147">VLOOKUP(BK77,$BL$76:$BL$91,1,FALSE)</f>
        <v>Colombia</v>
      </c>
      <c r="BN77" s="1461" t="str">
        <f t="shared" ref="BN77:BN91" si="148">BM77</f>
        <v>Colombia</v>
      </c>
      <c r="BO77" s="1381">
        <f t="shared" si="145"/>
        <v>2</v>
      </c>
    </row>
    <row r="78" spans="2:67" ht="14.25" customHeight="1" x14ac:dyDescent="0.25">
      <c r="B78" s="1352">
        <v>51</v>
      </c>
      <c r="C78" s="1395">
        <v>41819.541666666664</v>
      </c>
      <c r="D78" s="1391" t="str">
        <f>M13</f>
        <v>Spanien</v>
      </c>
      <c r="E78" s="1400" t="s">
        <v>6</v>
      </c>
      <c r="F78" s="1393" t="str">
        <f>M5</f>
        <v>Kroatien</v>
      </c>
      <c r="G78" s="1553">
        <v>3</v>
      </c>
      <c r="H78" s="1406" t="s">
        <v>6</v>
      </c>
      <c r="I78" s="1548">
        <v>1</v>
      </c>
      <c r="J78" s="1548">
        <v>1</v>
      </c>
      <c r="K78" s="1482">
        <f t="shared" si="141"/>
        <v>3</v>
      </c>
      <c r="M78" s="1550" t="s">
        <v>267</v>
      </c>
      <c r="N78" s="1512"/>
      <c r="O78" s="1513"/>
      <c r="P78" s="1472"/>
      <c r="Q78" s="1472"/>
      <c r="Z78" s="1366" t="s">
        <v>14</v>
      </c>
      <c r="AD78" s="1365" t="s">
        <v>15</v>
      </c>
      <c r="AZ78" s="1423">
        <v>51</v>
      </c>
      <c r="BA78" s="1430">
        <v>41819.541666666664</v>
      </c>
      <c r="BB78" s="1425" t="str">
        <f t="shared" si="142"/>
        <v>Spanien</v>
      </c>
      <c r="BC78" s="1449" t="s">
        <v>6</v>
      </c>
      <c r="BD78" s="1425" t="str">
        <f t="shared" si="143"/>
        <v>Kroatien</v>
      </c>
      <c r="BE78" s="1429">
        <f>IF(G78='Resultat &amp; tabell'!$G78,2,0)</f>
        <v>0</v>
      </c>
      <c r="BF78" s="1428" t="s">
        <v>6</v>
      </c>
      <c r="BG78" s="1429">
        <f>IF(I78='Resultat &amp; tabell'!$I78,2,0)</f>
        <v>2</v>
      </c>
      <c r="BH78" s="1429">
        <f>IF(J78='Resultat &amp; tabell'!$J78,1,0)</f>
        <v>1</v>
      </c>
      <c r="BI78" s="1413">
        <f t="shared" si="144"/>
        <v>3</v>
      </c>
      <c r="BK78" s="1431" t="str">
        <f t="shared" si="146"/>
        <v>Spanien</v>
      </c>
      <c r="BL78" s="1431" t="str">
        <f>'Resultat &amp; tabell'!D78</f>
        <v>Holland</v>
      </c>
      <c r="BM78" s="1459" t="e">
        <f t="shared" si="147"/>
        <v>#N/A</v>
      </c>
      <c r="BN78" s="1461" t="e">
        <f t="shared" si="148"/>
        <v>#N/A</v>
      </c>
      <c r="BO78" s="1381">
        <f t="shared" si="145"/>
        <v>0</v>
      </c>
    </row>
    <row r="79" spans="2:67" ht="14.25" customHeight="1" x14ac:dyDescent="0.25">
      <c r="B79" s="1352">
        <v>52</v>
      </c>
      <c r="C79" s="1395">
        <v>41819.708333333336</v>
      </c>
      <c r="D79" s="1391" t="str">
        <f>M31</f>
        <v>Uruguay</v>
      </c>
      <c r="E79" s="1400" t="s">
        <v>6</v>
      </c>
      <c r="F79" s="1393" t="str">
        <f>M23</f>
        <v>Grekland</v>
      </c>
      <c r="G79" s="1553">
        <v>2</v>
      </c>
      <c r="H79" s="1406" t="s">
        <v>6</v>
      </c>
      <c r="I79" s="1548">
        <v>0</v>
      </c>
      <c r="J79" s="1548">
        <v>1</v>
      </c>
      <c r="K79" s="1482">
        <f t="shared" si="141"/>
        <v>0</v>
      </c>
      <c r="M79" s="1550" t="s">
        <v>260</v>
      </c>
      <c r="N79" s="1512"/>
      <c r="O79" s="1513"/>
      <c r="P79" s="1472"/>
      <c r="Q79" s="1472"/>
      <c r="Z79" s="1366" t="s">
        <v>16</v>
      </c>
      <c r="AD79" s="1365" t="s">
        <v>17</v>
      </c>
      <c r="AZ79" s="1423">
        <v>52</v>
      </c>
      <c r="BA79" s="1430">
        <v>41819.708333333336</v>
      </c>
      <c r="BB79" s="1425" t="str">
        <f t="shared" si="142"/>
        <v>Uruguay</v>
      </c>
      <c r="BC79" s="1449" t="s">
        <v>6</v>
      </c>
      <c r="BD79" s="1425" t="str">
        <f t="shared" si="143"/>
        <v>Grekland</v>
      </c>
      <c r="BE79" s="1429">
        <f>IF(G79='Resultat &amp; tabell'!$G79,2,0)</f>
        <v>0</v>
      </c>
      <c r="BF79" s="1428" t="s">
        <v>6</v>
      </c>
      <c r="BG79" s="1429">
        <f>IF(I79='Resultat &amp; tabell'!$I79,2,0)</f>
        <v>0</v>
      </c>
      <c r="BH79" s="1429">
        <f>IF(J79='Resultat &amp; tabell'!$J79,1,0)</f>
        <v>0</v>
      </c>
      <c r="BI79" s="1413">
        <f t="shared" si="144"/>
        <v>0</v>
      </c>
      <c r="BK79" s="1431" t="str">
        <f t="shared" si="146"/>
        <v>Uruguay</v>
      </c>
      <c r="BL79" s="1431" t="str">
        <f>'Resultat &amp; tabell'!D79</f>
        <v>Costa Rica</v>
      </c>
      <c r="BM79" s="1459" t="str">
        <f t="shared" si="147"/>
        <v>Uruguay</v>
      </c>
      <c r="BN79" s="1461" t="str">
        <f t="shared" si="148"/>
        <v>Uruguay</v>
      </c>
      <c r="BO79" s="1381">
        <f t="shared" si="145"/>
        <v>2</v>
      </c>
    </row>
    <row r="80" spans="2:67" ht="14.25" customHeight="1" x14ac:dyDescent="0.25">
      <c r="B80" s="1398">
        <v>53</v>
      </c>
      <c r="C80" s="1410">
        <v>41820.541666666664</v>
      </c>
      <c r="D80" s="1391" t="str">
        <f>M40</f>
        <v>Frankrike</v>
      </c>
      <c r="E80" s="1400" t="s">
        <v>6</v>
      </c>
      <c r="F80" s="1393" t="str">
        <f>M50</f>
        <v>Bosnien</v>
      </c>
      <c r="G80" s="1553">
        <v>2</v>
      </c>
      <c r="H80" s="1406" t="s">
        <v>6</v>
      </c>
      <c r="I80" s="1548">
        <v>1</v>
      </c>
      <c r="J80" s="1548">
        <v>1</v>
      </c>
      <c r="K80" s="1482">
        <f t="shared" si="141"/>
        <v>3</v>
      </c>
      <c r="M80" s="1550" t="s">
        <v>263</v>
      </c>
      <c r="N80" s="1512"/>
      <c r="O80" s="1513"/>
      <c r="P80" s="1472"/>
      <c r="Q80" s="1472"/>
      <c r="Z80" s="1366" t="s">
        <v>18</v>
      </c>
      <c r="AD80" s="1365" t="s">
        <v>19</v>
      </c>
      <c r="AZ80" s="1451">
        <v>53</v>
      </c>
      <c r="BA80" s="1452">
        <v>41820.541666666664</v>
      </c>
      <c r="BB80" s="1425" t="str">
        <f t="shared" si="142"/>
        <v>Frankrike</v>
      </c>
      <c r="BC80" s="1449" t="s">
        <v>6</v>
      </c>
      <c r="BD80" s="1425" t="str">
        <f t="shared" si="143"/>
        <v>Bosnien</v>
      </c>
      <c r="BE80" s="1429">
        <f>IF(G80='Resultat &amp; tabell'!$G80,2,0)</f>
        <v>2</v>
      </c>
      <c r="BF80" s="1428" t="s">
        <v>6</v>
      </c>
      <c r="BG80" s="1429">
        <f>IF(I80='Resultat &amp; tabell'!$I80,2,0)</f>
        <v>0</v>
      </c>
      <c r="BH80" s="1429">
        <f>IF(J80='Resultat &amp; tabell'!$J80,1,0)</f>
        <v>1</v>
      </c>
      <c r="BI80" s="1413">
        <f t="shared" si="144"/>
        <v>3</v>
      </c>
      <c r="BK80" s="1431" t="str">
        <f t="shared" si="146"/>
        <v>Frankrike</v>
      </c>
      <c r="BL80" s="1431" t="str">
        <f>'Resultat &amp; tabell'!D80</f>
        <v>Frankrike</v>
      </c>
      <c r="BM80" s="1459" t="str">
        <f t="shared" si="147"/>
        <v>Frankrike</v>
      </c>
      <c r="BN80" s="1461" t="str">
        <f t="shared" si="148"/>
        <v>Frankrike</v>
      </c>
      <c r="BO80" s="1381">
        <f t="shared" si="145"/>
        <v>2</v>
      </c>
    </row>
    <row r="81" spans="2:67" ht="14.25" customHeight="1" x14ac:dyDescent="0.25">
      <c r="B81" s="1352">
        <v>54</v>
      </c>
      <c r="C81" s="1395">
        <v>41820.708333333336</v>
      </c>
      <c r="D81" s="1391" t="str">
        <f>M58</f>
        <v>Tyskland</v>
      </c>
      <c r="E81" s="1400" t="s">
        <v>6</v>
      </c>
      <c r="F81" s="1393" t="str">
        <f>M68</f>
        <v>Belgien</v>
      </c>
      <c r="G81" s="1553">
        <v>3</v>
      </c>
      <c r="H81" s="1406" t="s">
        <v>6</v>
      </c>
      <c r="I81" s="1548">
        <v>1</v>
      </c>
      <c r="J81" s="1548">
        <v>1</v>
      </c>
      <c r="K81" s="1482">
        <f t="shared" si="141"/>
        <v>0</v>
      </c>
      <c r="M81" s="1550" t="s">
        <v>268</v>
      </c>
      <c r="N81" s="1512"/>
      <c r="O81" s="1513"/>
      <c r="P81" s="1472"/>
      <c r="Q81" s="1472"/>
      <c r="Z81" s="1366" t="s">
        <v>20</v>
      </c>
      <c r="AD81" s="1365" t="s">
        <v>21</v>
      </c>
      <c r="AZ81" s="1423">
        <v>54</v>
      </c>
      <c r="BA81" s="1430">
        <v>41820.708333333336</v>
      </c>
      <c r="BB81" s="1425" t="str">
        <f t="shared" si="142"/>
        <v>Tyskland</v>
      </c>
      <c r="BC81" s="1449" t="s">
        <v>6</v>
      </c>
      <c r="BD81" s="1425" t="str">
        <f t="shared" si="143"/>
        <v>Belgien</v>
      </c>
      <c r="BE81" s="1429">
        <f>IF(G81='Resultat &amp; tabell'!$G81,2,0)</f>
        <v>0</v>
      </c>
      <c r="BF81" s="1428" t="s">
        <v>6</v>
      </c>
      <c r="BG81" s="1429">
        <f>IF(I81='Resultat &amp; tabell'!$I81,2,0)</f>
        <v>0</v>
      </c>
      <c r="BH81" s="1429">
        <f>IF(J81='Resultat &amp; tabell'!$J81,1,0)</f>
        <v>0</v>
      </c>
      <c r="BI81" s="1413">
        <f t="shared" si="144"/>
        <v>0</v>
      </c>
      <c r="BK81" s="1431" t="str">
        <f t="shared" si="146"/>
        <v>Tyskland</v>
      </c>
      <c r="BL81" s="1431" t="str">
        <f>'Resultat &amp; tabell'!D81</f>
        <v>Tyskland</v>
      </c>
      <c r="BM81" s="1459" t="str">
        <f t="shared" si="147"/>
        <v>Tyskland</v>
      </c>
      <c r="BN81" s="1461" t="str">
        <f t="shared" si="148"/>
        <v>Tyskland</v>
      </c>
      <c r="BO81" s="1381">
        <f t="shared" si="145"/>
        <v>2</v>
      </c>
    </row>
    <row r="82" spans="2:67" ht="14.25" customHeight="1" x14ac:dyDescent="0.25">
      <c r="B82" s="1352">
        <v>55</v>
      </c>
      <c r="C82" s="1395">
        <v>41821</v>
      </c>
      <c r="D82" s="1391" t="str">
        <f>M49</f>
        <v>Argentina</v>
      </c>
      <c r="E82" s="1400" t="s">
        <v>6</v>
      </c>
      <c r="F82" s="1393" t="str">
        <f>M41</f>
        <v>Schweiz</v>
      </c>
      <c r="G82" s="1553">
        <v>2</v>
      </c>
      <c r="H82" s="1353" t="s">
        <v>6</v>
      </c>
      <c r="I82" s="1548">
        <v>0</v>
      </c>
      <c r="J82" s="1548">
        <v>1</v>
      </c>
      <c r="K82" s="1482">
        <f t="shared" si="141"/>
        <v>2</v>
      </c>
      <c r="M82" s="1550" t="s">
        <v>258</v>
      </c>
      <c r="N82" s="1512"/>
      <c r="O82" s="1513"/>
      <c r="P82" s="1472"/>
      <c r="Q82" s="1472"/>
      <c r="Z82" s="1366" t="s">
        <v>22</v>
      </c>
      <c r="AD82" s="1365" t="s">
        <v>23</v>
      </c>
      <c r="AZ82" s="1423">
        <v>55</v>
      </c>
      <c r="BA82" s="1430">
        <v>41821</v>
      </c>
      <c r="BB82" s="1425" t="str">
        <f t="shared" si="142"/>
        <v>Argentina</v>
      </c>
      <c r="BC82" s="1449" t="s">
        <v>6</v>
      </c>
      <c r="BD82" s="1425" t="str">
        <f t="shared" si="143"/>
        <v>Schweiz</v>
      </c>
      <c r="BE82" s="1429">
        <f>IF(G82='Resultat &amp; tabell'!$G82,2,0)</f>
        <v>0</v>
      </c>
      <c r="BF82" s="1453" t="s">
        <v>6</v>
      </c>
      <c r="BG82" s="1429">
        <f>IF(I82='Resultat &amp; tabell'!$I82,2,0)</f>
        <v>2</v>
      </c>
      <c r="BH82" s="1429">
        <f>IF(J82='Resultat &amp; tabell'!$J82,1,0)</f>
        <v>0</v>
      </c>
      <c r="BI82" s="1413">
        <f t="shared" si="144"/>
        <v>2</v>
      </c>
      <c r="BK82" s="1431" t="str">
        <f t="shared" si="146"/>
        <v>Argentina</v>
      </c>
      <c r="BL82" s="1431" t="str">
        <f>'Resultat &amp; tabell'!D82</f>
        <v>Argentina</v>
      </c>
      <c r="BM82" s="1459" t="str">
        <f t="shared" si="147"/>
        <v>Argentina</v>
      </c>
      <c r="BN82" s="1461" t="str">
        <f t="shared" si="148"/>
        <v>Argentina</v>
      </c>
      <c r="BO82" s="1381">
        <f t="shared" si="145"/>
        <v>2</v>
      </c>
    </row>
    <row r="83" spans="2:67" ht="14.25" customHeight="1" x14ac:dyDescent="0.25">
      <c r="B83" s="1352">
        <v>56</v>
      </c>
      <c r="C83" s="1395">
        <v>41821</v>
      </c>
      <c r="D83" s="1391" t="str">
        <f>M67</f>
        <v>Ryssland</v>
      </c>
      <c r="E83" s="1400" t="s">
        <v>6</v>
      </c>
      <c r="F83" s="1393" t="str">
        <f>M59</f>
        <v>Portugal</v>
      </c>
      <c r="G83" s="1553">
        <v>1</v>
      </c>
      <c r="H83" s="1406" t="s">
        <v>6</v>
      </c>
      <c r="I83" s="1548">
        <v>1</v>
      </c>
      <c r="J83" s="1548" t="s">
        <v>214</v>
      </c>
      <c r="K83" s="1482">
        <f t="shared" si="141"/>
        <v>1</v>
      </c>
      <c r="M83" s="1550" t="s">
        <v>264</v>
      </c>
      <c r="N83" s="1512"/>
      <c r="O83" s="1513"/>
      <c r="P83" s="1472"/>
      <c r="Q83" s="1472"/>
      <c r="Z83" s="1366" t="s">
        <v>25</v>
      </c>
      <c r="AD83" s="1365" t="s">
        <v>26</v>
      </c>
      <c r="AZ83" s="1423">
        <v>56</v>
      </c>
      <c r="BA83" s="1430">
        <v>41821</v>
      </c>
      <c r="BB83" s="1425" t="str">
        <f t="shared" si="142"/>
        <v>Ryssland</v>
      </c>
      <c r="BC83" s="1449" t="s">
        <v>6</v>
      </c>
      <c r="BD83" s="1425" t="str">
        <f t="shared" si="143"/>
        <v>Portugal</v>
      </c>
      <c r="BE83" s="1429">
        <f>IF(G83='Resultat &amp; tabell'!$G83,2,0)</f>
        <v>0</v>
      </c>
      <c r="BF83" s="1428" t="s">
        <v>6</v>
      </c>
      <c r="BG83" s="1429">
        <f>IF(I83='Resultat &amp; tabell'!$I83,2,0)</f>
        <v>0</v>
      </c>
      <c r="BH83" s="1429">
        <f>IF(J83='Resultat &amp; tabell'!$J83,1,0)</f>
        <v>1</v>
      </c>
      <c r="BI83" s="1413">
        <f t="shared" si="144"/>
        <v>1</v>
      </c>
      <c r="BK83" s="1431" t="str">
        <f t="shared" si="146"/>
        <v>Ryssland</v>
      </c>
      <c r="BL83" s="1431" t="str">
        <f>'Resultat &amp; tabell'!D83</f>
        <v>Belgien</v>
      </c>
      <c r="BM83" s="1459" t="e">
        <f t="shared" si="147"/>
        <v>#N/A</v>
      </c>
      <c r="BN83" s="1461" t="e">
        <f t="shared" si="148"/>
        <v>#N/A</v>
      </c>
      <c r="BO83" s="1381">
        <f t="shared" si="145"/>
        <v>0</v>
      </c>
    </row>
    <row r="84" spans="2:67" ht="14.25" customHeight="1" x14ac:dyDescent="0.25">
      <c r="B84" s="1357"/>
      <c r="C84" s="1379"/>
      <c r="D84" s="1357"/>
      <c r="E84" s="1357"/>
      <c r="F84" s="1357"/>
      <c r="G84" s="1353"/>
      <c r="H84" s="1353"/>
      <c r="I84" s="1353"/>
      <c r="J84" s="1353"/>
      <c r="K84" s="1495"/>
      <c r="M84" s="1514"/>
      <c r="N84" s="1512"/>
      <c r="O84" s="1513"/>
      <c r="P84" s="1472"/>
      <c r="Q84" s="1472"/>
      <c r="Z84" s="1366"/>
      <c r="AZ84" s="1432"/>
      <c r="BA84" s="1454"/>
      <c r="BB84" s="1432"/>
      <c r="BC84" s="1432"/>
      <c r="BD84" s="1432"/>
      <c r="BE84" s="1453"/>
      <c r="BF84" s="1453"/>
      <c r="BG84" s="1453"/>
      <c r="BH84" s="1453"/>
      <c r="BI84" s="1414"/>
      <c r="BK84" s="1431" t="str">
        <f t="shared" ref="BK84:BK91" si="149">BD76</f>
        <v>Holland</v>
      </c>
      <c r="BL84" s="1431" t="str">
        <f>'Resultat &amp; tabell'!F76</f>
        <v>Chile</v>
      </c>
      <c r="BM84" s="1459" t="str">
        <f t="shared" si="147"/>
        <v>Holland</v>
      </c>
      <c r="BN84" s="1461" t="str">
        <f t="shared" si="148"/>
        <v>Holland</v>
      </c>
      <c r="BO84" s="1381">
        <f t="shared" si="145"/>
        <v>2</v>
      </c>
    </row>
    <row r="85" spans="2:67" ht="14.25" customHeight="1" x14ac:dyDescent="0.25">
      <c r="B85" s="1355" t="s">
        <v>29</v>
      </c>
      <c r="C85" s="1367"/>
      <c r="D85" s="1358"/>
      <c r="K85" s="1495"/>
      <c r="M85" s="1514"/>
      <c r="N85" s="1512"/>
      <c r="O85" s="1513"/>
      <c r="P85" s="1472"/>
      <c r="Q85" s="1472"/>
      <c r="Z85" s="1362"/>
      <c r="AZ85" s="1417" t="s">
        <v>29</v>
      </c>
      <c r="BA85" s="1438"/>
      <c r="BB85" s="1381"/>
      <c r="BI85" s="1414"/>
      <c r="BK85" s="1431" t="str">
        <f t="shared" si="149"/>
        <v>Italien</v>
      </c>
      <c r="BL85" s="1431" t="str">
        <f>'Resultat &amp; tabell'!F77</f>
        <v>Uruguay</v>
      </c>
      <c r="BM85" s="1459" t="e">
        <f t="shared" si="147"/>
        <v>#N/A</v>
      </c>
      <c r="BN85" s="1461" t="e">
        <f t="shared" si="148"/>
        <v>#N/A</v>
      </c>
      <c r="BO85" s="1381">
        <f t="shared" si="145"/>
        <v>0</v>
      </c>
    </row>
    <row r="86" spans="2:67" ht="14.25" customHeight="1" x14ac:dyDescent="0.25">
      <c r="B86" s="1402" t="s">
        <v>2</v>
      </c>
      <c r="C86" s="1403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1404" t="s">
        <v>81</v>
      </c>
      <c r="K86" s="1499" t="s">
        <v>89</v>
      </c>
      <c r="M86" s="1515" t="s">
        <v>125</v>
      </c>
      <c r="N86" s="1512"/>
      <c r="O86" s="2014" t="s">
        <v>158</v>
      </c>
      <c r="P86" s="2015"/>
      <c r="Q86" s="2015"/>
      <c r="R86" s="2016"/>
      <c r="Z86" s="1374" t="s">
        <v>2</v>
      </c>
      <c r="AA86" s="1374"/>
      <c r="AB86" s="1374"/>
      <c r="AC86" s="1374"/>
      <c r="AD86" s="1374"/>
      <c r="AZ86" s="1445" t="s">
        <v>2</v>
      </c>
      <c r="BA86" s="1443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1444" t="s">
        <v>81</v>
      </c>
      <c r="BI86" s="1405" t="s">
        <v>89</v>
      </c>
      <c r="BK86" s="1431" t="str">
        <f t="shared" si="149"/>
        <v>Kroatien</v>
      </c>
      <c r="BL86" s="1431" t="str">
        <f>'Resultat &amp; tabell'!F78</f>
        <v>Mexiko</v>
      </c>
      <c r="BM86" s="1459" t="e">
        <f t="shared" si="147"/>
        <v>#N/A</v>
      </c>
      <c r="BN86" s="1461" t="e">
        <f t="shared" si="148"/>
        <v>#N/A</v>
      </c>
      <c r="BO86" s="1381">
        <f t="shared" si="145"/>
        <v>0</v>
      </c>
    </row>
    <row r="87" spans="2:67" ht="14.25" customHeight="1" x14ac:dyDescent="0.25">
      <c r="B87" s="1352">
        <v>57</v>
      </c>
      <c r="C87" s="1395">
        <v>41824</v>
      </c>
      <c r="D87" s="1391" t="str">
        <f>IF(M76="","Vinnare match 49",M76)</f>
        <v>BRASILIEN</v>
      </c>
      <c r="E87" s="1400" t="s">
        <v>6</v>
      </c>
      <c r="F87" s="1393" t="str">
        <f>IF(M77="","Vinnare match 50",M77)</f>
        <v>ENGLAND</v>
      </c>
      <c r="G87" s="1469">
        <v>2</v>
      </c>
      <c r="H87" s="1406" t="s">
        <v>6</v>
      </c>
      <c r="I87" s="1557">
        <v>2</v>
      </c>
      <c r="J87" s="1557" t="s">
        <v>214</v>
      </c>
      <c r="K87" s="1482">
        <f>BI87</f>
        <v>0</v>
      </c>
      <c r="M87" s="1555" t="s">
        <v>259</v>
      </c>
      <c r="N87" s="1512"/>
      <c r="O87" s="2017">
        <f>BO103</f>
        <v>16</v>
      </c>
      <c r="P87" s="2018"/>
      <c r="Q87" s="2018"/>
      <c r="R87" s="2019"/>
      <c r="Z87" s="1366" t="s">
        <v>32</v>
      </c>
      <c r="AD87" s="1365" t="s">
        <v>33</v>
      </c>
      <c r="AZ87" s="1423">
        <v>57</v>
      </c>
      <c r="BA87" s="1430">
        <v>41824</v>
      </c>
      <c r="BB87" s="1425" t="str">
        <f>D87</f>
        <v>BRASILIEN</v>
      </c>
      <c r="BC87" s="1449" t="s">
        <v>6</v>
      </c>
      <c r="BD87" s="1425" t="str">
        <f>F87</f>
        <v>ENGLAND</v>
      </c>
      <c r="BE87" s="1429">
        <f>IF(G87='Resultat &amp; tabell'!$G87,2,0)</f>
        <v>0</v>
      </c>
      <c r="BF87" s="1428" t="s">
        <v>6</v>
      </c>
      <c r="BG87" s="1429">
        <f>IF(I87='Resultat &amp; tabell'!$I87,2,0)</f>
        <v>0</v>
      </c>
      <c r="BH87" s="1429">
        <f>IF(J87='Resultat &amp; tabell'!$J87,1,0)</f>
        <v>0</v>
      </c>
      <c r="BI87" s="1413">
        <f t="shared" ref="BI87:BI90" si="150">SUM(BE87+BG87+BH87)</f>
        <v>0</v>
      </c>
      <c r="BK87" s="1431" t="str">
        <f t="shared" si="149"/>
        <v>Grekland</v>
      </c>
      <c r="BL87" s="1431" t="str">
        <f>'Resultat &amp; tabell'!F79</f>
        <v>Grekland</v>
      </c>
      <c r="BM87" s="1459" t="str">
        <f t="shared" si="147"/>
        <v>Grekland</v>
      </c>
      <c r="BN87" s="1461" t="str">
        <f t="shared" si="148"/>
        <v>Grekland</v>
      </c>
      <c r="BO87" s="1381">
        <f t="shared" si="145"/>
        <v>2</v>
      </c>
    </row>
    <row r="88" spans="2:67" ht="14.25" customHeight="1" x14ac:dyDescent="0.25">
      <c r="B88" s="1352">
        <v>58</v>
      </c>
      <c r="C88" s="1395">
        <v>41824</v>
      </c>
      <c r="D88" s="1391" t="str">
        <f>IF(M80="","Vinnare match 53",M80)</f>
        <v>FRANKRIKE</v>
      </c>
      <c r="E88" s="1400" t="s">
        <v>6</v>
      </c>
      <c r="F88" s="1393" t="str">
        <f>IF(M81="","Vinnare match 54",M81)</f>
        <v>TYSKLAND</v>
      </c>
      <c r="G88" s="1469">
        <v>1</v>
      </c>
      <c r="H88" s="1406" t="s">
        <v>6</v>
      </c>
      <c r="I88" s="1557">
        <v>2</v>
      </c>
      <c r="J88" s="1557">
        <v>2</v>
      </c>
      <c r="K88" s="1482">
        <f>BI88</f>
        <v>0</v>
      </c>
      <c r="M88" s="1555" t="s">
        <v>268</v>
      </c>
      <c r="N88" s="1512"/>
      <c r="O88" s="1516"/>
      <c r="P88" s="1472"/>
      <c r="Q88" s="1472"/>
      <c r="Z88" s="1366" t="s">
        <v>34</v>
      </c>
      <c r="AD88" s="1365" t="s">
        <v>35</v>
      </c>
      <c r="AZ88" s="1423">
        <v>58</v>
      </c>
      <c r="BA88" s="1430">
        <v>41824</v>
      </c>
      <c r="BB88" s="1425" t="str">
        <f>D88</f>
        <v>FRANKRIKE</v>
      </c>
      <c r="BC88" s="1449" t="s">
        <v>6</v>
      </c>
      <c r="BD88" s="1425" t="str">
        <f>F88</f>
        <v>TYSKLAND</v>
      </c>
      <c r="BE88" s="1429">
        <f>IF(G88='Resultat &amp; tabell'!$G88,2,0)</f>
        <v>0</v>
      </c>
      <c r="BF88" s="1428" t="s">
        <v>6</v>
      </c>
      <c r="BG88" s="1429">
        <f>IF(I88='Resultat &amp; tabell'!$I88,2,0)</f>
        <v>0</v>
      </c>
      <c r="BH88" s="1429">
        <f>IF(J88='Resultat &amp; tabell'!$J88,1,0)</f>
        <v>0</v>
      </c>
      <c r="BI88" s="1413">
        <f t="shared" si="150"/>
        <v>0</v>
      </c>
      <c r="BK88" s="1431" t="str">
        <f t="shared" si="149"/>
        <v>Bosnien</v>
      </c>
      <c r="BL88" s="1431" t="str">
        <f>'Resultat &amp; tabell'!F80</f>
        <v>Nigeria</v>
      </c>
      <c r="BM88" s="1459" t="e">
        <f t="shared" si="147"/>
        <v>#N/A</v>
      </c>
      <c r="BN88" s="1461" t="e">
        <f t="shared" si="148"/>
        <v>#N/A</v>
      </c>
      <c r="BO88" s="1381">
        <f t="shared" si="145"/>
        <v>0</v>
      </c>
    </row>
    <row r="89" spans="2:67" ht="14.25" customHeight="1" x14ac:dyDescent="0.25">
      <c r="B89" s="1352">
        <v>59</v>
      </c>
      <c r="C89" s="1395">
        <v>41825</v>
      </c>
      <c r="D89" s="1391" t="str">
        <f>IF(M78="","Vinnare match 51",M78)</f>
        <v>SPANIEN</v>
      </c>
      <c r="E89" s="1400" t="s">
        <v>6</v>
      </c>
      <c r="F89" s="1393" t="str">
        <f>IF(M79="","Vinnare match 52",M79)</f>
        <v>URUGUAY</v>
      </c>
      <c r="G89" s="1469">
        <v>3</v>
      </c>
      <c r="H89" s="1406" t="s">
        <v>6</v>
      </c>
      <c r="I89" s="1557">
        <v>2</v>
      </c>
      <c r="J89" s="1557">
        <v>1</v>
      </c>
      <c r="K89" s="1482">
        <f>BI89</f>
        <v>0</v>
      </c>
      <c r="M89" s="1555" t="s">
        <v>267</v>
      </c>
      <c r="N89" s="1512"/>
      <c r="O89" s="1516"/>
      <c r="P89" s="1472"/>
      <c r="Q89" s="1472"/>
      <c r="Z89" s="1366" t="s">
        <v>36</v>
      </c>
      <c r="AD89" s="1365" t="s">
        <v>37</v>
      </c>
      <c r="AZ89" s="1423">
        <v>59</v>
      </c>
      <c r="BA89" s="1430">
        <v>41825</v>
      </c>
      <c r="BB89" s="1425" t="str">
        <f>D89</f>
        <v>SPANIEN</v>
      </c>
      <c r="BC89" s="1449" t="s">
        <v>6</v>
      </c>
      <c r="BD89" s="1425" t="str">
        <f>F89</f>
        <v>URUGUAY</v>
      </c>
      <c r="BE89" s="1429">
        <f>IF(G89='Resultat &amp; tabell'!$G89,2,0)</f>
        <v>0</v>
      </c>
      <c r="BF89" s="1428" t="s">
        <v>6</v>
      </c>
      <c r="BG89" s="1429">
        <f>IF(I89='Resultat &amp; tabell'!$I89,2,0)</f>
        <v>0</v>
      </c>
      <c r="BH89" s="1429">
        <f>IF(J89='Resultat &amp; tabell'!$J89,1,0)</f>
        <v>0</v>
      </c>
      <c r="BI89" s="1413">
        <f t="shared" si="150"/>
        <v>0</v>
      </c>
      <c r="BK89" s="1431" t="str">
        <f t="shared" si="149"/>
        <v>Belgien</v>
      </c>
      <c r="BL89" s="1431" t="str">
        <f>'Resultat &amp; tabell'!F81</f>
        <v>Algeriet</v>
      </c>
      <c r="BM89" s="1459" t="str">
        <f t="shared" si="147"/>
        <v>Belgien</v>
      </c>
      <c r="BN89" s="1461" t="str">
        <f t="shared" si="148"/>
        <v>Belgien</v>
      </c>
      <c r="BO89" s="1381">
        <f t="shared" si="145"/>
        <v>2</v>
      </c>
    </row>
    <row r="90" spans="2:67" ht="14.25" customHeight="1" x14ac:dyDescent="0.25">
      <c r="B90" s="1352">
        <v>60</v>
      </c>
      <c r="C90" s="1395">
        <v>41825</v>
      </c>
      <c r="D90" s="1391" t="str">
        <f>IF(M82="","Vinnare match 55",M82)</f>
        <v>ARGENTINA</v>
      </c>
      <c r="E90" s="1400" t="s">
        <v>6</v>
      </c>
      <c r="F90" s="1393" t="str">
        <f>IF(M83="","Vinnare match 56",M83)</f>
        <v>PORTUGAL</v>
      </c>
      <c r="G90" s="1469">
        <v>1</v>
      </c>
      <c r="H90" s="1406" t="s">
        <v>6</v>
      </c>
      <c r="I90" s="1557">
        <v>0</v>
      </c>
      <c r="J90" s="1557">
        <v>1</v>
      </c>
      <c r="K90" s="1482">
        <f>BI90</f>
        <v>0</v>
      </c>
      <c r="M90" s="1555" t="s">
        <v>258</v>
      </c>
      <c r="N90" s="1512"/>
      <c r="O90" s="1516"/>
      <c r="P90" s="1472"/>
      <c r="Q90" s="1472"/>
      <c r="Z90" s="1366" t="s">
        <v>38</v>
      </c>
      <c r="AD90" s="1365" t="s">
        <v>39</v>
      </c>
      <c r="AZ90" s="1423">
        <v>60</v>
      </c>
      <c r="BA90" s="1430">
        <v>41825</v>
      </c>
      <c r="BB90" s="1425" t="str">
        <f>D90</f>
        <v>ARGENTINA</v>
      </c>
      <c r="BC90" s="1449" t="s">
        <v>6</v>
      </c>
      <c r="BD90" s="1425" t="str">
        <f>F90</f>
        <v>PORTUGAL</v>
      </c>
      <c r="BE90" s="1429">
        <f>IF(G90='Resultat &amp; tabell'!$G90,2,0)</f>
        <v>0</v>
      </c>
      <c r="BF90" s="1428" t="s">
        <v>6</v>
      </c>
      <c r="BG90" s="1429">
        <f>IF(I90='Resultat &amp; tabell'!$I90,2,0)</f>
        <v>0</v>
      </c>
      <c r="BH90" s="1429">
        <f>IF(J90='Resultat &amp; tabell'!$J90,1,0)</f>
        <v>0</v>
      </c>
      <c r="BI90" s="1413">
        <f t="shared" si="150"/>
        <v>0</v>
      </c>
      <c r="BK90" s="1431" t="str">
        <f t="shared" si="149"/>
        <v>Schweiz</v>
      </c>
      <c r="BL90" s="1431" t="str">
        <f>'Resultat &amp; tabell'!F82</f>
        <v>Schweiz</v>
      </c>
      <c r="BM90" s="1459" t="str">
        <f t="shared" si="147"/>
        <v>Schweiz</v>
      </c>
      <c r="BN90" s="1461" t="str">
        <f t="shared" si="148"/>
        <v>Schweiz</v>
      </c>
      <c r="BO90" s="1381">
        <f t="shared" si="145"/>
        <v>2</v>
      </c>
    </row>
    <row r="91" spans="2:67" ht="14.25" customHeight="1" x14ac:dyDescent="0.25">
      <c r="B91" s="1368"/>
      <c r="C91" s="1367"/>
      <c r="D91" s="1358"/>
      <c r="K91" s="1495"/>
      <c r="M91" s="1514"/>
      <c r="N91" s="1512"/>
      <c r="O91" s="1516"/>
      <c r="P91" s="1472"/>
      <c r="Q91" s="1472"/>
      <c r="Z91" s="1362"/>
      <c r="AZ91" s="1380"/>
      <c r="BA91" s="1438"/>
      <c r="BB91" s="1381"/>
      <c r="BI91" s="1414"/>
      <c r="BK91" s="1431" t="str">
        <f t="shared" si="149"/>
        <v>Portugal</v>
      </c>
      <c r="BL91" s="1431" t="str">
        <f>'Resultat &amp; tabell'!F83</f>
        <v>USA</v>
      </c>
      <c r="BM91" s="1459" t="e">
        <f t="shared" si="147"/>
        <v>#N/A</v>
      </c>
      <c r="BN91" s="1461" t="e">
        <f t="shared" si="148"/>
        <v>#N/A</v>
      </c>
      <c r="BO91" s="1381">
        <f t="shared" si="145"/>
        <v>0</v>
      </c>
    </row>
    <row r="92" spans="2:67" ht="14.25" customHeight="1" x14ac:dyDescent="0.25">
      <c r="B92" s="1355" t="s">
        <v>41</v>
      </c>
      <c r="C92" s="1367"/>
      <c r="D92" s="1358"/>
      <c r="K92" s="1495"/>
      <c r="M92" s="1514"/>
      <c r="N92" s="1512"/>
      <c r="O92" s="1516"/>
      <c r="P92" s="1472"/>
      <c r="Q92" s="1472"/>
      <c r="Z92" s="1362"/>
      <c r="AZ92" s="1417" t="s">
        <v>41</v>
      </c>
      <c r="BA92" s="1438"/>
      <c r="BB92" s="1381"/>
      <c r="BI92" s="1414"/>
      <c r="BK92" s="1431"/>
      <c r="BN92" s="1349" t="s">
        <v>107</v>
      </c>
      <c r="BO92" s="1382">
        <f>SUM(BO76:BO91)</f>
        <v>20</v>
      </c>
    </row>
    <row r="93" spans="2:67" ht="14.25" customHeight="1" x14ac:dyDescent="0.25">
      <c r="B93" s="1402" t="s">
        <v>2</v>
      </c>
      <c r="C93" s="1403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1404" t="s">
        <v>81</v>
      </c>
      <c r="K93" s="1499" t="s">
        <v>89</v>
      </c>
      <c r="M93" s="1515" t="s">
        <v>124</v>
      </c>
      <c r="N93" s="1512" t="s">
        <v>100</v>
      </c>
      <c r="O93" s="2014" t="s">
        <v>159</v>
      </c>
      <c r="P93" s="2015"/>
      <c r="Q93" s="2015"/>
      <c r="R93" s="2016"/>
      <c r="Z93" s="1374" t="s">
        <v>2</v>
      </c>
      <c r="AA93" s="1374"/>
      <c r="AB93" s="1374"/>
      <c r="AC93" s="1374"/>
      <c r="AD93" s="1374"/>
      <c r="AZ93" s="1445" t="s">
        <v>2</v>
      </c>
      <c r="BA93" s="1443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1444" t="s">
        <v>81</v>
      </c>
      <c r="BI93" s="1405" t="s">
        <v>89</v>
      </c>
      <c r="BK93" s="1462" t="s">
        <v>29</v>
      </c>
      <c r="BL93" s="1463"/>
      <c r="BM93" s="1464"/>
      <c r="BN93" s="1465"/>
      <c r="BO93" s="1465"/>
    </row>
    <row r="94" spans="2:67" ht="14.25" customHeight="1" x14ac:dyDescent="0.25">
      <c r="B94" s="1352">
        <v>61</v>
      </c>
      <c r="C94" s="1395">
        <v>41828.708333333336</v>
      </c>
      <c r="D94" s="1391" t="str">
        <f>IF(M87="","Vinnare match 57",M87)</f>
        <v>BRASILIEN</v>
      </c>
      <c r="E94" s="1400" t="s">
        <v>6</v>
      </c>
      <c r="F94" s="1393" t="str">
        <f>IF(M88="","Vinnare match 58",M88)</f>
        <v>TYSKLAND</v>
      </c>
      <c r="G94" s="1680">
        <v>1</v>
      </c>
      <c r="H94" s="1406" t="s">
        <v>6</v>
      </c>
      <c r="I94" s="1558">
        <v>1</v>
      </c>
      <c r="J94" s="1558" t="s">
        <v>214</v>
      </c>
      <c r="K94" s="1482">
        <f>BI94</f>
        <v>0</v>
      </c>
      <c r="M94" s="1556" t="s">
        <v>259</v>
      </c>
      <c r="O94" s="2017">
        <f>BO110</f>
        <v>0</v>
      </c>
      <c r="P94" s="2018"/>
      <c r="Q94" s="2018"/>
      <c r="R94" s="2019"/>
      <c r="S94" s="1512" t="str">
        <f>IF(M94=D94,F94,D94)</f>
        <v>TYSKLAND</v>
      </c>
      <c r="Z94" s="1366" t="s">
        <v>44</v>
      </c>
      <c r="AD94" s="1365" t="s">
        <v>45</v>
      </c>
      <c r="AZ94" s="1423">
        <v>61</v>
      </c>
      <c r="BA94" s="1430">
        <v>41828.708333333336</v>
      </c>
      <c r="BB94" s="1425" t="str">
        <f>D94</f>
        <v>BRASILIEN</v>
      </c>
      <c r="BC94" s="1449" t="s">
        <v>6</v>
      </c>
      <c r="BD94" s="1425" t="str">
        <f>F94</f>
        <v>TYSKLAND</v>
      </c>
      <c r="BE94" s="1429">
        <f>IF(G94='Resultat &amp; tabell'!$G94,2,0)</f>
        <v>0</v>
      </c>
      <c r="BF94" s="1428" t="s">
        <v>6</v>
      </c>
      <c r="BG94" s="1429">
        <f>IF(I94='Resultat &amp; tabell'!$I94,2,0)</f>
        <v>0</v>
      </c>
      <c r="BH94" s="1429">
        <f>IF(J94='Resultat &amp; tabell'!$J94,1,0)</f>
        <v>0</v>
      </c>
      <c r="BI94" s="1413">
        <f t="shared" ref="BI94:BI95" si="151">SUM(BE94+BG94+BH94)</f>
        <v>0</v>
      </c>
      <c r="BK94" s="1384" t="s">
        <v>104</v>
      </c>
      <c r="BL94" s="1416" t="s">
        <v>103</v>
      </c>
      <c r="BM94" s="1416" t="s">
        <v>105</v>
      </c>
      <c r="BN94" s="1416" t="s">
        <v>106</v>
      </c>
      <c r="BO94" s="1416" t="s">
        <v>89</v>
      </c>
    </row>
    <row r="95" spans="2:67" ht="14.25" customHeight="1" x14ac:dyDescent="0.25">
      <c r="B95" s="1352">
        <v>62</v>
      </c>
      <c r="C95" s="1395">
        <v>41829.708333333336</v>
      </c>
      <c r="D95" s="1391" t="str">
        <f>IF(M89="","Vinnare match 59",M89)</f>
        <v>SPANIEN</v>
      </c>
      <c r="E95" s="1400" t="s">
        <v>6</v>
      </c>
      <c r="F95" s="1393" t="str">
        <f>IF(M90="","Vinnare match 60",M90)</f>
        <v>ARGENTINA</v>
      </c>
      <c r="G95" s="1680">
        <v>2</v>
      </c>
      <c r="H95" s="1406" t="s">
        <v>6</v>
      </c>
      <c r="I95" s="1558">
        <v>1</v>
      </c>
      <c r="J95" s="1558">
        <v>1</v>
      </c>
      <c r="K95" s="1482">
        <f>BI95</f>
        <v>0</v>
      </c>
      <c r="M95" s="1556" t="s">
        <v>267</v>
      </c>
      <c r="O95" s="1516"/>
      <c r="P95" s="1512" t="str">
        <f>IF(M95=D95,F95,D95)</f>
        <v>ARGENTINA</v>
      </c>
      <c r="Q95" s="1472"/>
      <c r="Z95" s="1366" t="s">
        <v>48</v>
      </c>
      <c r="AD95" s="1365" t="s">
        <v>49</v>
      </c>
      <c r="AZ95" s="1423">
        <v>62</v>
      </c>
      <c r="BA95" s="1430">
        <v>41829.708333333336</v>
      </c>
      <c r="BB95" s="1425" t="str">
        <f>D95</f>
        <v>SPANIEN</v>
      </c>
      <c r="BC95" s="1449" t="s">
        <v>6</v>
      </c>
      <c r="BD95" s="1425" t="str">
        <f>F95</f>
        <v>ARGENTINA</v>
      </c>
      <c r="BE95" s="1429">
        <f>IF(G95='Resultat &amp; tabell'!$G95,2,0)</f>
        <v>0</v>
      </c>
      <c r="BF95" s="1428" t="s">
        <v>6</v>
      </c>
      <c r="BG95" s="1429">
        <f>IF(I95='Resultat &amp; tabell'!$I95,2,0)</f>
        <v>0</v>
      </c>
      <c r="BH95" s="1429">
        <f>IF(J95='Resultat &amp; tabell'!$J95,1,0)</f>
        <v>0</v>
      </c>
      <c r="BI95" s="1413">
        <f t="shared" si="151"/>
        <v>0</v>
      </c>
      <c r="BK95" s="1431" t="str">
        <f>D87</f>
        <v>BRASILIEN</v>
      </c>
      <c r="BL95" s="1431" t="str">
        <f>'Resultat &amp; tabell'!D87</f>
        <v>Brasilien</v>
      </c>
      <c r="BM95" s="1459" t="str">
        <f>VLOOKUP(BK95,$BL$95:$BL$102,1,FALSE)</f>
        <v>Brasilien</v>
      </c>
      <c r="BN95" s="1461" t="str">
        <f t="shared" ref="BN95:BN102" si="152">BM95</f>
        <v>Brasilien</v>
      </c>
      <c r="BO95" s="1381">
        <f t="shared" ref="BO95:BO102" si="153">IFERROR(IF(BM95=BN95,4,0),0)</f>
        <v>4</v>
      </c>
    </row>
    <row r="96" spans="2:67" ht="14.25" customHeight="1" x14ac:dyDescent="0.25">
      <c r="B96" s="1368"/>
      <c r="C96" s="1367"/>
      <c r="D96" s="1358"/>
      <c r="K96" s="1495"/>
      <c r="M96" s="1514"/>
      <c r="N96" s="1512"/>
      <c r="O96" s="1516"/>
      <c r="P96" s="1472"/>
      <c r="Q96" s="1472"/>
      <c r="Z96" s="1362"/>
      <c r="AZ96" s="1380"/>
      <c r="BA96" s="1438"/>
      <c r="BB96" s="1381"/>
      <c r="BI96" s="1414"/>
      <c r="BK96" s="1431" t="str">
        <f>D88</f>
        <v>FRANKRIKE</v>
      </c>
      <c r="BL96" s="1431" t="str">
        <f>'Resultat &amp; tabell'!D88</f>
        <v>Frankrike</v>
      </c>
      <c r="BM96" s="1459" t="str">
        <f t="shared" ref="BM96:BM102" si="154">VLOOKUP(BK96,$BL$95:$BL$102,1,FALSE)</f>
        <v>Frankrike</v>
      </c>
      <c r="BN96" s="1461" t="str">
        <f t="shared" si="152"/>
        <v>Frankrike</v>
      </c>
      <c r="BO96" s="1381">
        <f t="shared" si="153"/>
        <v>4</v>
      </c>
    </row>
    <row r="97" spans="2:67" ht="14.25" customHeight="1" x14ac:dyDescent="0.25">
      <c r="B97" s="1355" t="s">
        <v>50</v>
      </c>
      <c r="C97" s="1367"/>
      <c r="D97" s="1358"/>
      <c r="K97" s="1495"/>
      <c r="M97" s="1514"/>
      <c r="N97" s="1512"/>
      <c r="O97" s="1516"/>
      <c r="P97" s="1472"/>
      <c r="Q97" s="1472"/>
      <c r="Z97" s="1362"/>
      <c r="AZ97" s="1417" t="s">
        <v>50</v>
      </c>
      <c r="BA97" s="1438"/>
      <c r="BB97" s="1381"/>
      <c r="BI97" s="1414"/>
      <c r="BK97" s="1431" t="str">
        <f>D89</f>
        <v>SPANIEN</v>
      </c>
      <c r="BL97" s="1431" t="str">
        <f>'Resultat &amp; tabell'!D89</f>
        <v>Holland</v>
      </c>
      <c r="BM97" s="1459" t="e">
        <f t="shared" si="154"/>
        <v>#N/A</v>
      </c>
      <c r="BN97" s="1461" t="e">
        <f t="shared" si="152"/>
        <v>#N/A</v>
      </c>
      <c r="BO97" s="1381">
        <f t="shared" si="153"/>
        <v>0</v>
      </c>
    </row>
    <row r="98" spans="2:67" ht="14.25" customHeight="1" x14ac:dyDescent="0.25">
      <c r="B98" s="1402" t="s">
        <v>2</v>
      </c>
      <c r="C98" s="1403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1404" t="s">
        <v>81</v>
      </c>
      <c r="K98" s="1499" t="s">
        <v>89</v>
      </c>
      <c r="M98" s="1495"/>
      <c r="N98" s="1512"/>
      <c r="O98" s="2014" t="s">
        <v>160</v>
      </c>
      <c r="P98" s="2015"/>
      <c r="Q98" s="2015"/>
      <c r="R98" s="2016"/>
      <c r="Z98" s="1374" t="s">
        <v>2</v>
      </c>
      <c r="AA98" s="1374"/>
      <c r="AB98" s="1374"/>
      <c r="AC98" s="1374"/>
      <c r="AD98" s="1374"/>
      <c r="AZ98" s="1445" t="s">
        <v>2</v>
      </c>
      <c r="BA98" s="1443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1444" t="s">
        <v>81</v>
      </c>
      <c r="BI98" s="1405" t="s">
        <v>89</v>
      </c>
      <c r="BK98" s="1431" t="str">
        <f>D90</f>
        <v>ARGENTINA</v>
      </c>
      <c r="BL98" s="1431" t="str">
        <f>'Resultat &amp; tabell'!D90</f>
        <v>Argentina</v>
      </c>
      <c r="BM98" s="1459" t="str">
        <f t="shared" si="154"/>
        <v>Argentina</v>
      </c>
      <c r="BN98" s="1461" t="str">
        <f t="shared" si="152"/>
        <v>Argentina</v>
      </c>
      <c r="BO98" s="1381">
        <f t="shared" si="153"/>
        <v>4</v>
      </c>
    </row>
    <row r="99" spans="2:67" ht="14.25" customHeight="1" x14ac:dyDescent="0.25">
      <c r="B99" s="1352">
        <v>63</v>
      </c>
      <c r="C99" s="1395">
        <v>41832</v>
      </c>
      <c r="D99" s="1391" t="str">
        <f>IF(M94="","Förlorare match 61",S94)</f>
        <v>TYSKLAND</v>
      </c>
      <c r="E99" s="1400" t="s">
        <v>6</v>
      </c>
      <c r="F99" s="1393" t="str">
        <f>IF(M95="","Förlorare match 62",P95)</f>
        <v>ARGENTINA</v>
      </c>
      <c r="G99" s="1469">
        <v>1</v>
      </c>
      <c r="H99" s="1406" t="s">
        <v>6</v>
      </c>
      <c r="I99" s="1469">
        <v>0</v>
      </c>
      <c r="J99" s="1469">
        <v>1</v>
      </c>
      <c r="K99" s="1482">
        <f>BI99</f>
        <v>0</v>
      </c>
      <c r="M99" s="1517"/>
      <c r="N99" s="1512"/>
      <c r="O99" s="2017">
        <f>BO115</f>
        <v>0</v>
      </c>
      <c r="P99" s="2018"/>
      <c r="Q99" s="2018"/>
      <c r="R99" s="2019"/>
      <c r="Z99" s="1366" t="s">
        <v>51</v>
      </c>
      <c r="AD99" s="1365" t="s">
        <v>52</v>
      </c>
      <c r="AZ99" s="1423">
        <v>63</v>
      </c>
      <c r="BA99" s="1430">
        <v>41832</v>
      </c>
      <c r="BB99" s="1425" t="str">
        <f>D99</f>
        <v>TYSKLAND</v>
      </c>
      <c r="BC99" s="1449" t="s">
        <v>6</v>
      </c>
      <c r="BD99" s="1425" t="str">
        <f>F99</f>
        <v>ARGENTINA</v>
      </c>
      <c r="BE99" s="1429">
        <f>IF(G99='Resultat &amp; tabell'!$G99,2,0)</f>
        <v>0</v>
      </c>
      <c r="BF99" s="1428" t="s">
        <v>6</v>
      </c>
      <c r="BG99" s="1429">
        <f>IF(I99='Resultat &amp; tabell'!$I99,2,0)</f>
        <v>0</v>
      </c>
      <c r="BH99" s="1429">
        <f>IF(J99='Resultat &amp; tabell'!$J99,1,0)</f>
        <v>0</v>
      </c>
      <c r="BI99" s="1413">
        <f>SUM(BE99+BG99+BH99)</f>
        <v>0</v>
      </c>
      <c r="BK99" s="1431" t="str">
        <f>F87</f>
        <v>ENGLAND</v>
      </c>
      <c r="BL99" s="1431" t="str">
        <f>'Resultat &amp; tabell'!F87</f>
        <v>Colombia</v>
      </c>
      <c r="BM99" s="1459" t="e">
        <f t="shared" si="154"/>
        <v>#N/A</v>
      </c>
      <c r="BN99" s="1461" t="e">
        <f t="shared" si="152"/>
        <v>#N/A</v>
      </c>
      <c r="BO99" s="1381">
        <f t="shared" si="153"/>
        <v>0</v>
      </c>
    </row>
    <row r="100" spans="2:67" ht="14.25" customHeight="1" x14ac:dyDescent="0.25">
      <c r="B100" s="1368"/>
      <c r="C100" s="1367"/>
      <c r="D100" s="1358"/>
      <c r="K100" s="1495"/>
      <c r="M100" s="1518"/>
      <c r="N100" s="1512"/>
      <c r="O100" s="1519"/>
      <c r="P100" s="1472"/>
      <c r="Q100" s="1472"/>
      <c r="Z100" s="1362"/>
      <c r="AZ100" s="1380"/>
      <c r="BA100" s="1438"/>
      <c r="BB100" s="1381"/>
      <c r="BI100" s="1414"/>
      <c r="BK100" s="1431" t="str">
        <f>F88</f>
        <v>TYSKLAND</v>
      </c>
      <c r="BL100" s="1431" t="str">
        <f>'Resultat &amp; tabell'!F88</f>
        <v>Tyskland</v>
      </c>
      <c r="BM100" s="1459" t="str">
        <f t="shared" si="154"/>
        <v>Tyskland</v>
      </c>
      <c r="BN100" s="1461" t="str">
        <f t="shared" si="152"/>
        <v>Tyskland</v>
      </c>
      <c r="BO100" s="1381">
        <f t="shared" si="153"/>
        <v>4</v>
      </c>
    </row>
    <row r="101" spans="2:67" ht="14.25" customHeight="1" x14ac:dyDescent="0.25">
      <c r="B101" s="1355" t="s">
        <v>54</v>
      </c>
      <c r="C101" s="1370"/>
      <c r="D101" s="1372"/>
      <c r="E101" s="1356"/>
      <c r="F101" s="1355"/>
      <c r="G101" s="1356"/>
      <c r="H101" s="1356"/>
      <c r="I101" s="1356"/>
      <c r="J101" s="1356"/>
      <c r="K101" s="1495"/>
      <c r="M101" s="1518"/>
      <c r="N101" s="1512"/>
      <c r="O101" s="1516"/>
      <c r="P101" s="1472"/>
      <c r="Q101" s="1472"/>
      <c r="Z101" s="1374"/>
      <c r="AA101" s="1360"/>
      <c r="AB101" s="1360"/>
      <c r="AC101" s="1360"/>
      <c r="AD101" s="1359"/>
      <c r="AZ101" s="1417" t="s">
        <v>54</v>
      </c>
      <c r="BA101" s="1440"/>
      <c r="BB101" s="1382"/>
      <c r="BC101" s="1418"/>
      <c r="BD101" s="1417"/>
      <c r="BE101" s="1418"/>
      <c r="BF101" s="1418"/>
      <c r="BG101" s="1418"/>
      <c r="BH101" s="1418"/>
      <c r="BI101" s="1414"/>
      <c r="BK101" s="1431" t="str">
        <f>F89</f>
        <v>URUGUAY</v>
      </c>
      <c r="BL101" s="1431" t="str">
        <f>'Resultat &amp; tabell'!F89</f>
        <v>Costa Rica</v>
      </c>
      <c r="BM101" s="1459" t="e">
        <f t="shared" si="154"/>
        <v>#N/A</v>
      </c>
      <c r="BN101" s="1461" t="e">
        <f t="shared" si="152"/>
        <v>#N/A</v>
      </c>
      <c r="BO101" s="1381">
        <f t="shared" si="153"/>
        <v>0</v>
      </c>
    </row>
    <row r="102" spans="2:67" ht="14.25" customHeight="1" x14ac:dyDescent="0.25">
      <c r="B102" s="1402" t="s">
        <v>2</v>
      </c>
      <c r="C102" s="1403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1404" t="s">
        <v>81</v>
      </c>
      <c r="K102" s="1499" t="s">
        <v>89</v>
      </c>
      <c r="M102" s="1495"/>
      <c r="N102" s="1512"/>
      <c r="O102" s="2014" t="s">
        <v>161</v>
      </c>
      <c r="P102" s="2015"/>
      <c r="Q102" s="2015"/>
      <c r="R102" s="2016"/>
      <c r="Z102" s="1374" t="s">
        <v>2</v>
      </c>
      <c r="AA102" s="1374"/>
      <c r="AB102" s="1374"/>
      <c r="AC102" s="1374"/>
      <c r="AD102" s="1374"/>
      <c r="AZ102" s="1445" t="s">
        <v>2</v>
      </c>
      <c r="BA102" s="1443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1444" t="s">
        <v>81</v>
      </c>
      <c r="BI102" s="1405" t="s">
        <v>89</v>
      </c>
      <c r="BK102" s="1431" t="str">
        <f>F90</f>
        <v>PORTUGAL</v>
      </c>
      <c r="BL102" s="1431" t="str">
        <f>'Resultat &amp; tabell'!F90</f>
        <v>Belgien</v>
      </c>
      <c r="BM102" s="1459" t="e">
        <f t="shared" si="154"/>
        <v>#N/A</v>
      </c>
      <c r="BN102" s="1461" t="e">
        <f t="shared" si="152"/>
        <v>#N/A</v>
      </c>
      <c r="BO102" s="1381">
        <f t="shared" si="153"/>
        <v>0</v>
      </c>
    </row>
    <row r="103" spans="2:67" ht="14.25" customHeight="1" x14ac:dyDescent="0.25">
      <c r="B103" s="1401">
        <v>64</v>
      </c>
      <c r="C103" s="1407">
        <v>41833.666666666664</v>
      </c>
      <c r="D103" s="1391" t="str">
        <f>IF(M94="","Vinnare match 61",M94)</f>
        <v>BRASILIEN</v>
      </c>
      <c r="E103" s="1400" t="s">
        <v>6</v>
      </c>
      <c r="F103" s="1393" t="str">
        <f>IF(M95="","Vinnare match 62",M95)</f>
        <v>SPANIEN</v>
      </c>
      <c r="G103" s="1468">
        <v>2</v>
      </c>
      <c r="H103" s="1406" t="s">
        <v>6</v>
      </c>
      <c r="I103" s="1470">
        <v>3</v>
      </c>
      <c r="J103" s="1469">
        <v>2</v>
      </c>
      <c r="K103" s="1482">
        <f>BI103</f>
        <v>0</v>
      </c>
      <c r="M103" s="1517"/>
      <c r="N103" s="1512"/>
      <c r="O103" s="2017">
        <f>BO120</f>
        <v>0</v>
      </c>
      <c r="P103" s="2018"/>
      <c r="Q103" s="2018"/>
      <c r="R103" s="2019"/>
      <c r="Z103" s="1366" t="s">
        <v>57</v>
      </c>
      <c r="AD103" s="1365" t="s">
        <v>58</v>
      </c>
      <c r="AZ103" s="1455">
        <v>64</v>
      </c>
      <c r="BA103" s="1456">
        <v>41833.666666666664</v>
      </c>
      <c r="BB103" s="1425" t="str">
        <f>D103</f>
        <v>BRASILIEN</v>
      </c>
      <c r="BC103" s="1449" t="s">
        <v>6</v>
      </c>
      <c r="BD103" s="1425" t="str">
        <f>F103</f>
        <v>SPANIEN</v>
      </c>
      <c r="BE103" s="1429">
        <f>IF(G103='Resultat &amp; tabell'!$G103,2,0)</f>
        <v>0</v>
      </c>
      <c r="BF103" s="1428" t="s">
        <v>6</v>
      </c>
      <c r="BG103" s="1429">
        <f>IF(I103='Resultat &amp; tabell'!$I103,2,0)</f>
        <v>0</v>
      </c>
      <c r="BH103" s="1429">
        <f>IF(J103='Resultat &amp; tabell'!$J103,1,0)</f>
        <v>0</v>
      </c>
      <c r="BI103" s="1413">
        <f>SUM(BE103+BG103+BH103)</f>
        <v>0</v>
      </c>
      <c r="BK103" s="1431"/>
      <c r="BM103" s="1460"/>
      <c r="BN103" s="1349" t="s">
        <v>107</v>
      </c>
      <c r="BO103" s="1382">
        <f>SUM(BO95:BO102)</f>
        <v>16</v>
      </c>
    </row>
    <row r="104" spans="2:67" ht="14.25" customHeight="1" x14ac:dyDescent="0.25">
      <c r="BK104" s="1462" t="s">
        <v>41</v>
      </c>
      <c r="BL104" s="1463"/>
      <c r="BM104" s="1464"/>
      <c r="BN104" s="1465"/>
      <c r="BO104" s="1465"/>
    </row>
    <row r="105" spans="2:67" ht="14.25" customHeight="1" x14ac:dyDescent="0.25">
      <c r="BK105" s="1384" t="s">
        <v>104</v>
      </c>
      <c r="BL105" s="1416" t="s">
        <v>103</v>
      </c>
      <c r="BM105" s="1416" t="s">
        <v>105</v>
      </c>
      <c r="BN105" s="1416" t="s">
        <v>106</v>
      </c>
      <c r="BO105" s="1416" t="s">
        <v>89</v>
      </c>
    </row>
    <row r="106" spans="2:67" ht="14.25" customHeight="1" x14ac:dyDescent="0.25">
      <c r="BK106" s="1432" t="str">
        <f>D94</f>
        <v>BRASILIEN</v>
      </c>
      <c r="BL106" s="1431" t="str">
        <f>'Resultat &amp; tabell'!D94</f>
        <v>Segrare match 57</v>
      </c>
      <c r="BM106" s="1459" t="e">
        <f>VLOOKUP(BK106,$BL$106:$BL$109,1,FALSE)</f>
        <v>#N/A</v>
      </c>
      <c r="BN106" s="1461" t="e">
        <f t="shared" ref="BN106:BN109" si="155">BM106</f>
        <v>#N/A</v>
      </c>
      <c r="BO106" s="1381">
        <f>IFERROR(IF(BM106=BN106,6,0),0)</f>
        <v>0</v>
      </c>
    </row>
    <row r="107" spans="2:67" ht="14.25" customHeight="1" x14ac:dyDescent="0.25">
      <c r="BK107" s="1432" t="str">
        <f>D95</f>
        <v>SPANIEN</v>
      </c>
      <c r="BL107" s="1431" t="str">
        <f>'Resultat &amp; tabell'!D95</f>
        <v>Segrare match 59</v>
      </c>
      <c r="BM107" s="1459" t="e">
        <f t="shared" ref="BM107:BM109" si="156">VLOOKUP(BK107,$BL$106:$BL$109,1,FALSE)</f>
        <v>#N/A</v>
      </c>
      <c r="BN107" s="1461" t="e">
        <f t="shared" si="155"/>
        <v>#N/A</v>
      </c>
      <c r="BO107" s="1381">
        <f>IFERROR(IF(BM107=BN107,6,0),0)</f>
        <v>0</v>
      </c>
    </row>
    <row r="108" spans="2:67" ht="14.25" customHeight="1" x14ac:dyDescent="0.25">
      <c r="BK108" s="1432" t="str">
        <f>F94</f>
        <v>TYSKLAND</v>
      </c>
      <c r="BL108" s="1431" t="str">
        <f>'Resultat &amp; tabell'!F94</f>
        <v>Segrare match 58</v>
      </c>
      <c r="BM108" s="1459" t="e">
        <f t="shared" si="156"/>
        <v>#N/A</v>
      </c>
      <c r="BN108" s="1461" t="e">
        <f t="shared" si="155"/>
        <v>#N/A</v>
      </c>
      <c r="BO108" s="1381">
        <f>IFERROR(IF(BM108=BN108,6,0),0)</f>
        <v>0</v>
      </c>
    </row>
    <row r="109" spans="2:67" ht="14.25" customHeight="1" x14ac:dyDescent="0.25">
      <c r="BK109" s="1432" t="str">
        <f>F95</f>
        <v>ARGENTINA</v>
      </c>
      <c r="BL109" s="1431" t="str">
        <f>'Resultat &amp; tabell'!F95</f>
        <v>Segrare match 60</v>
      </c>
      <c r="BM109" s="1459" t="e">
        <f t="shared" si="156"/>
        <v>#N/A</v>
      </c>
      <c r="BN109" s="1461" t="e">
        <f t="shared" si="155"/>
        <v>#N/A</v>
      </c>
      <c r="BO109" s="1381">
        <f>IFERROR(IF(BM109=BN109,6,0),0)</f>
        <v>0</v>
      </c>
    </row>
    <row r="110" spans="2:67" ht="14.25" customHeight="1" x14ac:dyDescent="0.25">
      <c r="BN110" s="1349" t="s">
        <v>107</v>
      </c>
      <c r="BO110" s="1382">
        <f>SUM(BO106:BO109)</f>
        <v>0</v>
      </c>
    </row>
    <row r="111" spans="2:67" ht="14.25" customHeight="1" x14ac:dyDescent="0.25">
      <c r="BK111" s="1462" t="s">
        <v>50</v>
      </c>
      <c r="BL111" s="1463"/>
      <c r="BM111" s="1464"/>
      <c r="BN111" s="1465"/>
      <c r="BO111" s="1465"/>
    </row>
    <row r="112" spans="2:67" ht="14.25" customHeight="1" x14ac:dyDescent="0.25">
      <c r="BK112" s="1384" t="s">
        <v>104</v>
      </c>
      <c r="BL112" s="1416" t="s">
        <v>103</v>
      </c>
      <c r="BM112" s="1416" t="s">
        <v>105</v>
      </c>
      <c r="BN112" s="1416" t="s">
        <v>106</v>
      </c>
      <c r="BO112" s="1416" t="s">
        <v>89</v>
      </c>
    </row>
    <row r="113" spans="63:67" ht="14.25" customHeight="1" x14ac:dyDescent="0.25">
      <c r="BK113" s="1432" t="str">
        <f>D99</f>
        <v>TYSKLAND</v>
      </c>
      <c r="BL113" s="1431" t="str">
        <f>'Resultat &amp; tabell'!D99</f>
        <v xml:space="preserve"> Förlorare match 61</v>
      </c>
      <c r="BM113" s="1459" t="e">
        <f>VLOOKUP(BK113,$BL$113:$BL$114,1,FALSE)</f>
        <v>#N/A</v>
      </c>
      <c r="BN113" s="1461" t="e">
        <f t="shared" ref="BN113:BN114" si="157">BM113</f>
        <v>#N/A</v>
      </c>
      <c r="BO113" s="1381">
        <f>IFERROR(IF(BM113=BN113,8,0),0)</f>
        <v>0</v>
      </c>
    </row>
    <row r="114" spans="63:67" ht="14.25" customHeight="1" x14ac:dyDescent="0.25">
      <c r="BK114" s="1432" t="str">
        <f>F99</f>
        <v>ARGENTINA</v>
      </c>
      <c r="BL114" s="1431" t="str">
        <f>'Resultat &amp; tabell'!F99</f>
        <v xml:space="preserve"> Förlorare match 62</v>
      </c>
      <c r="BM114" s="1459" t="e">
        <f>VLOOKUP(BK114,$BL$113:$BL$114,1,FALSE)</f>
        <v>#N/A</v>
      </c>
      <c r="BN114" s="1461" t="e">
        <f t="shared" si="157"/>
        <v>#N/A</v>
      </c>
      <c r="BO114" s="1381">
        <f>IFERROR(IF(BM114=BN114,8,0),0)</f>
        <v>0</v>
      </c>
    </row>
    <row r="115" spans="63:67" ht="14.25" customHeight="1" x14ac:dyDescent="0.25">
      <c r="BN115" s="1349" t="s">
        <v>107</v>
      </c>
      <c r="BO115" s="1382">
        <f>SUM(BO113:BO114)</f>
        <v>0</v>
      </c>
    </row>
    <row r="116" spans="63:67" ht="14.25" customHeight="1" x14ac:dyDescent="0.25">
      <c r="BK116" s="1462" t="s">
        <v>54</v>
      </c>
      <c r="BL116" s="1463"/>
      <c r="BM116" s="1464"/>
      <c r="BN116" s="1465"/>
      <c r="BO116" s="1465"/>
    </row>
    <row r="117" spans="63:67" ht="14.25" customHeight="1" x14ac:dyDescent="0.25">
      <c r="BK117" s="1384" t="s">
        <v>104</v>
      </c>
      <c r="BL117" s="1416" t="s">
        <v>103</v>
      </c>
      <c r="BM117" s="1416" t="s">
        <v>105</v>
      </c>
      <c r="BN117" s="1416" t="s">
        <v>106</v>
      </c>
      <c r="BO117" s="1416" t="s">
        <v>89</v>
      </c>
    </row>
    <row r="118" spans="63:67" ht="14.25" customHeight="1" x14ac:dyDescent="0.25">
      <c r="BK118" s="1432" t="str">
        <f>D103</f>
        <v>BRASILIEN</v>
      </c>
      <c r="BL118" s="1431" t="str">
        <f>'Resultat &amp; tabell'!D103</f>
        <v>Segrare match 61</v>
      </c>
      <c r="BM118" s="1459" t="e">
        <f>VLOOKUP(BK118,$BL$118:$BL$119,1,FALSE)</f>
        <v>#N/A</v>
      </c>
      <c r="BN118" s="1461" t="e">
        <f t="shared" ref="BN118:BN119" si="158">BM118</f>
        <v>#N/A</v>
      </c>
      <c r="BO118" s="1381">
        <f>IFERROR(IF(BM118=BN118,8,0),0)</f>
        <v>0</v>
      </c>
    </row>
    <row r="119" spans="63:67" ht="14.25" customHeight="1" x14ac:dyDescent="0.25">
      <c r="BK119" s="1432" t="str">
        <f>F103</f>
        <v>SPANIEN</v>
      </c>
      <c r="BL119" s="1431" t="str">
        <f>'Resultat &amp; tabell'!F103</f>
        <v>Segrare match 62</v>
      </c>
      <c r="BM119" s="1459" t="e">
        <f>VLOOKUP(BK119,$BL$118:$BL$119,1,FALSE)</f>
        <v>#N/A</v>
      </c>
      <c r="BN119" s="1461" t="e">
        <f t="shared" si="158"/>
        <v>#N/A</v>
      </c>
      <c r="BO119" s="1381">
        <f>IFERROR(IF(BM119=BN119,8,0),0)</f>
        <v>0</v>
      </c>
    </row>
    <row r="120" spans="63:67" ht="14.25" customHeight="1" x14ac:dyDescent="0.25">
      <c r="BN120" s="1349" t="s">
        <v>107</v>
      </c>
      <c r="BO120" s="1382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E66:BG66"/>
    <mergeCell ref="D75:F75"/>
    <mergeCell ref="G75:I75"/>
    <mergeCell ref="O75:R75"/>
    <mergeCell ref="BB75:BD75"/>
    <mergeCell ref="BE75:BG75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146" customWidth="1"/>
    <col min="2" max="2" width="5.85546875" style="1138" customWidth="1"/>
    <col min="3" max="3" width="6.28515625" style="1156" bestFit="1" customWidth="1"/>
    <col min="4" max="4" width="17.7109375" style="1156" customWidth="1"/>
    <col min="5" max="5" width="1.5703125" style="1157" bestFit="1" customWidth="1"/>
    <col min="6" max="6" width="17.7109375" style="1156" customWidth="1"/>
    <col min="7" max="7" width="4.85546875" style="1157" customWidth="1"/>
    <col min="8" max="8" width="1.5703125" style="1157" bestFit="1" customWidth="1"/>
    <col min="9" max="9" width="4.85546875" style="1157" customWidth="1"/>
    <col min="10" max="10" width="6.42578125" style="1157" bestFit="1" customWidth="1"/>
    <col min="11" max="11" width="6.42578125" style="1258" customWidth="1"/>
    <col min="12" max="12" width="5.85546875" style="1259" customWidth="1"/>
    <col min="13" max="13" width="20.5703125" style="1262" bestFit="1" customWidth="1"/>
    <col min="14" max="14" width="5.7109375" style="1296" customWidth="1"/>
    <col min="15" max="15" width="6.7109375" style="1297" bestFit="1" customWidth="1"/>
    <col min="16" max="17" width="5.7109375" style="1262" customWidth="1"/>
    <col min="18" max="18" width="5.85546875" style="1262" customWidth="1"/>
    <col min="19" max="19" width="15" style="1281" bestFit="1" customWidth="1"/>
    <col min="20" max="21" width="6.7109375" style="1157" customWidth="1"/>
    <col min="22" max="22" width="19.42578125" style="1157" customWidth="1"/>
    <col min="23" max="23" width="13.42578125" style="1166" customWidth="1"/>
    <col min="24" max="24" width="6.42578125" style="1146" customWidth="1"/>
    <col min="25" max="25" width="5.7109375" style="1146" customWidth="1"/>
    <col min="26" max="26" width="16.28515625" style="1153" hidden="1" customWidth="1"/>
    <col min="27" max="27" width="7.140625" style="1154" hidden="1" customWidth="1"/>
    <col min="28" max="29" width="5.7109375" style="1154" hidden="1" customWidth="1"/>
    <col min="30" max="30" width="16.28515625" style="1153" hidden="1" customWidth="1"/>
    <col min="31" max="31" width="7.140625" style="1149" hidden="1" customWidth="1"/>
    <col min="32" max="32" width="5.42578125" style="1150" hidden="1" customWidth="1"/>
    <col min="33" max="33" width="4.7109375" style="1150" hidden="1" customWidth="1"/>
    <col min="34" max="38" width="9.140625" style="1149" hidden="1" customWidth="1"/>
    <col min="39" max="39" width="9.85546875" style="1149" hidden="1" customWidth="1"/>
    <col min="40" max="40" width="13.85546875" style="1149" hidden="1" customWidth="1"/>
    <col min="41" max="41" width="5.7109375" style="1149" hidden="1" customWidth="1"/>
    <col min="42" max="42" width="3.85546875" style="1149" hidden="1" customWidth="1"/>
    <col min="43" max="43" width="3.28515625" style="1149" hidden="1" customWidth="1"/>
    <col min="44" max="44" width="3.7109375" style="1149" hidden="1" customWidth="1"/>
    <col min="45" max="45" width="9.140625" style="1149" hidden="1" customWidth="1"/>
    <col min="46" max="46" width="4.85546875" style="1149" hidden="1" customWidth="1"/>
    <col min="47" max="47" width="13.85546875" style="1149" hidden="1" customWidth="1"/>
    <col min="48" max="48" width="5.7109375" style="1149" hidden="1" customWidth="1"/>
    <col min="49" max="51" width="4.7109375" style="1149" hidden="1" customWidth="1"/>
    <col min="52" max="52" width="5.85546875" style="1219" hidden="1" customWidth="1"/>
    <col min="53" max="53" width="6.28515625" style="1168" hidden="1" customWidth="1"/>
    <col min="54" max="54" width="16.28515625" style="1168" hidden="1" customWidth="1"/>
    <col min="55" max="55" width="1.5703125" style="1227" hidden="1" customWidth="1"/>
    <col min="56" max="56" width="16.28515625" style="1168" hidden="1" customWidth="1"/>
    <col min="57" max="57" width="4.85546875" style="1227" hidden="1" customWidth="1"/>
    <col min="58" max="58" width="1.5703125" style="1227" hidden="1" customWidth="1"/>
    <col min="59" max="59" width="4.85546875" style="1227" hidden="1" customWidth="1"/>
    <col min="60" max="60" width="6.42578125" style="1227" hidden="1" customWidth="1"/>
    <col min="61" max="61" width="6.42578125" style="1173" hidden="1" customWidth="1"/>
    <col min="62" max="62" width="5.85546875" style="1169" hidden="1" customWidth="1"/>
    <col min="63" max="63" width="28.85546875" style="1220" hidden="1" customWidth="1"/>
    <col min="64" max="64" width="34" style="1219" hidden="1" customWidth="1"/>
    <col min="65" max="65" width="18.7109375" style="1247" hidden="1" customWidth="1"/>
    <col min="66" max="66" width="16.28515625" style="1169" hidden="1" customWidth="1"/>
    <col min="67" max="67" width="5.7109375" style="1169" hidden="1" customWidth="1"/>
    <col min="68" max="68" width="13.85546875" style="1146" customWidth="1"/>
    <col min="69" max="70" width="5.7109375" style="1146" bestFit="1" customWidth="1"/>
    <col min="71" max="16384" width="9.140625" style="1146"/>
  </cols>
  <sheetData>
    <row r="2" spans="2:67" ht="14.25" customHeight="1" x14ac:dyDescent="0.25">
      <c r="B2" s="1142" t="s">
        <v>0</v>
      </c>
      <c r="C2" s="1143"/>
      <c r="D2" s="1143"/>
      <c r="E2" s="1144"/>
      <c r="F2" s="1143"/>
      <c r="G2" s="1144"/>
      <c r="H2" s="1144"/>
      <c r="I2" s="1144"/>
      <c r="J2" s="1144"/>
      <c r="M2" s="1260"/>
      <c r="N2" s="1261"/>
      <c r="O2" s="1261"/>
      <c r="P2" s="1261"/>
      <c r="Q2" s="1261"/>
      <c r="S2" s="1263" t="s">
        <v>82</v>
      </c>
      <c r="T2" s="1137"/>
      <c r="U2" s="1137"/>
      <c r="V2" s="1137"/>
      <c r="W2" s="1138"/>
      <c r="X2" s="1138"/>
      <c r="Z2" s="1147"/>
      <c r="AA2" s="1148"/>
      <c r="AB2" s="1148"/>
      <c r="AC2" s="1148"/>
      <c r="AD2" s="1147"/>
      <c r="AZ2" s="1204" t="s">
        <v>0</v>
      </c>
      <c r="BA2" s="1205"/>
      <c r="BB2" s="1205"/>
      <c r="BC2" s="1206"/>
      <c r="BD2" s="1205"/>
      <c r="BE2" s="1206"/>
      <c r="BF2" s="1206"/>
      <c r="BG2" s="1206"/>
      <c r="BH2" s="1206"/>
      <c r="BK2" s="1137" t="s">
        <v>82</v>
      </c>
      <c r="BL2" s="1138"/>
      <c r="BM2" s="1138"/>
      <c r="BN2" s="1220"/>
      <c r="BO2" s="1220"/>
    </row>
    <row r="3" spans="2:67" ht="14.25" customHeight="1" x14ac:dyDescent="0.25">
      <c r="B3" s="1175" t="s">
        <v>2</v>
      </c>
      <c r="C3" s="1176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1174" t="s">
        <v>81</v>
      </c>
      <c r="K3" s="1264" t="s">
        <v>89</v>
      </c>
      <c r="M3" s="1265" t="s">
        <v>0</v>
      </c>
      <c r="N3" s="1266" t="s">
        <v>89</v>
      </c>
      <c r="O3" s="1266" t="s">
        <v>90</v>
      </c>
      <c r="P3" s="1266" t="s">
        <v>91</v>
      </c>
      <c r="Q3" s="1267" t="s">
        <v>101</v>
      </c>
      <c r="S3" s="1268" t="s">
        <v>83</v>
      </c>
      <c r="T3" s="1996" t="s">
        <v>129</v>
      </c>
      <c r="U3" s="1996"/>
      <c r="V3" s="1996"/>
      <c r="W3" s="1996"/>
      <c r="X3" s="1200" t="s">
        <v>89</v>
      </c>
      <c r="Z3" s="1151" t="s">
        <v>87</v>
      </c>
      <c r="AA3" s="1151" t="s">
        <v>89</v>
      </c>
      <c r="AB3" s="1151" t="s">
        <v>90</v>
      </c>
      <c r="AC3" s="1151" t="s">
        <v>91</v>
      </c>
      <c r="AD3" s="1151" t="s">
        <v>88</v>
      </c>
      <c r="AE3" s="1151" t="s">
        <v>89</v>
      </c>
      <c r="AF3" s="1151" t="s">
        <v>90</v>
      </c>
      <c r="AG3" s="1151" t="s">
        <v>91</v>
      </c>
      <c r="AI3" s="1152" t="s">
        <v>99</v>
      </c>
      <c r="AJ3" s="1152" t="s">
        <v>98</v>
      </c>
      <c r="AK3" s="1152" t="s">
        <v>97</v>
      </c>
      <c r="AL3" s="1151" t="s">
        <v>96</v>
      </c>
      <c r="AM3" s="1151" t="s">
        <v>95</v>
      </c>
      <c r="AN3" s="1151" t="s">
        <v>92</v>
      </c>
      <c r="AO3" s="1151" t="s">
        <v>89</v>
      </c>
      <c r="AP3" s="1151" t="s">
        <v>90</v>
      </c>
      <c r="AQ3" s="1151" t="s">
        <v>91</v>
      </c>
      <c r="AR3" s="1152" t="s">
        <v>93</v>
      </c>
      <c r="AT3" s="1151" t="s">
        <v>94</v>
      </c>
      <c r="AU3" s="1151" t="s">
        <v>92</v>
      </c>
      <c r="AV3" s="1151" t="s">
        <v>89</v>
      </c>
      <c r="AW3" s="1151" t="s">
        <v>90</v>
      </c>
      <c r="AX3" s="1151" t="s">
        <v>91</v>
      </c>
      <c r="AY3" s="1152" t="s">
        <v>93</v>
      </c>
      <c r="AZ3" s="1208" t="s">
        <v>2</v>
      </c>
      <c r="BA3" s="1209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1210" t="s">
        <v>81</v>
      </c>
      <c r="BI3" s="1177" t="s">
        <v>89</v>
      </c>
      <c r="BK3" s="1175" t="s">
        <v>83</v>
      </c>
      <c r="BL3" s="1174" t="s">
        <v>86</v>
      </c>
      <c r="BM3" s="1200" t="s">
        <v>89</v>
      </c>
      <c r="BN3" s="1203"/>
      <c r="BO3" s="1203"/>
    </row>
    <row r="4" spans="2:67" ht="14.25" customHeight="1" x14ac:dyDescent="0.25">
      <c r="B4" s="1140">
        <v>1</v>
      </c>
      <c r="C4" s="1178">
        <v>41802</v>
      </c>
      <c r="D4" s="1179" t="s">
        <v>166</v>
      </c>
      <c r="E4" s="1180" t="s">
        <v>6</v>
      </c>
      <c r="F4" s="1181" t="s">
        <v>170</v>
      </c>
      <c r="G4" s="1321">
        <v>1</v>
      </c>
      <c r="H4" s="1194" t="s">
        <v>6</v>
      </c>
      <c r="I4" s="1319">
        <v>1</v>
      </c>
      <c r="J4" s="1319" t="s">
        <v>214</v>
      </c>
      <c r="K4" s="1269">
        <f>IF('Resultat &amp; tabell'!J4="",0,BI4)</f>
        <v>2</v>
      </c>
      <c r="L4" s="1270">
        <v>1</v>
      </c>
      <c r="M4" s="1271" t="str">
        <f>VLOOKUP(L4,$AT$4:$AY$7,2,FALSE)</f>
        <v>Brasilien</v>
      </c>
      <c r="N4" s="1318">
        <f>VLOOKUP(M4,$AU$4:$AY$7,2,FALSE)</f>
        <v>7</v>
      </c>
      <c r="O4" s="1272">
        <f>VLOOKUP(M4,$AU$4:$AY$7,3,FALSE)</f>
        <v>6</v>
      </c>
      <c r="P4" s="1272">
        <f>VLOOKUP(M4,$AU$4:$AY$7,4,FALSE)</f>
        <v>2</v>
      </c>
      <c r="Q4" s="1273">
        <f>VLOOKUP(M4,$AU$4:$AY$7,5,FALSE)</f>
        <v>4</v>
      </c>
      <c r="S4" s="1274" t="s">
        <v>84</v>
      </c>
      <c r="T4" s="2001" t="s">
        <v>257</v>
      </c>
      <c r="U4" s="2002"/>
      <c r="V4" s="2002"/>
      <c r="W4" s="2003"/>
      <c r="X4" s="1311">
        <f>IF(T4='Resultat &amp; tabell'!S4,20,0)</f>
        <v>0</v>
      </c>
      <c r="Z4" s="1153" t="s">
        <v>5</v>
      </c>
      <c r="AA4" s="1154">
        <f>IF(G4="",0,IF($G4&lt;$I4,0,IF($G4=$I4,1,3)))</f>
        <v>1</v>
      </c>
      <c r="AB4" s="1154">
        <f t="shared" ref="AB4:AB9" si="0">G4</f>
        <v>1</v>
      </c>
      <c r="AC4" s="1154">
        <f t="shared" ref="AC4:AC9" si="1">I4</f>
        <v>1</v>
      </c>
      <c r="AD4" s="1153" t="s">
        <v>7</v>
      </c>
      <c r="AE4" s="1154">
        <f>IF(I4="",0,IF(I4&lt;G4,0,IF(G4=I4,1,3)))</f>
        <v>1</v>
      </c>
      <c r="AF4" s="1150">
        <f t="shared" ref="AF4:AF9" si="2">I4</f>
        <v>1</v>
      </c>
      <c r="AG4" s="1150">
        <f t="shared" ref="AG4:AG9" si="3">G4</f>
        <v>1</v>
      </c>
      <c r="AI4" s="1149">
        <f>RANK($AJ4,$AJ$4:$AJ$7,1)+COUNTIF($AJ$4:$AJ4,$AJ4)-1</f>
        <v>1</v>
      </c>
      <c r="AJ4" s="1149">
        <f>AK4+AL4+AM4</f>
        <v>1</v>
      </c>
      <c r="AK4" s="1149">
        <f>SUMPRODUCT(($AO$4:$AO$7=AO4)*($AR$4:$AR$7=AR4)*($AP$4:$AP$7&gt;AP4))</f>
        <v>0</v>
      </c>
      <c r="AL4" s="1149">
        <f>SUMPRODUCT(($AO$4:$AO$7=AO4)*($AR$4:$AR$7&gt;AR4))</f>
        <v>0</v>
      </c>
      <c r="AM4" s="1149">
        <f>RANK(AO4,$AO$4:$AO$7)</f>
        <v>1</v>
      </c>
      <c r="AN4" s="1153" t="s">
        <v>5</v>
      </c>
      <c r="AO4" s="1149">
        <f>SUMIF($Z$4:$Z$9,$AN4,$AA$4:$AA$9)+SUMIF($AD$4:$AD$9,$AN4,$AE$4:$AE$9)</f>
        <v>7</v>
      </c>
      <c r="AP4" s="1149">
        <f>SUMIF($Z$4:$Z$9,AN4,$AB$4:$AB$9)+SUMIF($AD$4:$AD$9,AN4,$AF$4:$AF$9)</f>
        <v>6</v>
      </c>
      <c r="AQ4" s="1149">
        <f>SUMIF($AD$4:$AD$9,AN4,$AG$4:$AG$9)+SUMIF($Z$4:$Z$9,AN4,$AC$4:$AC$9)</f>
        <v>2</v>
      </c>
      <c r="AR4" s="1149">
        <f>AP4-AQ4</f>
        <v>4</v>
      </c>
      <c r="AT4" s="1149">
        <v>1</v>
      </c>
      <c r="AU4" s="1149" t="str">
        <f>VLOOKUP($AT4,$AI$4:$AR$7,6,FALSE)</f>
        <v>Brasilien</v>
      </c>
      <c r="AV4" s="1149">
        <f>VLOOKUP($AU4,$AN$4:$AR$7,2,FALSE)</f>
        <v>7</v>
      </c>
      <c r="AW4" s="1149">
        <f t="shared" ref="AW4:AW7" si="4">VLOOKUP($AU4,$AN$4:$AR$7,3,FALSE)</f>
        <v>6</v>
      </c>
      <c r="AX4" s="1149">
        <f>VLOOKUP($AU4,$AN$4:$AR$7,4,FALSE)</f>
        <v>2</v>
      </c>
      <c r="AY4" s="1149">
        <f>VLOOKUP($AU4,$AN$4:$AR$7,5,FALSE)</f>
        <v>4</v>
      </c>
      <c r="AZ4" s="1211">
        <v>1</v>
      </c>
      <c r="BA4" s="1212">
        <v>41803</v>
      </c>
      <c r="BB4" s="1213" t="s">
        <v>5</v>
      </c>
      <c r="BC4" s="1214" t="s">
        <v>6</v>
      </c>
      <c r="BD4" s="1215" t="s">
        <v>7</v>
      </c>
      <c r="BE4" s="1217">
        <f>IF(G4='Resultat &amp; tabell'!$G4,2,0)</f>
        <v>0</v>
      </c>
      <c r="BF4" s="1216" t="s">
        <v>6</v>
      </c>
      <c r="BG4" s="1217">
        <f>IF(I4='Resultat &amp; tabell'!$I4,2,0)</f>
        <v>2</v>
      </c>
      <c r="BH4" s="1217">
        <f>IF(J4='Resultat &amp; tabell'!$J4,1,0)</f>
        <v>0</v>
      </c>
      <c r="BI4" s="1201">
        <f>SUM(BE4+BG4+BH4)</f>
        <v>2</v>
      </c>
      <c r="BJ4" s="1171"/>
      <c r="BK4" s="1274" t="s">
        <v>199</v>
      </c>
      <c r="BL4" s="1182"/>
      <c r="BM4" s="1254" t="e">
        <f>IF(#REF!='Resultat &amp; tabell'!$M4,20,0)</f>
        <v>#REF!</v>
      </c>
      <c r="BN4" s="1241"/>
      <c r="BO4" s="1241"/>
    </row>
    <row r="5" spans="2:67" ht="14.25" customHeight="1" x14ac:dyDescent="0.25">
      <c r="B5" s="1140">
        <v>2</v>
      </c>
      <c r="C5" s="1183">
        <v>41803.541666666664</v>
      </c>
      <c r="D5" s="1179" t="s">
        <v>168</v>
      </c>
      <c r="E5" s="1180" t="s">
        <v>6</v>
      </c>
      <c r="F5" s="1181" t="s">
        <v>169</v>
      </c>
      <c r="G5" s="1321">
        <v>2</v>
      </c>
      <c r="H5" s="1194" t="s">
        <v>6</v>
      </c>
      <c r="I5" s="1319">
        <v>1</v>
      </c>
      <c r="J5" s="1319">
        <v>1</v>
      </c>
      <c r="K5" s="1269">
        <f>IF('Resultat &amp; tabell'!J5="",0,BI5)</f>
        <v>1</v>
      </c>
      <c r="L5" s="1259">
        <v>2</v>
      </c>
      <c r="M5" s="1275" t="str">
        <f>VLOOKUP(L5,$AT$4:$AY$7,2,FALSE)</f>
        <v>Kroatien</v>
      </c>
      <c r="N5" s="1276">
        <f>VLOOKUP(M5,$AU$4:$AY$7,2,FALSE)</f>
        <v>5</v>
      </c>
      <c r="O5" s="1276">
        <f>VLOOKUP(M5,$AU$4:$AY$7,3,FALSE)</f>
        <v>4</v>
      </c>
      <c r="P5" s="1276">
        <f>VLOOKUP(M5,$AU$4:$AY$7,4,FALSE)</f>
        <v>2</v>
      </c>
      <c r="Q5" s="1277">
        <f>VLOOKUP(M5,$AU$4:$AY$7,5,FALSE)</f>
        <v>2</v>
      </c>
      <c r="S5" s="1274" t="s">
        <v>123</v>
      </c>
      <c r="T5" s="2001" t="s">
        <v>258</v>
      </c>
      <c r="U5" s="2002"/>
      <c r="V5" s="2002"/>
      <c r="W5" s="2003"/>
      <c r="X5" s="1311">
        <f>IF(T5='Resultat &amp; tabell'!S5,20,0)</f>
        <v>0</v>
      </c>
      <c r="Z5" s="1153" t="s">
        <v>10</v>
      </c>
      <c r="AA5" s="1154">
        <f t="shared" ref="AA5:AA9" si="5">IF(G5="",0,IF($G5&lt;$I5,0,IF($G5=$I5,1,3)))</f>
        <v>3</v>
      </c>
      <c r="AB5" s="1154">
        <f t="shared" si="0"/>
        <v>2</v>
      </c>
      <c r="AC5" s="1154">
        <f t="shared" si="1"/>
        <v>1</v>
      </c>
      <c r="AD5" s="1153" t="s">
        <v>11</v>
      </c>
      <c r="AE5" s="1154">
        <f t="shared" ref="AE5:AE9" si="6">IF(I5="",0,IF(I5&lt;G5,0,IF(G5=I5,1,3)))</f>
        <v>0</v>
      </c>
      <c r="AF5" s="1150">
        <f t="shared" si="2"/>
        <v>1</v>
      </c>
      <c r="AG5" s="1150">
        <f t="shared" si="3"/>
        <v>2</v>
      </c>
      <c r="AI5" s="1149">
        <f>RANK($AJ5,$AJ$4:$AJ$7,1)+COUNTIF($AJ$4:$AJ5,$AJ5)-1</f>
        <v>3</v>
      </c>
      <c r="AJ5" s="1149">
        <f t="shared" ref="AJ5:AJ7" si="7">AK5+AL5+AM5</f>
        <v>3</v>
      </c>
      <c r="AK5" s="1149">
        <f t="shared" ref="AK5:AK7" si="8">SUMPRODUCT(($AO$4:$AO$7=AO5)*($AR$4:$AR$7=AR5)*($AP$4:$AP$7&gt;AP5))</f>
        <v>0</v>
      </c>
      <c r="AL5" s="1149">
        <f t="shared" ref="AL5:AL7" si="9">SUMPRODUCT(($AO$4:$AO$7=AO5)*($AR$4:$AR$7&gt;AR5))</f>
        <v>0</v>
      </c>
      <c r="AM5" s="1149">
        <f t="shared" ref="AM5:AM7" si="10">RANK(AO5,$AO$4:$AO$7)</f>
        <v>3</v>
      </c>
      <c r="AN5" s="1153" t="s">
        <v>10</v>
      </c>
      <c r="AO5" s="1149">
        <f t="shared" ref="AO5:AO7" si="11">SUMIF($Z$4:$Z$9,$AN5,$AA$4:$AA$9)+SUMIF($AD$4:$AD$9,$AN5,$AE$4:$AE$9)</f>
        <v>4</v>
      </c>
      <c r="AP5" s="1149">
        <f>SUMIF($Z$4:$Z$9,AN5,$AB$4:$AB$9)+SUMIF($AD$4:$AD$9,AN5,$AF$4:$AF$9)</f>
        <v>4</v>
      </c>
      <c r="AQ5" s="1149">
        <f t="shared" ref="AQ5:AQ7" si="12">SUMIF($AD$4:$AD$9,AN5,$AG$4:$AG$9)+SUMIF($Z$4:$Z$9,AN5,$AC$4:$AC$9)</f>
        <v>5</v>
      </c>
      <c r="AR5" s="1149">
        <f t="shared" ref="AR5:AR7" si="13">AP5-AQ5</f>
        <v>-1</v>
      </c>
      <c r="AT5" s="1149">
        <v>2</v>
      </c>
      <c r="AU5" s="1149" t="str">
        <f t="shared" ref="AU5:AU7" si="14">VLOOKUP($AT5,$AI$4:$AR$7,6,FALSE)</f>
        <v>Kroatien</v>
      </c>
      <c r="AV5" s="1149">
        <f t="shared" ref="AV5:AV7" si="15">VLOOKUP($AU5,$AN$4:$AR$7,2,FALSE)</f>
        <v>5</v>
      </c>
      <c r="AW5" s="1149">
        <f t="shared" si="4"/>
        <v>4</v>
      </c>
      <c r="AX5" s="1149">
        <f t="shared" ref="AX5:AX7" si="16">VLOOKUP($AU5,$AN$4:$AR$7,4,FALSE)</f>
        <v>2</v>
      </c>
      <c r="AY5" s="1149">
        <f t="shared" ref="AY5:AY7" si="17">VLOOKUP($AU5,$AN$4:$AR$7,5,FALSE)</f>
        <v>2</v>
      </c>
      <c r="AZ5" s="1211">
        <v>2</v>
      </c>
      <c r="BA5" s="1218">
        <v>41803.541666666664</v>
      </c>
      <c r="BB5" s="1213" t="s">
        <v>10</v>
      </c>
      <c r="BC5" s="1214" t="s">
        <v>6</v>
      </c>
      <c r="BD5" s="1215" t="s">
        <v>11</v>
      </c>
      <c r="BE5" s="1217">
        <f>IF(G5='Resultat &amp; tabell'!$G5,2,0)</f>
        <v>0</v>
      </c>
      <c r="BF5" s="1216" t="s">
        <v>6</v>
      </c>
      <c r="BG5" s="1217">
        <f>IF(I5='Resultat &amp; tabell'!$I5,2,0)</f>
        <v>0</v>
      </c>
      <c r="BH5" s="1217">
        <f>IF(J5='Resultat &amp; tabell'!$J5,1,0)</f>
        <v>1</v>
      </c>
      <c r="BI5" s="1201">
        <f t="shared" ref="BI5:BI9" si="18">SUM(BE5+BG5+BH5)</f>
        <v>1</v>
      </c>
      <c r="BK5" s="1274" t="s">
        <v>84</v>
      </c>
      <c r="BL5" s="1199"/>
      <c r="BM5" s="1254">
        <f>IF(T4='Resultat &amp; tabell'!$M5,20,0)</f>
        <v>0</v>
      </c>
      <c r="BN5" s="1241"/>
      <c r="BO5" s="1241"/>
    </row>
    <row r="6" spans="2:67" ht="14.25" customHeight="1" x14ac:dyDescent="0.25">
      <c r="B6" s="1140">
        <v>17</v>
      </c>
      <c r="C6" s="1183">
        <v>41807.666666666664</v>
      </c>
      <c r="D6" s="1185" t="s">
        <v>166</v>
      </c>
      <c r="E6" s="1180" t="s">
        <v>6</v>
      </c>
      <c r="F6" s="1181" t="s">
        <v>168</v>
      </c>
      <c r="G6" s="1321">
        <v>3</v>
      </c>
      <c r="H6" s="1194" t="s">
        <v>6</v>
      </c>
      <c r="I6" s="1319">
        <v>1</v>
      </c>
      <c r="J6" s="1319">
        <v>1</v>
      </c>
      <c r="K6" s="1269">
        <f>IF('Resultat &amp; tabell'!J6="",0,BI6)</f>
        <v>0</v>
      </c>
      <c r="L6" s="1259">
        <v>3</v>
      </c>
      <c r="M6" s="1278" t="str">
        <f>VLOOKUP(L6,$AT$4:$AY$7,2,FALSE)</f>
        <v>Mexiko</v>
      </c>
      <c r="N6" s="1272">
        <f>VLOOKUP(M6,$AU$4:$AY$7,2,FALSE)</f>
        <v>4</v>
      </c>
      <c r="O6" s="1272">
        <f>VLOOKUP(M6,$AU$4:$AY$7,3,FALSE)</f>
        <v>4</v>
      </c>
      <c r="P6" s="1272">
        <f>VLOOKUP(M6,$AU$4:$AY$7,4,FALSE)</f>
        <v>5</v>
      </c>
      <c r="Q6" s="1273">
        <f>VLOOKUP(M6,$AU$4:$AY$7,5,FALSE)</f>
        <v>-1</v>
      </c>
      <c r="Z6" s="1153" t="s">
        <v>5</v>
      </c>
      <c r="AA6" s="1154">
        <f t="shared" si="5"/>
        <v>3</v>
      </c>
      <c r="AB6" s="1154">
        <f t="shared" si="0"/>
        <v>3</v>
      </c>
      <c r="AC6" s="1154">
        <f t="shared" si="1"/>
        <v>1</v>
      </c>
      <c r="AD6" s="1153" t="s">
        <v>10</v>
      </c>
      <c r="AE6" s="1154">
        <f t="shared" si="6"/>
        <v>0</v>
      </c>
      <c r="AF6" s="1150">
        <f t="shared" si="2"/>
        <v>1</v>
      </c>
      <c r="AG6" s="1150">
        <f t="shared" si="3"/>
        <v>3</v>
      </c>
      <c r="AI6" s="1149">
        <f>RANK($AJ6,$AJ$4:$AJ$7,1)+COUNTIF($AJ$4:$AJ6,$AJ6)-1</f>
        <v>2</v>
      </c>
      <c r="AJ6" s="1149">
        <f t="shared" si="7"/>
        <v>2</v>
      </c>
      <c r="AK6" s="1149">
        <f t="shared" si="8"/>
        <v>0</v>
      </c>
      <c r="AL6" s="1149">
        <f t="shared" si="9"/>
        <v>0</v>
      </c>
      <c r="AM6" s="1149">
        <f t="shared" si="10"/>
        <v>2</v>
      </c>
      <c r="AN6" s="1153" t="s">
        <v>7</v>
      </c>
      <c r="AO6" s="1149">
        <f t="shared" si="11"/>
        <v>5</v>
      </c>
      <c r="AP6" s="1149">
        <f>SUMIF($Z$4:$Z$9,AN6,$AB$4:$AB$9)+SUMIF($AD$4:$AD$9,AN6,$AF$4:$AF$9)</f>
        <v>4</v>
      </c>
      <c r="AQ6" s="1149">
        <f t="shared" si="12"/>
        <v>2</v>
      </c>
      <c r="AR6" s="1149">
        <f t="shared" si="13"/>
        <v>2</v>
      </c>
      <c r="AT6" s="1149">
        <v>3</v>
      </c>
      <c r="AU6" s="1149" t="str">
        <f t="shared" si="14"/>
        <v>Mexiko</v>
      </c>
      <c r="AV6" s="1149">
        <f t="shared" si="15"/>
        <v>4</v>
      </c>
      <c r="AW6" s="1149">
        <f t="shared" si="4"/>
        <v>4</v>
      </c>
      <c r="AX6" s="1149">
        <f t="shared" si="16"/>
        <v>5</v>
      </c>
      <c r="AY6" s="1149">
        <f t="shared" si="17"/>
        <v>-1</v>
      </c>
      <c r="AZ6" s="1211">
        <v>17</v>
      </c>
      <c r="BA6" s="1218">
        <v>41807.666666666664</v>
      </c>
      <c r="BB6" s="1213" t="s">
        <v>5</v>
      </c>
      <c r="BC6" s="1214" t="s">
        <v>6</v>
      </c>
      <c r="BD6" s="1215" t="s">
        <v>10</v>
      </c>
      <c r="BE6" s="1217">
        <f>IF(G6='Resultat &amp; tabell'!$G6,2,0)</f>
        <v>0</v>
      </c>
      <c r="BF6" s="1216" t="s">
        <v>6</v>
      </c>
      <c r="BG6" s="1217">
        <f>IF(I6='Resultat &amp; tabell'!$I6,2,0)</f>
        <v>0</v>
      </c>
      <c r="BH6" s="1217">
        <f>IF(J6='Resultat &amp; tabell'!$J6,1,0)</f>
        <v>0</v>
      </c>
      <c r="BI6" s="1201">
        <f t="shared" si="18"/>
        <v>0</v>
      </c>
      <c r="BK6" s="1274" t="s">
        <v>123</v>
      </c>
      <c r="BL6" s="1199"/>
      <c r="BM6" s="1254">
        <f>IF(T5='Resultat &amp; tabell'!$M6,20,0)</f>
        <v>0</v>
      </c>
      <c r="BN6" s="1241"/>
      <c r="BO6" s="1241"/>
    </row>
    <row r="7" spans="2:67" ht="14.25" customHeight="1" x14ac:dyDescent="0.25">
      <c r="B7" s="1140">
        <v>18</v>
      </c>
      <c r="C7" s="1183">
        <v>41808.75</v>
      </c>
      <c r="D7" s="1179" t="s">
        <v>169</v>
      </c>
      <c r="E7" s="1180" t="s">
        <v>6</v>
      </c>
      <c r="F7" s="1181" t="s">
        <v>170</v>
      </c>
      <c r="G7" s="1321">
        <v>0</v>
      </c>
      <c r="H7" s="1194" t="s">
        <v>6</v>
      </c>
      <c r="I7" s="1319">
        <v>2</v>
      </c>
      <c r="J7" s="1319">
        <v>2</v>
      </c>
      <c r="K7" s="1269">
        <f>IF('Resultat &amp; tabell'!J7="",0,BI7)</f>
        <v>3</v>
      </c>
      <c r="L7" s="1259">
        <v>4</v>
      </c>
      <c r="M7" s="1279" t="str">
        <f>VLOOKUP(L7,$AT$4:$AY$7,2,FALSE)</f>
        <v>Kamerun</v>
      </c>
      <c r="N7" s="1276">
        <f>VLOOKUP(M7,$AU$4:$AY$7,2,FALSE)</f>
        <v>0</v>
      </c>
      <c r="O7" s="1276">
        <f>VLOOKUP(M7,$AU$4:$AY$7,3,FALSE)</f>
        <v>1</v>
      </c>
      <c r="P7" s="1276">
        <f>VLOOKUP(M7,$AU$4:$AY$7,4,FALSE)</f>
        <v>6</v>
      </c>
      <c r="Q7" s="1277">
        <f>VLOOKUP(M7,$AU$4:$AY$7,5,FALSE)</f>
        <v>-5</v>
      </c>
      <c r="S7" s="1280"/>
      <c r="T7" s="1255"/>
      <c r="U7" s="1255"/>
      <c r="V7" s="1255"/>
      <c r="W7" s="1146"/>
      <c r="Z7" s="1153" t="s">
        <v>11</v>
      </c>
      <c r="AA7" s="1154">
        <f t="shared" si="5"/>
        <v>0</v>
      </c>
      <c r="AB7" s="1154">
        <f t="shared" si="0"/>
        <v>0</v>
      </c>
      <c r="AC7" s="1154">
        <f t="shared" si="1"/>
        <v>2</v>
      </c>
      <c r="AD7" s="1153" t="s">
        <v>7</v>
      </c>
      <c r="AE7" s="1154">
        <f t="shared" si="6"/>
        <v>3</v>
      </c>
      <c r="AF7" s="1150">
        <f t="shared" si="2"/>
        <v>2</v>
      </c>
      <c r="AG7" s="1150">
        <f t="shared" si="3"/>
        <v>0</v>
      </c>
      <c r="AI7" s="1149">
        <f>RANK($AJ7,$AJ$4:$AJ$7,1)+COUNTIF($AJ$4:$AJ7,$AJ7)-1</f>
        <v>4</v>
      </c>
      <c r="AJ7" s="1149">
        <f t="shared" si="7"/>
        <v>4</v>
      </c>
      <c r="AK7" s="1149">
        <f t="shared" si="8"/>
        <v>0</v>
      </c>
      <c r="AL7" s="1149">
        <f t="shared" si="9"/>
        <v>0</v>
      </c>
      <c r="AM7" s="1149">
        <f t="shared" si="10"/>
        <v>4</v>
      </c>
      <c r="AN7" s="1153" t="s">
        <v>11</v>
      </c>
      <c r="AO7" s="1149">
        <f t="shared" si="11"/>
        <v>0</v>
      </c>
      <c r="AP7" s="1149">
        <f>SUMIF($Z$4:$Z$9,AN7,$AB$4:$AB$9)+SUMIF($AD$4:$AD$9,AN7,$AF$4:$AF$9)</f>
        <v>1</v>
      </c>
      <c r="AQ7" s="1149">
        <f t="shared" si="12"/>
        <v>6</v>
      </c>
      <c r="AR7" s="1149">
        <f t="shared" si="13"/>
        <v>-5</v>
      </c>
      <c r="AT7" s="1149">
        <v>4</v>
      </c>
      <c r="AU7" s="1149" t="str">
        <f t="shared" si="14"/>
        <v>Kamerun</v>
      </c>
      <c r="AV7" s="1149">
        <f t="shared" si="15"/>
        <v>0</v>
      </c>
      <c r="AW7" s="1149">
        <f t="shared" si="4"/>
        <v>1</v>
      </c>
      <c r="AX7" s="1149">
        <f t="shared" si="16"/>
        <v>6</v>
      </c>
      <c r="AY7" s="1149">
        <f t="shared" si="17"/>
        <v>-5</v>
      </c>
      <c r="AZ7" s="1211">
        <v>18</v>
      </c>
      <c r="BA7" s="1218">
        <v>41808.75</v>
      </c>
      <c r="BB7" s="1213" t="s">
        <v>11</v>
      </c>
      <c r="BC7" s="1214" t="s">
        <v>6</v>
      </c>
      <c r="BD7" s="1215" t="s">
        <v>7</v>
      </c>
      <c r="BE7" s="1217">
        <f>IF(G7='Resultat &amp; tabell'!$G7,2,0)</f>
        <v>2</v>
      </c>
      <c r="BF7" s="1216" t="s">
        <v>6</v>
      </c>
      <c r="BG7" s="1217">
        <f>IF(I7='Resultat &amp; tabell'!$I7,2,0)</f>
        <v>0</v>
      </c>
      <c r="BH7" s="1217">
        <f>IF(J7='Resultat &amp; tabell'!$J7,1,0)</f>
        <v>1</v>
      </c>
      <c r="BI7" s="1201">
        <f t="shared" si="18"/>
        <v>3</v>
      </c>
      <c r="BK7" s="1219"/>
      <c r="BL7" s="1241"/>
      <c r="BM7" s="1241"/>
      <c r="BN7" s="1241"/>
      <c r="BO7" s="1241"/>
    </row>
    <row r="8" spans="2:67" ht="14.25" customHeight="1" x14ac:dyDescent="0.25">
      <c r="B8" s="1140">
        <v>33</v>
      </c>
      <c r="C8" s="1183">
        <v>41813.708333333336</v>
      </c>
      <c r="D8" s="1179" t="s">
        <v>169</v>
      </c>
      <c r="E8" s="1180" t="s">
        <v>6</v>
      </c>
      <c r="F8" s="1181" t="s">
        <v>166</v>
      </c>
      <c r="G8" s="1321">
        <v>0</v>
      </c>
      <c r="H8" s="1194" t="s">
        <v>6</v>
      </c>
      <c r="I8" s="1319">
        <v>2</v>
      </c>
      <c r="J8" s="1319">
        <v>2</v>
      </c>
      <c r="K8" s="1269">
        <f>IF('Resultat &amp; tabell'!J8="",0,BI8)</f>
        <v>1</v>
      </c>
      <c r="N8" s="1281"/>
      <c r="O8" s="1281"/>
      <c r="P8" s="1281"/>
      <c r="Q8" s="1281"/>
      <c r="S8" s="1280"/>
      <c r="T8" s="1255"/>
      <c r="U8" s="1255"/>
      <c r="V8" s="1255"/>
      <c r="W8" s="1146"/>
      <c r="Z8" s="1153" t="s">
        <v>11</v>
      </c>
      <c r="AA8" s="1154">
        <f t="shared" si="5"/>
        <v>0</v>
      </c>
      <c r="AB8" s="1154">
        <f t="shared" si="0"/>
        <v>0</v>
      </c>
      <c r="AC8" s="1154">
        <f t="shared" si="1"/>
        <v>2</v>
      </c>
      <c r="AD8" s="1153" t="s">
        <v>5</v>
      </c>
      <c r="AE8" s="1154">
        <f t="shared" si="6"/>
        <v>3</v>
      </c>
      <c r="AF8" s="1150">
        <f t="shared" si="2"/>
        <v>2</v>
      </c>
      <c r="AG8" s="1150">
        <f t="shared" si="3"/>
        <v>0</v>
      </c>
      <c r="AZ8" s="1211">
        <v>33</v>
      </c>
      <c r="BA8" s="1218">
        <v>41813.708333333336</v>
      </c>
      <c r="BB8" s="1213" t="s">
        <v>11</v>
      </c>
      <c r="BC8" s="1214" t="s">
        <v>6</v>
      </c>
      <c r="BD8" s="1215" t="s">
        <v>5</v>
      </c>
      <c r="BE8" s="1217">
        <f>IF(G8='Resultat &amp; tabell'!$G8,2,0)</f>
        <v>0</v>
      </c>
      <c r="BF8" s="1216" t="s">
        <v>6</v>
      </c>
      <c r="BG8" s="1217">
        <f>IF(I8='Resultat &amp; tabell'!$I8,2,0)</f>
        <v>0</v>
      </c>
      <c r="BH8" s="1217">
        <f>IF(J8='Resultat &amp; tabell'!$J8,1,0)</f>
        <v>1</v>
      </c>
      <c r="BI8" s="1201">
        <f t="shared" si="18"/>
        <v>1</v>
      </c>
      <c r="BL8" s="1241"/>
      <c r="BM8" s="1241"/>
      <c r="BN8" s="1241"/>
      <c r="BO8" s="1241"/>
    </row>
    <row r="9" spans="2:67" ht="14.25" customHeight="1" x14ac:dyDescent="0.25">
      <c r="B9" s="1139">
        <v>34</v>
      </c>
      <c r="C9" s="1184">
        <v>41813.708333333336</v>
      </c>
      <c r="D9" s="1179" t="s">
        <v>170</v>
      </c>
      <c r="E9" s="1180" t="s">
        <v>6</v>
      </c>
      <c r="F9" s="1181" t="s">
        <v>168</v>
      </c>
      <c r="G9" s="1322">
        <v>1</v>
      </c>
      <c r="H9" s="1194" t="s">
        <v>6</v>
      </c>
      <c r="I9" s="1319">
        <v>1</v>
      </c>
      <c r="J9" s="1320" t="s">
        <v>214</v>
      </c>
      <c r="K9" s="1269">
        <f>IF('Resultat &amp; tabell'!J9="",0,BI9)</f>
        <v>2</v>
      </c>
      <c r="N9" s="1281"/>
      <c r="O9" s="1281"/>
      <c r="P9" s="1281"/>
      <c r="Q9" s="1281"/>
      <c r="S9" s="1280"/>
      <c r="T9" s="1255"/>
      <c r="U9" s="1255"/>
      <c r="V9" s="1255"/>
      <c r="W9" s="1146"/>
      <c r="Z9" s="1153" t="s">
        <v>7</v>
      </c>
      <c r="AA9" s="1154">
        <f t="shared" si="5"/>
        <v>1</v>
      </c>
      <c r="AB9" s="1154">
        <f t="shared" si="0"/>
        <v>1</v>
      </c>
      <c r="AC9" s="1154">
        <f t="shared" si="1"/>
        <v>1</v>
      </c>
      <c r="AD9" s="1153" t="s">
        <v>10</v>
      </c>
      <c r="AE9" s="1154">
        <f t="shared" si="6"/>
        <v>1</v>
      </c>
      <c r="AF9" s="1150">
        <f t="shared" si="2"/>
        <v>1</v>
      </c>
      <c r="AG9" s="1150">
        <f t="shared" si="3"/>
        <v>1</v>
      </c>
      <c r="AZ9" s="1221">
        <v>34</v>
      </c>
      <c r="BA9" s="1222">
        <v>41813.708333333336</v>
      </c>
      <c r="BB9" s="1223" t="s">
        <v>7</v>
      </c>
      <c r="BC9" s="1224" t="s">
        <v>6</v>
      </c>
      <c r="BD9" s="1225" t="s">
        <v>10</v>
      </c>
      <c r="BE9" s="1217">
        <f>IF(G9='Resultat &amp; tabell'!$G9,2,0)</f>
        <v>2</v>
      </c>
      <c r="BF9" s="1216" t="s">
        <v>6</v>
      </c>
      <c r="BG9" s="1217">
        <f>IF(I9='Resultat &amp; tabell'!$I9,2,0)</f>
        <v>0</v>
      </c>
      <c r="BH9" s="1217">
        <f>IF(J9='Resultat &amp; tabell'!$J9,1,0)</f>
        <v>0</v>
      </c>
      <c r="BI9" s="1201">
        <f t="shared" si="18"/>
        <v>2</v>
      </c>
      <c r="BL9" s="1241"/>
      <c r="BM9" s="1241"/>
      <c r="BN9" s="1241"/>
      <c r="BO9" s="1241"/>
    </row>
    <row r="10" spans="2:67" ht="14.25" customHeight="1" x14ac:dyDescent="0.3">
      <c r="C10" s="1155"/>
      <c r="F10" s="1313"/>
      <c r="K10" s="1282"/>
      <c r="N10" s="1281"/>
      <c r="O10" s="1281"/>
      <c r="P10" s="1281"/>
      <c r="Q10" s="1281"/>
      <c r="S10" s="1280"/>
      <c r="T10" s="1255"/>
      <c r="U10" s="1255"/>
      <c r="V10" s="1255"/>
      <c r="W10" s="1146"/>
      <c r="BA10" s="1226"/>
      <c r="BI10" s="1202"/>
      <c r="BL10" s="1241"/>
      <c r="BM10" s="1241"/>
      <c r="BN10" s="1241"/>
      <c r="BO10" s="1241"/>
    </row>
    <row r="11" spans="2:67" s="1160" customFormat="1" ht="14.25" customHeight="1" x14ac:dyDescent="0.3">
      <c r="B11" s="1137" t="s">
        <v>24</v>
      </c>
      <c r="C11" s="1158"/>
      <c r="D11" s="1143"/>
      <c r="E11" s="1144"/>
      <c r="F11" s="1314"/>
      <c r="G11" s="1144"/>
      <c r="H11" s="1144"/>
      <c r="I11" s="1159"/>
      <c r="J11" s="1144"/>
      <c r="K11" s="1313"/>
      <c r="L11" s="1283"/>
      <c r="M11" s="1284"/>
      <c r="N11" s="1285"/>
      <c r="O11" s="1285"/>
      <c r="P11" s="1285"/>
      <c r="Q11" s="1285"/>
      <c r="R11" s="1284"/>
      <c r="S11" s="1284" t="s">
        <v>109</v>
      </c>
      <c r="Z11" s="1147"/>
      <c r="AA11" s="1154"/>
      <c r="AB11" s="1154"/>
      <c r="AC11" s="1154"/>
      <c r="AD11" s="1147"/>
      <c r="AE11" s="1161"/>
      <c r="AF11" s="1162"/>
      <c r="AG11" s="1162"/>
      <c r="AH11" s="1161"/>
      <c r="AI11" s="1149"/>
      <c r="AJ11" s="1161"/>
      <c r="AK11" s="1161"/>
      <c r="AL11" s="1161"/>
      <c r="AM11" s="1161"/>
      <c r="AN11" s="1161"/>
      <c r="AO11" s="1161"/>
      <c r="AP11" s="1161"/>
      <c r="AQ11" s="1161"/>
      <c r="AR11" s="1161"/>
      <c r="AS11" s="1161"/>
      <c r="AT11" s="1161"/>
      <c r="AU11" s="1161"/>
      <c r="AV11" s="1161"/>
      <c r="AW11" s="1161"/>
      <c r="AX11" s="1161"/>
      <c r="AY11" s="1161"/>
      <c r="AZ11" s="1204" t="s">
        <v>24</v>
      </c>
      <c r="BA11" s="1228"/>
      <c r="BB11" s="1205"/>
      <c r="BC11" s="1206"/>
      <c r="BD11" s="1205"/>
      <c r="BE11" s="1206"/>
      <c r="BF11" s="1206"/>
      <c r="BG11" s="1229"/>
      <c r="BH11" s="1206"/>
      <c r="BI11" s="1203"/>
      <c r="BJ11" s="1170"/>
      <c r="BK11" s="1172"/>
      <c r="BL11" s="1203"/>
      <c r="BM11" s="1203"/>
      <c r="BN11" s="1203"/>
      <c r="BO11" s="1203"/>
    </row>
    <row r="12" spans="2:67" s="1160" customFormat="1" ht="14.25" customHeight="1" x14ac:dyDescent="0.25">
      <c r="B12" s="1197" t="s">
        <v>2</v>
      </c>
      <c r="C12" s="1191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1192" t="s">
        <v>81</v>
      </c>
      <c r="K12" s="1286" t="s">
        <v>89</v>
      </c>
      <c r="L12" s="1283"/>
      <c r="M12" s="1265" t="s">
        <v>24</v>
      </c>
      <c r="N12" s="1266" t="s">
        <v>89</v>
      </c>
      <c r="O12" s="1266" t="s">
        <v>90</v>
      </c>
      <c r="P12" s="1266" t="s">
        <v>91</v>
      </c>
      <c r="Q12" s="1267" t="s">
        <v>101</v>
      </c>
      <c r="R12" s="1284"/>
      <c r="S12" s="1287" t="s">
        <v>83</v>
      </c>
      <c r="T12" s="1174" t="s">
        <v>89</v>
      </c>
      <c r="U12" s="1174" t="s">
        <v>102</v>
      </c>
      <c r="V12" s="1200" t="s">
        <v>111</v>
      </c>
      <c r="Z12" s="1151" t="s">
        <v>87</v>
      </c>
      <c r="AA12" s="1151" t="s">
        <v>89</v>
      </c>
      <c r="AB12" s="1151" t="s">
        <v>90</v>
      </c>
      <c r="AC12" s="1151" t="s">
        <v>91</v>
      </c>
      <c r="AD12" s="1151" t="s">
        <v>88</v>
      </c>
      <c r="AE12" s="1151" t="s">
        <v>89</v>
      </c>
      <c r="AF12" s="1151" t="s">
        <v>90</v>
      </c>
      <c r="AG12" s="1151" t="s">
        <v>91</v>
      </c>
      <c r="AH12" s="1161"/>
      <c r="AI12" s="1152" t="s">
        <v>99</v>
      </c>
      <c r="AJ12" s="1152" t="s">
        <v>98</v>
      </c>
      <c r="AK12" s="1152" t="s">
        <v>97</v>
      </c>
      <c r="AL12" s="1151" t="s">
        <v>96</v>
      </c>
      <c r="AM12" s="1151" t="s">
        <v>95</v>
      </c>
      <c r="AN12" s="1151" t="s">
        <v>92</v>
      </c>
      <c r="AO12" s="1151" t="s">
        <v>89</v>
      </c>
      <c r="AP12" s="1151" t="s">
        <v>90</v>
      </c>
      <c r="AQ12" s="1151" t="s">
        <v>91</v>
      </c>
      <c r="AR12" s="1152" t="s">
        <v>93</v>
      </c>
      <c r="AS12" s="1161"/>
      <c r="AT12" s="1151" t="s">
        <v>94</v>
      </c>
      <c r="AU12" s="1151" t="s">
        <v>92</v>
      </c>
      <c r="AV12" s="1151" t="s">
        <v>89</v>
      </c>
      <c r="AW12" s="1151" t="s">
        <v>90</v>
      </c>
      <c r="AX12" s="1151" t="s">
        <v>91</v>
      </c>
      <c r="AY12" s="1152" t="s">
        <v>93</v>
      </c>
      <c r="AZ12" s="1230" t="s">
        <v>2</v>
      </c>
      <c r="BA12" s="1231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1232" t="s">
        <v>81</v>
      </c>
      <c r="BI12" s="1193" t="s">
        <v>89</v>
      </c>
      <c r="BJ12" s="1170"/>
      <c r="BK12" s="1207"/>
      <c r="BL12" s="1203"/>
      <c r="BM12" s="1203"/>
      <c r="BN12" s="1203"/>
      <c r="BO12" s="1203"/>
    </row>
    <row r="13" spans="2:67" ht="14.25" customHeight="1" x14ac:dyDescent="0.25">
      <c r="B13" s="1140">
        <v>3</v>
      </c>
      <c r="C13" s="1183">
        <v>41803.666666666664</v>
      </c>
      <c r="D13" s="1179" t="s">
        <v>174</v>
      </c>
      <c r="E13" s="1180" t="s">
        <v>6</v>
      </c>
      <c r="F13" s="1181" t="s">
        <v>177</v>
      </c>
      <c r="G13" s="1324">
        <v>2</v>
      </c>
      <c r="H13" s="1194" t="s">
        <v>6</v>
      </c>
      <c r="I13" s="1323">
        <v>1</v>
      </c>
      <c r="J13" s="1323">
        <v>1</v>
      </c>
      <c r="K13" s="1269">
        <f>IF('Resultat &amp; tabell'!J13="",0,BI13)</f>
        <v>0</v>
      </c>
      <c r="L13" s="1270">
        <v>1</v>
      </c>
      <c r="M13" s="1271" t="str">
        <f>VLOOKUP(L13,$AT$13:$AY$16,2,FALSE)</f>
        <v>Spanien</v>
      </c>
      <c r="N13" s="1272">
        <f>VLOOKUP(M13,$AU$13:$AY$16,2,FALSE)</f>
        <v>7</v>
      </c>
      <c r="O13" s="1272">
        <f>VLOOKUP(M13,$AU$13:$AY$16,3,FALSE)</f>
        <v>6</v>
      </c>
      <c r="P13" s="1272">
        <f>VLOOKUP(M13,$AU$13:$AY$16,4,FALSE)</f>
        <v>3</v>
      </c>
      <c r="Q13" s="1273">
        <f>VLOOKUP(M13,$AU$13:$AY$16,5,FALSE)</f>
        <v>3</v>
      </c>
      <c r="S13" s="1288" t="s">
        <v>108</v>
      </c>
      <c r="T13" s="1307">
        <f>SUM(K4:K72)</f>
        <v>77</v>
      </c>
      <c r="U13" s="1307">
        <v>0</v>
      </c>
      <c r="V13" s="1308">
        <f t="shared" ref="V13:V18" si="19">SUM(T13:U13)</f>
        <v>77</v>
      </c>
      <c r="W13" s="1146"/>
      <c r="Z13" s="1153" t="s">
        <v>27</v>
      </c>
      <c r="AA13" s="1154">
        <f t="shared" ref="AA13:AA18" si="20">IF(G13="",0,IF($G13&lt;$I13,0,IF($G13=$I13,1,3)))</f>
        <v>3</v>
      </c>
      <c r="AB13" s="1154">
        <f t="shared" ref="AB13:AB18" si="21">G13</f>
        <v>2</v>
      </c>
      <c r="AC13" s="1154">
        <f t="shared" ref="AC13:AC18" si="22">I13</f>
        <v>1</v>
      </c>
      <c r="AD13" s="1153" t="s">
        <v>28</v>
      </c>
      <c r="AE13" s="1154">
        <f t="shared" ref="AE13:AE18" si="23">IF(I13="",0,IF(I13&lt;G13,0,IF(G13=I13,1,3)))</f>
        <v>0</v>
      </c>
      <c r="AF13" s="1150">
        <f t="shared" ref="AF13:AF18" si="24">I13</f>
        <v>1</v>
      </c>
      <c r="AG13" s="1150">
        <f t="shared" ref="AG13:AG18" si="25">G13</f>
        <v>2</v>
      </c>
      <c r="AI13" s="1149">
        <f>RANK($AJ13,$AJ$13:$AJ$16,1)+COUNTIF($AJ$13:$AJ13,$AJ13)-1</f>
        <v>1</v>
      </c>
      <c r="AJ13" s="1149">
        <f>AK13+AL13+AM13</f>
        <v>1</v>
      </c>
      <c r="AK13" s="1149">
        <f>SUMPRODUCT(($AO$13:$AO$16=AO13)*($AR$13:$AR$16=AR13)*($AP$13:$AP$16&gt;AP13))</f>
        <v>0</v>
      </c>
      <c r="AL13" s="1149">
        <f>SUMPRODUCT(($AO$13:$AO$16=AO13)*($AR$13:$AR$16&gt;AR13))</f>
        <v>0</v>
      </c>
      <c r="AM13" s="1149">
        <f>RANK(AO13,$AO$13:$AO$16)</f>
        <v>1</v>
      </c>
      <c r="AN13" s="1153" t="s">
        <v>27</v>
      </c>
      <c r="AO13" s="1149">
        <f>SUMIF($Z$13:$Z$18,$AN13,$AA$13:$AA$18)+SUMIF($AD$13:$AD$18,$AN13,$AE$13:$AE$18)</f>
        <v>7</v>
      </c>
      <c r="AP13" s="1149">
        <f>SUMIF($Z$13:$Z$18,$AN13,$AB$13:$AB$18)+SUMIF($AD$13:$AD$18,$AN13,$AF$13:$AF$18)</f>
        <v>6</v>
      </c>
      <c r="AQ13" s="1149">
        <f>SUMIF($Z$13:$Z$18,$AN13,$AC$13:$AC$18)+SUMIF($AD$13:$AD$18,$AN13,$AG$13:$AG$18)</f>
        <v>3</v>
      </c>
      <c r="AR13" s="1149">
        <f>AP13-AQ13</f>
        <v>3</v>
      </c>
      <c r="AT13" s="1149">
        <v>1</v>
      </c>
      <c r="AU13" s="1149" t="str">
        <f>VLOOKUP($AT13,$AI$13:$AR$16,6,FALSE)</f>
        <v>Spanien</v>
      </c>
      <c r="AV13" s="1149">
        <f>VLOOKUP($AU13,$AN$13:$AR$16,2,FALSE)</f>
        <v>7</v>
      </c>
      <c r="AW13" s="1149">
        <f>VLOOKUP($AU13,$AN$13:$AR$16,3,FALSE)</f>
        <v>6</v>
      </c>
      <c r="AX13" s="1149">
        <f>VLOOKUP($AU13,$AN$13:$AR$16,4,FALSE)</f>
        <v>3</v>
      </c>
      <c r="AY13" s="1149">
        <f>VLOOKUP($AU13,$AN$13:$AR$16,5,FALSE)</f>
        <v>3</v>
      </c>
      <c r="AZ13" s="1211">
        <v>3</v>
      </c>
      <c r="BA13" s="1218">
        <v>41803.666666666664</v>
      </c>
      <c r="BB13" s="1213" t="s">
        <v>27</v>
      </c>
      <c r="BC13" s="1214" t="s">
        <v>6</v>
      </c>
      <c r="BD13" s="1215" t="s">
        <v>28</v>
      </c>
      <c r="BE13" s="1217">
        <f>IF(G13='Resultat &amp; tabell'!$G13,2,0)</f>
        <v>0</v>
      </c>
      <c r="BF13" s="1216" t="s">
        <v>6</v>
      </c>
      <c r="BG13" s="1217">
        <f>IF(I13='Resultat &amp; tabell'!$I13,2,0)</f>
        <v>0</v>
      </c>
      <c r="BH13" s="1217">
        <f>IF(J13='Resultat &amp; tabell'!$J13,1,0)</f>
        <v>0</v>
      </c>
      <c r="BI13" s="1201">
        <f t="shared" ref="BI13:BI18" si="26">SUM(BE13+BG13+BH13)</f>
        <v>0</v>
      </c>
      <c r="BJ13" s="1171"/>
      <c r="BK13" s="1204"/>
      <c r="BL13" s="1241"/>
      <c r="BM13" s="1241"/>
      <c r="BN13" s="1241"/>
      <c r="BO13" s="1241"/>
    </row>
    <row r="14" spans="2:67" ht="14.25" customHeight="1" x14ac:dyDescent="0.25">
      <c r="B14" s="1140">
        <v>4</v>
      </c>
      <c r="C14" s="1183">
        <v>41803.75</v>
      </c>
      <c r="D14" s="1179" t="s">
        <v>175</v>
      </c>
      <c r="E14" s="1180" t="s">
        <v>6</v>
      </c>
      <c r="F14" s="1181" t="s">
        <v>176</v>
      </c>
      <c r="G14" s="1324">
        <v>3</v>
      </c>
      <c r="H14" s="1194" t="s">
        <v>6</v>
      </c>
      <c r="I14" s="1323">
        <v>1</v>
      </c>
      <c r="J14" s="1323">
        <v>1</v>
      </c>
      <c r="K14" s="1269">
        <f>IF('Resultat &amp; tabell'!J14="",0,BI14)</f>
        <v>5</v>
      </c>
      <c r="L14" s="1259">
        <v>2</v>
      </c>
      <c r="M14" s="1275" t="str">
        <f>VLOOKUP(L14,$AT$13:$AY$16,2,FALSE)</f>
        <v>Chile</v>
      </c>
      <c r="N14" s="1276">
        <f>VLOOKUP(M14,$AU$13:$AY$16,2,FALSE)</f>
        <v>5</v>
      </c>
      <c r="O14" s="1276">
        <f>VLOOKUP(M14,$AU$13:$AY$16,3,FALSE)</f>
        <v>5</v>
      </c>
      <c r="P14" s="1276">
        <f>VLOOKUP(M14,$AU$13:$AY$16,4,FALSE)</f>
        <v>3</v>
      </c>
      <c r="Q14" s="1277">
        <f>VLOOKUP(M14,$AU$13:$AY$16,5,FALSE)</f>
        <v>2</v>
      </c>
      <c r="S14" s="1289" t="s">
        <v>1</v>
      </c>
      <c r="T14" s="1309">
        <f>SUM(K76:K83)</f>
        <v>15</v>
      </c>
      <c r="U14" s="1309">
        <f>O76</f>
        <v>18</v>
      </c>
      <c r="V14" s="1310">
        <f t="shared" si="19"/>
        <v>33</v>
      </c>
      <c r="W14" s="1146"/>
      <c r="Z14" s="1153" t="s">
        <v>30</v>
      </c>
      <c r="AA14" s="1154">
        <f t="shared" si="20"/>
        <v>3</v>
      </c>
      <c r="AB14" s="1154">
        <f t="shared" si="21"/>
        <v>3</v>
      </c>
      <c r="AC14" s="1154">
        <f t="shared" si="22"/>
        <v>1</v>
      </c>
      <c r="AD14" s="1153" t="s">
        <v>31</v>
      </c>
      <c r="AE14" s="1154">
        <f t="shared" si="23"/>
        <v>0</v>
      </c>
      <c r="AF14" s="1150">
        <f t="shared" si="24"/>
        <v>1</v>
      </c>
      <c r="AG14" s="1150">
        <f t="shared" si="25"/>
        <v>3</v>
      </c>
      <c r="AI14" s="1149">
        <f>RANK($AJ14,$AJ$13:$AJ$16,1)+COUNTIF($AJ$13:$AJ14,$AJ14)-1</f>
        <v>2</v>
      </c>
      <c r="AJ14" s="1149">
        <f>AK14+AL14+AM14</f>
        <v>2</v>
      </c>
      <c r="AK14" s="1149">
        <f>SUMPRODUCT(($AO$13:$AO$16=AO14)*($AR$13:$AR$16=AR14)*($AP$13:$AP$16&gt;AP14))</f>
        <v>0</v>
      </c>
      <c r="AL14" s="1149">
        <f>SUMPRODUCT(($AO$13:$AO$16=AO14)*($AR$13:$AR$16&gt;AR14))</f>
        <v>0</v>
      </c>
      <c r="AM14" s="1149">
        <f>RANK(AO14,$AO$13:$AO$16)</f>
        <v>2</v>
      </c>
      <c r="AN14" s="1153" t="s">
        <v>30</v>
      </c>
      <c r="AO14" s="1149">
        <f>SUMIF($Z$13:$Z$18,$AN14,$AA$13:$AA$18)+SUMIF($AD$13:$AD$18,$AN14,$AE$13:$AE$18)</f>
        <v>5</v>
      </c>
      <c r="AP14" s="1149">
        <f>SUMIF($Z$13:$Z$18,$AN14,$AB$13:$AB$18)+SUMIF($AD$13:$AD$18,AN14,$AF$13:$AF$18)</f>
        <v>5</v>
      </c>
      <c r="AQ14" s="1149">
        <f>SUMIF($Z$13:$Z$18,$AN14,$AC$13:$AC$18)+SUMIF($AD$13:$AD$18,$AN14,$AG$13:$AG$18)</f>
        <v>3</v>
      </c>
      <c r="AR14" s="1149">
        <f>AP14-AQ14</f>
        <v>2</v>
      </c>
      <c r="AT14" s="1149">
        <v>2</v>
      </c>
      <c r="AU14" s="1149" t="str">
        <f>VLOOKUP($AT14,$AI$13:$AR$16,6,FALSE)</f>
        <v>Chile</v>
      </c>
      <c r="AV14" s="1149">
        <f>VLOOKUP($AU14,$AN$13:$AR$16,2,FALSE)</f>
        <v>5</v>
      </c>
      <c r="AW14" s="1149">
        <f>VLOOKUP($AU14,$AN$13:$AR$16,3,FALSE)</f>
        <v>5</v>
      </c>
      <c r="AX14" s="1149">
        <f>VLOOKUP($AU14,$AN$13:$AR$16,4,FALSE)</f>
        <v>3</v>
      </c>
      <c r="AY14" s="1149">
        <f>VLOOKUP($AU14,$AN$13:$AR$16,5,FALSE)</f>
        <v>2</v>
      </c>
      <c r="AZ14" s="1211">
        <v>4</v>
      </c>
      <c r="BA14" s="1218">
        <v>41803.75</v>
      </c>
      <c r="BB14" s="1213" t="s">
        <v>30</v>
      </c>
      <c r="BC14" s="1214" t="s">
        <v>6</v>
      </c>
      <c r="BD14" s="1215" t="s">
        <v>31</v>
      </c>
      <c r="BE14" s="1217">
        <f>IF(G14='Resultat &amp; tabell'!$G14,2,0)</f>
        <v>2</v>
      </c>
      <c r="BF14" s="1216" t="s">
        <v>6</v>
      </c>
      <c r="BG14" s="1217">
        <f>IF(I14='Resultat &amp; tabell'!$I14,2,0)</f>
        <v>2</v>
      </c>
      <c r="BH14" s="1217">
        <f>IF(J14='Resultat &amp; tabell'!$J14,1,0)</f>
        <v>1</v>
      </c>
      <c r="BI14" s="1201">
        <f t="shared" si="26"/>
        <v>5</v>
      </c>
      <c r="BK14" s="1204"/>
      <c r="BL14" s="1241"/>
      <c r="BM14" s="1241"/>
      <c r="BN14" s="1241"/>
      <c r="BO14" s="1241"/>
    </row>
    <row r="15" spans="2:67" ht="14.25" customHeight="1" x14ac:dyDescent="0.25">
      <c r="B15" s="1140">
        <v>19</v>
      </c>
      <c r="C15" s="1183">
        <v>41808.666666666664</v>
      </c>
      <c r="D15" s="1179" t="s">
        <v>174</v>
      </c>
      <c r="E15" s="1180" t="s">
        <v>6</v>
      </c>
      <c r="F15" s="1181" t="s">
        <v>175</v>
      </c>
      <c r="G15" s="1324">
        <v>1</v>
      </c>
      <c r="H15" s="1194" t="s">
        <v>6</v>
      </c>
      <c r="I15" s="1323">
        <v>1</v>
      </c>
      <c r="J15" s="1323" t="s">
        <v>214</v>
      </c>
      <c r="K15" s="1269">
        <f>IF('Resultat &amp; tabell'!J15="",0,BI15)</f>
        <v>0</v>
      </c>
      <c r="L15" s="1259">
        <v>3</v>
      </c>
      <c r="M15" s="1290" t="str">
        <f>VLOOKUP(L15,$AT$13:$AY$16,2,FALSE)</f>
        <v>Holland</v>
      </c>
      <c r="N15" s="1291">
        <f>VLOOKUP(M15,$AU$13:$AY$16,2,FALSE)</f>
        <v>4</v>
      </c>
      <c r="O15" s="1291">
        <f>VLOOKUP(M15,$AU$13:$AY$16,3,FALSE)</f>
        <v>4</v>
      </c>
      <c r="P15" s="1291">
        <f>VLOOKUP(M15,$AU$13:$AY$16,4,FALSE)</f>
        <v>3</v>
      </c>
      <c r="Q15" s="1292">
        <f>VLOOKUP(M15,$AU$13:$AY$16,5,FALSE)</f>
        <v>1</v>
      </c>
      <c r="S15" s="1289" t="s">
        <v>29</v>
      </c>
      <c r="T15" s="1309">
        <f>SUM(K87:K90)</f>
        <v>0</v>
      </c>
      <c r="U15" s="1309">
        <f>O87</f>
        <v>16</v>
      </c>
      <c r="V15" s="1310">
        <f t="shared" si="19"/>
        <v>16</v>
      </c>
      <c r="W15" s="1146"/>
      <c r="Z15" s="1153" t="s">
        <v>27</v>
      </c>
      <c r="AA15" s="1154">
        <f t="shared" si="20"/>
        <v>1</v>
      </c>
      <c r="AB15" s="1154">
        <f t="shared" si="21"/>
        <v>1</v>
      </c>
      <c r="AC15" s="1154">
        <f t="shared" si="22"/>
        <v>1</v>
      </c>
      <c r="AD15" s="1153" t="s">
        <v>30</v>
      </c>
      <c r="AE15" s="1154">
        <f t="shared" si="23"/>
        <v>1</v>
      </c>
      <c r="AF15" s="1150">
        <f t="shared" si="24"/>
        <v>1</v>
      </c>
      <c r="AG15" s="1150">
        <f t="shared" si="25"/>
        <v>1</v>
      </c>
      <c r="AI15" s="1149">
        <f>RANK($AJ15,$AJ$13:$AJ$16,1)+COUNTIF($AJ$13:$AJ15,$AJ15)-1</f>
        <v>3</v>
      </c>
      <c r="AJ15" s="1149">
        <f>AK15+AL15+AM15</f>
        <v>3</v>
      </c>
      <c r="AK15" s="1149">
        <f>SUMPRODUCT(($AO$13:$AO$16=AO15)*($AR$13:$AR$16=AR15)*($AP$13:$AP$16&gt;AP15))</f>
        <v>0</v>
      </c>
      <c r="AL15" s="1149">
        <f>SUMPRODUCT(($AO$13:$AO$16=AO15)*($AR$13:$AR$16&gt;AR15))</f>
        <v>0</v>
      </c>
      <c r="AM15" s="1149">
        <f>RANK(AO15,$AO$13:$AO$16)</f>
        <v>3</v>
      </c>
      <c r="AN15" s="1153" t="s">
        <v>28</v>
      </c>
      <c r="AO15" s="1149">
        <f>SUMIF($Z$13:$Z$18,$AN15,$AA$13:$AA$18)+SUMIF($AD$13:$AD$18,$AN15,$AE$13:$AE$18)</f>
        <v>4</v>
      </c>
      <c r="AP15" s="1149">
        <f>SUMIF($Z$13:$Z$18,$AN15,$AB$13:$AB$18)+SUMIF($AD$13:$AD$18,AN15,$AF$13:$AF$18)</f>
        <v>4</v>
      </c>
      <c r="AQ15" s="1149">
        <f>SUMIF($Z$13:$Z$18,$AN15,$AC$13:$AC$18)+SUMIF($AD$13:$AD$18,$AN15,$AG$13:$AG$18)</f>
        <v>3</v>
      </c>
      <c r="AR15" s="1149">
        <f>AP15-AQ15</f>
        <v>1</v>
      </c>
      <c r="AT15" s="1149">
        <v>3</v>
      </c>
      <c r="AU15" s="1149" t="str">
        <f>VLOOKUP($AT15,$AI$13:$AR$16,6,FALSE)</f>
        <v>Holland</v>
      </c>
      <c r="AV15" s="1149">
        <f>VLOOKUP($AU15,$AN$13:$AR$16,2,FALSE)</f>
        <v>4</v>
      </c>
      <c r="AW15" s="1149">
        <f>VLOOKUP($AU15,$AN$13:$AR$16,3,FALSE)</f>
        <v>4</v>
      </c>
      <c r="AX15" s="1149">
        <f>VLOOKUP($AU15,$AN$13:$AR$16,4,FALSE)</f>
        <v>3</v>
      </c>
      <c r="AY15" s="1149">
        <f>VLOOKUP($AU15,$AN$13:$AR$16,5,FALSE)</f>
        <v>1</v>
      </c>
      <c r="AZ15" s="1211">
        <v>19</v>
      </c>
      <c r="BA15" s="1218">
        <v>41808.666666666664</v>
      </c>
      <c r="BB15" s="1213" t="s">
        <v>27</v>
      </c>
      <c r="BC15" s="1214" t="s">
        <v>6</v>
      </c>
      <c r="BD15" s="1215" t="s">
        <v>30</v>
      </c>
      <c r="BE15" s="1217">
        <f>IF(G15='Resultat &amp; tabell'!$G15,2,0)</f>
        <v>0</v>
      </c>
      <c r="BF15" s="1216" t="s">
        <v>6</v>
      </c>
      <c r="BG15" s="1217">
        <f>IF(I15='Resultat &amp; tabell'!$I15,2,0)</f>
        <v>0</v>
      </c>
      <c r="BH15" s="1217">
        <f>IF(J15='Resultat &amp; tabell'!$J15,1,0)</f>
        <v>0</v>
      </c>
      <c r="BI15" s="1201">
        <f t="shared" si="26"/>
        <v>0</v>
      </c>
      <c r="BK15" s="1219"/>
      <c r="BL15" s="1241"/>
      <c r="BM15" s="1241"/>
      <c r="BN15" s="1241"/>
      <c r="BO15" s="1241"/>
    </row>
    <row r="16" spans="2:67" ht="14.25" customHeight="1" x14ac:dyDescent="0.25">
      <c r="B16" s="1140">
        <v>20</v>
      </c>
      <c r="C16" s="1183">
        <v>41808.541666666664</v>
      </c>
      <c r="D16" s="1179" t="s">
        <v>176</v>
      </c>
      <c r="E16" s="1180" t="s">
        <v>6</v>
      </c>
      <c r="F16" s="1181" t="s">
        <v>177</v>
      </c>
      <c r="G16" s="1324">
        <v>0</v>
      </c>
      <c r="H16" s="1194" t="s">
        <v>6</v>
      </c>
      <c r="I16" s="1323">
        <v>2</v>
      </c>
      <c r="J16" s="1323">
        <v>2</v>
      </c>
      <c r="K16" s="1269">
        <f>IF('Resultat &amp; tabell'!J16="",0,BI16)</f>
        <v>1</v>
      </c>
      <c r="L16" s="1259">
        <v>4</v>
      </c>
      <c r="M16" s="1279" t="str">
        <f>VLOOKUP(L16,$AT$13:$AY$16,2,FALSE)</f>
        <v>Australien</v>
      </c>
      <c r="N16" s="1276">
        <f>VLOOKUP(M16,$AU$13:$AY$16,2,FALSE)</f>
        <v>0</v>
      </c>
      <c r="O16" s="1276">
        <f>VLOOKUP(M16,$AU$13:$AY$16,3,FALSE)</f>
        <v>2</v>
      </c>
      <c r="P16" s="1276">
        <f>VLOOKUP(M16,$AU$13:$AY$16,4,FALSE)</f>
        <v>8</v>
      </c>
      <c r="Q16" s="1277">
        <f>VLOOKUP(M16,$AU$13:$AY$16,5,FALSE)</f>
        <v>-6</v>
      </c>
      <c r="S16" s="1289" t="s">
        <v>41</v>
      </c>
      <c r="T16" s="1309">
        <f>SUM(K94:K95)</f>
        <v>0</v>
      </c>
      <c r="U16" s="1309">
        <f>O94</f>
        <v>0</v>
      </c>
      <c r="V16" s="1310">
        <f t="shared" si="19"/>
        <v>0</v>
      </c>
      <c r="W16" s="1146"/>
      <c r="Z16" s="1153" t="s">
        <v>31</v>
      </c>
      <c r="AA16" s="1154">
        <f t="shared" si="20"/>
        <v>0</v>
      </c>
      <c r="AB16" s="1154">
        <f t="shared" si="21"/>
        <v>0</v>
      </c>
      <c r="AC16" s="1154">
        <f t="shared" si="22"/>
        <v>2</v>
      </c>
      <c r="AD16" s="1153" t="s">
        <v>28</v>
      </c>
      <c r="AE16" s="1154">
        <f t="shared" si="23"/>
        <v>3</v>
      </c>
      <c r="AF16" s="1150">
        <f t="shared" si="24"/>
        <v>2</v>
      </c>
      <c r="AG16" s="1150">
        <f t="shared" si="25"/>
        <v>0</v>
      </c>
      <c r="AI16" s="1149">
        <f>RANK($AJ16,$AJ$13:$AJ$16,1)+COUNTIF($AJ$13:$AJ16,$AJ16)-1</f>
        <v>4</v>
      </c>
      <c r="AJ16" s="1149">
        <f>AK16+AL16+AM16</f>
        <v>4</v>
      </c>
      <c r="AK16" s="1149">
        <f>SUMPRODUCT(($AO$13:$AO$16=AO16)*($AR$13:$AR$16=AR16)*($AP$13:$AP$16&gt;AP16))</f>
        <v>0</v>
      </c>
      <c r="AL16" s="1149">
        <f>SUMPRODUCT(($AO$13:$AO$16=AO16)*($AR$13:$AR$16&gt;AR16))</f>
        <v>0</v>
      </c>
      <c r="AM16" s="1149">
        <f>RANK(AO16,$AO$13:$AO$16)</f>
        <v>4</v>
      </c>
      <c r="AN16" s="1153" t="s">
        <v>31</v>
      </c>
      <c r="AO16" s="1149">
        <f>SUMIF($Z$13:$Z$18,$AN16,$AA$13:$AA$18)+SUMIF($AD$13:$AD$18,$AN16,$AE$13:$AE$18)</f>
        <v>0</v>
      </c>
      <c r="AP16" s="1149">
        <f>SUMIF($Z$13:$Z$18,$AN16,$AB$13:$AB$18)+SUMIF($AD$13:$AD$18,AN16,$AF$13:$AF$18)</f>
        <v>2</v>
      </c>
      <c r="AQ16" s="1149">
        <f>SUMIF($Z$13:$Z$18,$AN16,$AC$13:$AC$18)+SUMIF($AD$13:$AD$18,$AN16,$AG$13:$AG$18)</f>
        <v>8</v>
      </c>
      <c r="AR16" s="1149">
        <f>AP16-AQ16</f>
        <v>-6</v>
      </c>
      <c r="AT16" s="1149">
        <v>4</v>
      </c>
      <c r="AU16" s="1149" t="str">
        <f>VLOOKUP($AT16,$AI$13:$AR$16,6,FALSE)</f>
        <v>Australien</v>
      </c>
      <c r="AV16" s="1149">
        <f>VLOOKUP($AU16,$AN$13:$AR$16,2,FALSE)</f>
        <v>0</v>
      </c>
      <c r="AW16" s="1149">
        <f>VLOOKUP($AU16,$AN$13:$AR$16,3,FALSE)</f>
        <v>2</v>
      </c>
      <c r="AX16" s="1149">
        <f>VLOOKUP($AU16,$AN$13:$AR$16,4,FALSE)</f>
        <v>8</v>
      </c>
      <c r="AY16" s="1149">
        <f>VLOOKUP($AU16,$AN$13:$AR$16,5,FALSE)</f>
        <v>-6</v>
      </c>
      <c r="AZ16" s="1211">
        <v>20</v>
      </c>
      <c r="BA16" s="1218">
        <v>41808.541666666664</v>
      </c>
      <c r="BB16" s="1213" t="s">
        <v>31</v>
      </c>
      <c r="BC16" s="1214" t="s">
        <v>6</v>
      </c>
      <c r="BD16" s="1215" t="s">
        <v>28</v>
      </c>
      <c r="BE16" s="1217">
        <f>IF(G16='Resultat &amp; tabell'!$G16,2,0)</f>
        <v>0</v>
      </c>
      <c r="BF16" s="1216" t="s">
        <v>6</v>
      </c>
      <c r="BG16" s="1217">
        <f>IF(I16='Resultat &amp; tabell'!$I16,2,0)</f>
        <v>0</v>
      </c>
      <c r="BH16" s="1217">
        <f>IF(J16='Resultat &amp; tabell'!$J16,1,0)</f>
        <v>1</v>
      </c>
      <c r="BI16" s="1201">
        <f t="shared" si="26"/>
        <v>1</v>
      </c>
      <c r="BK16" s="1219"/>
      <c r="BL16" s="1241"/>
      <c r="BM16" s="1241"/>
      <c r="BN16" s="1241"/>
      <c r="BO16" s="1241"/>
    </row>
    <row r="17" spans="2:67" ht="14.25" customHeight="1" x14ac:dyDescent="0.25">
      <c r="B17" s="1140">
        <v>35</v>
      </c>
      <c r="C17" s="1183">
        <v>41813.541666666664</v>
      </c>
      <c r="D17" s="1179" t="s">
        <v>176</v>
      </c>
      <c r="E17" s="1180" t="s">
        <v>6</v>
      </c>
      <c r="F17" s="1181" t="s">
        <v>174</v>
      </c>
      <c r="G17" s="1324">
        <v>1</v>
      </c>
      <c r="H17" s="1194" t="s">
        <v>6</v>
      </c>
      <c r="I17" s="1323">
        <v>3</v>
      </c>
      <c r="J17" s="1323">
        <v>2</v>
      </c>
      <c r="K17" s="1269">
        <f>IF('Resultat &amp; tabell'!J17="",0,BI17)</f>
        <v>3</v>
      </c>
      <c r="N17" s="1281"/>
      <c r="O17" s="1281"/>
      <c r="P17" s="1281"/>
      <c r="Q17" s="1281"/>
      <c r="S17" s="1289" t="s">
        <v>50</v>
      </c>
      <c r="T17" s="1309">
        <f>SUM(K99)</f>
        <v>0</v>
      </c>
      <c r="U17" s="1309">
        <f>O99</f>
        <v>0</v>
      </c>
      <c r="V17" s="1310">
        <f t="shared" si="19"/>
        <v>0</v>
      </c>
      <c r="W17" s="1146"/>
      <c r="Z17" s="1153" t="s">
        <v>31</v>
      </c>
      <c r="AA17" s="1154">
        <f t="shared" si="20"/>
        <v>0</v>
      </c>
      <c r="AB17" s="1154">
        <f t="shared" si="21"/>
        <v>1</v>
      </c>
      <c r="AC17" s="1154">
        <f t="shared" si="22"/>
        <v>3</v>
      </c>
      <c r="AD17" s="1153" t="s">
        <v>27</v>
      </c>
      <c r="AE17" s="1154">
        <f t="shared" si="23"/>
        <v>3</v>
      </c>
      <c r="AF17" s="1150">
        <f t="shared" si="24"/>
        <v>3</v>
      </c>
      <c r="AG17" s="1150">
        <f t="shared" si="25"/>
        <v>1</v>
      </c>
      <c r="AZ17" s="1211">
        <v>35</v>
      </c>
      <c r="BA17" s="1218">
        <v>41813.541666666664</v>
      </c>
      <c r="BB17" s="1213" t="s">
        <v>31</v>
      </c>
      <c r="BC17" s="1214" t="s">
        <v>6</v>
      </c>
      <c r="BD17" s="1215" t="s">
        <v>27</v>
      </c>
      <c r="BE17" s="1217">
        <f>IF(G17='Resultat &amp; tabell'!$G17,2,0)</f>
        <v>0</v>
      </c>
      <c r="BF17" s="1216" t="s">
        <v>6</v>
      </c>
      <c r="BG17" s="1217">
        <f>IF(I17='Resultat &amp; tabell'!$I17,2,0)</f>
        <v>2</v>
      </c>
      <c r="BH17" s="1217">
        <f>IF(J17='Resultat &amp; tabell'!$J17,1,0)</f>
        <v>1</v>
      </c>
      <c r="BI17" s="1201">
        <f t="shared" si="26"/>
        <v>3</v>
      </c>
      <c r="BL17" s="1241"/>
      <c r="BM17" s="1241"/>
      <c r="BN17" s="1241"/>
      <c r="BO17" s="1241"/>
    </row>
    <row r="18" spans="2:67" ht="14.25" customHeight="1" x14ac:dyDescent="0.25">
      <c r="B18" s="1140">
        <v>36</v>
      </c>
      <c r="C18" s="1183">
        <v>41813.541666666664</v>
      </c>
      <c r="D18" s="1179" t="s">
        <v>177</v>
      </c>
      <c r="E18" s="1180" t="s">
        <v>6</v>
      </c>
      <c r="F18" s="1181" t="s">
        <v>175</v>
      </c>
      <c r="G18" s="1324">
        <v>1</v>
      </c>
      <c r="H18" s="1194" t="s">
        <v>6</v>
      </c>
      <c r="I18" s="1323">
        <v>1</v>
      </c>
      <c r="J18" s="1323" t="s">
        <v>214</v>
      </c>
      <c r="K18" s="1269">
        <f>IF('Resultat &amp; tabell'!J18="",0,BI18)</f>
        <v>0</v>
      </c>
      <c r="M18" s="1312"/>
      <c r="N18" s="1281"/>
      <c r="O18" s="1281"/>
      <c r="P18" s="1281"/>
      <c r="Q18" s="1281"/>
      <c r="S18" s="1289" t="s">
        <v>54</v>
      </c>
      <c r="T18" s="1309">
        <f>SUM(K103)</f>
        <v>0</v>
      </c>
      <c r="U18" s="1309">
        <f>O103</f>
        <v>0</v>
      </c>
      <c r="V18" s="1310">
        <f t="shared" si="19"/>
        <v>0</v>
      </c>
      <c r="W18" s="1146"/>
      <c r="Z18" s="1153" t="s">
        <v>28</v>
      </c>
      <c r="AA18" s="1154">
        <f t="shared" si="20"/>
        <v>1</v>
      </c>
      <c r="AB18" s="1154">
        <f t="shared" si="21"/>
        <v>1</v>
      </c>
      <c r="AC18" s="1154">
        <f t="shared" si="22"/>
        <v>1</v>
      </c>
      <c r="AD18" s="1153" t="s">
        <v>30</v>
      </c>
      <c r="AE18" s="1154">
        <f t="shared" si="23"/>
        <v>1</v>
      </c>
      <c r="AF18" s="1150">
        <f t="shared" si="24"/>
        <v>1</v>
      </c>
      <c r="AG18" s="1150">
        <f t="shared" si="25"/>
        <v>1</v>
      </c>
      <c r="AJ18" s="1163"/>
      <c r="AZ18" s="1211">
        <v>36</v>
      </c>
      <c r="BA18" s="1218">
        <v>41813.541666666664</v>
      </c>
      <c r="BB18" s="1213" t="s">
        <v>28</v>
      </c>
      <c r="BC18" s="1214" t="s">
        <v>6</v>
      </c>
      <c r="BD18" s="1215" t="s">
        <v>30</v>
      </c>
      <c r="BE18" s="1217">
        <f>IF(G18='Resultat &amp; tabell'!$G18,2,0)</f>
        <v>0</v>
      </c>
      <c r="BF18" s="1216" t="s">
        <v>6</v>
      </c>
      <c r="BG18" s="1217">
        <f>IF(I18='Resultat &amp; tabell'!$I18,2,0)</f>
        <v>0</v>
      </c>
      <c r="BH18" s="1217">
        <f>IF(J18='Resultat &amp; tabell'!$J18,1,0)</f>
        <v>0</v>
      </c>
      <c r="BI18" s="1201">
        <f t="shared" si="26"/>
        <v>0</v>
      </c>
      <c r="BL18" s="1241"/>
      <c r="BM18" s="1241"/>
      <c r="BN18" s="1241"/>
      <c r="BO18" s="1241"/>
    </row>
    <row r="19" spans="2:67" ht="14.25" customHeight="1" x14ac:dyDescent="0.25">
      <c r="C19" s="1155"/>
      <c r="I19" s="1312"/>
      <c r="K19" s="1282"/>
      <c r="M19" s="1136"/>
      <c r="N19" s="1281"/>
      <c r="O19" s="1281"/>
      <c r="P19" s="1281"/>
      <c r="Q19" s="1281"/>
      <c r="S19" s="1293" t="s">
        <v>82</v>
      </c>
      <c r="T19" s="1309">
        <v>0</v>
      </c>
      <c r="U19" s="1281">
        <f>SUM(X4:X5)</f>
        <v>0</v>
      </c>
      <c r="V19" s="1310">
        <f>SUM(T19:U19)</f>
        <v>0</v>
      </c>
      <c r="W19" s="1160"/>
      <c r="X19" s="1160"/>
      <c r="BA19" s="1226"/>
      <c r="BI19" s="1202"/>
      <c r="BL19" s="1241"/>
      <c r="BM19" s="1241"/>
      <c r="BN19" s="1241"/>
      <c r="BO19" s="1241"/>
    </row>
    <row r="20" spans="2:67" s="1160" customFormat="1" ht="12.75" customHeight="1" x14ac:dyDescent="0.25">
      <c r="B20" s="1137" t="s">
        <v>40</v>
      </c>
      <c r="C20" s="1158"/>
      <c r="D20" s="1143"/>
      <c r="E20" s="1144"/>
      <c r="F20" s="1136"/>
      <c r="G20" s="1144"/>
      <c r="H20" s="1144"/>
      <c r="I20" s="1136"/>
      <c r="J20" s="1144"/>
      <c r="K20" s="1136"/>
      <c r="L20" s="1283"/>
      <c r="M20" s="1284"/>
      <c r="N20" s="1285"/>
      <c r="O20" s="1285"/>
      <c r="P20" s="1285"/>
      <c r="Q20" s="1285"/>
      <c r="R20" s="1284"/>
      <c r="S20" s="1315" t="s">
        <v>110</v>
      </c>
      <c r="T20" s="1316"/>
      <c r="U20" s="1316"/>
      <c r="V20" s="1317">
        <f>SUM(V13:V19)</f>
        <v>126</v>
      </c>
      <c r="Z20" s="1147"/>
      <c r="AA20" s="1154"/>
      <c r="AB20" s="1154"/>
      <c r="AC20" s="1154"/>
      <c r="AD20" s="1147"/>
      <c r="AE20" s="1161"/>
      <c r="AF20" s="1162"/>
      <c r="AG20" s="1162"/>
      <c r="AH20" s="1161"/>
      <c r="AI20" s="1161"/>
      <c r="AJ20" s="1161"/>
      <c r="AK20" s="1161"/>
      <c r="AL20" s="1161"/>
      <c r="AM20" s="1161"/>
      <c r="AN20" s="1161"/>
      <c r="AO20" s="1161"/>
      <c r="AP20" s="1161"/>
      <c r="AQ20" s="1161"/>
      <c r="AR20" s="1161"/>
      <c r="AS20" s="1161"/>
      <c r="AT20" s="1161"/>
      <c r="AU20" s="1161"/>
      <c r="AV20" s="1161"/>
      <c r="AW20" s="1161"/>
      <c r="AX20" s="1161"/>
      <c r="AY20" s="1161"/>
      <c r="AZ20" s="1204" t="s">
        <v>40</v>
      </c>
      <c r="BA20" s="1228"/>
      <c r="BB20" s="1205"/>
      <c r="BC20" s="1206"/>
      <c r="BD20" s="1205"/>
      <c r="BE20" s="1206"/>
      <c r="BF20" s="1206"/>
      <c r="BG20" s="1206"/>
      <c r="BH20" s="1206"/>
      <c r="BI20" s="1203"/>
      <c r="BJ20" s="1170"/>
      <c r="BK20" s="1172"/>
      <c r="BL20" s="1203"/>
      <c r="BM20" s="1203"/>
      <c r="BN20" s="1203"/>
      <c r="BO20" s="1203"/>
    </row>
    <row r="21" spans="2:67" s="1160" customFormat="1" ht="14.25" customHeight="1" x14ac:dyDescent="0.25">
      <c r="B21" s="1190" t="s">
        <v>2</v>
      </c>
      <c r="C21" s="1191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1192" t="s">
        <v>81</v>
      </c>
      <c r="K21" s="1286" t="s">
        <v>89</v>
      </c>
      <c r="L21" s="1283"/>
      <c r="M21" s="1265" t="s">
        <v>40</v>
      </c>
      <c r="N21" s="1266" t="s">
        <v>89</v>
      </c>
      <c r="O21" s="1266" t="s">
        <v>90</v>
      </c>
      <c r="P21" s="1266" t="s">
        <v>91</v>
      </c>
      <c r="Q21" s="1267" t="s">
        <v>101</v>
      </c>
      <c r="R21" s="1284"/>
      <c r="S21" s="1284"/>
      <c r="W21" s="1164"/>
      <c r="Z21" s="1151" t="s">
        <v>87</v>
      </c>
      <c r="AA21" s="1151" t="s">
        <v>89</v>
      </c>
      <c r="AB21" s="1151" t="s">
        <v>90</v>
      </c>
      <c r="AC21" s="1151" t="s">
        <v>91</v>
      </c>
      <c r="AD21" s="1151" t="s">
        <v>88</v>
      </c>
      <c r="AE21" s="1151" t="s">
        <v>89</v>
      </c>
      <c r="AF21" s="1151" t="s">
        <v>90</v>
      </c>
      <c r="AG21" s="1151" t="s">
        <v>91</v>
      </c>
      <c r="AH21" s="1161"/>
      <c r="AI21" s="1152" t="s">
        <v>99</v>
      </c>
      <c r="AJ21" s="1152" t="s">
        <v>98</v>
      </c>
      <c r="AK21" s="1152" t="s">
        <v>97</v>
      </c>
      <c r="AL21" s="1151" t="s">
        <v>96</v>
      </c>
      <c r="AM21" s="1151" t="s">
        <v>95</v>
      </c>
      <c r="AN21" s="1151" t="s">
        <v>92</v>
      </c>
      <c r="AO21" s="1151" t="s">
        <v>89</v>
      </c>
      <c r="AP21" s="1151" t="s">
        <v>90</v>
      </c>
      <c r="AQ21" s="1151" t="s">
        <v>91</v>
      </c>
      <c r="AR21" s="1152" t="s">
        <v>93</v>
      </c>
      <c r="AS21" s="1161"/>
      <c r="AT21" s="1151" t="s">
        <v>94</v>
      </c>
      <c r="AU21" s="1151" t="s">
        <v>92</v>
      </c>
      <c r="AV21" s="1151" t="s">
        <v>89</v>
      </c>
      <c r="AW21" s="1151" t="s">
        <v>90</v>
      </c>
      <c r="AX21" s="1151" t="s">
        <v>91</v>
      </c>
      <c r="AY21" s="1152" t="s">
        <v>93</v>
      </c>
      <c r="AZ21" s="1233" t="s">
        <v>2</v>
      </c>
      <c r="BA21" s="1231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1232" t="s">
        <v>81</v>
      </c>
      <c r="BI21" s="1193" t="s">
        <v>89</v>
      </c>
      <c r="BJ21" s="1170"/>
      <c r="BK21" s="1207"/>
      <c r="BL21" s="1203"/>
      <c r="BM21" s="1203"/>
      <c r="BN21" s="1203"/>
      <c r="BO21" s="1203"/>
    </row>
    <row r="22" spans="2:67" ht="14.25" customHeight="1" x14ac:dyDescent="0.25">
      <c r="B22" s="1140">
        <v>5</v>
      </c>
      <c r="C22" s="1183">
        <v>41804.541666666664</v>
      </c>
      <c r="D22" s="1179" t="s">
        <v>173</v>
      </c>
      <c r="E22" s="1180" t="s">
        <v>6</v>
      </c>
      <c r="F22" s="1181" t="s">
        <v>172</v>
      </c>
      <c r="G22" s="1326">
        <v>2</v>
      </c>
      <c r="H22" s="1194" t="s">
        <v>6</v>
      </c>
      <c r="I22" s="1325">
        <v>0</v>
      </c>
      <c r="J22" s="1325">
        <v>1</v>
      </c>
      <c r="K22" s="1269">
        <f>IF('Resultat &amp; tabell'!J22="",0,BI22)</f>
        <v>3</v>
      </c>
      <c r="L22" s="1270">
        <v>1</v>
      </c>
      <c r="M22" s="1271" t="str">
        <f>VLOOKUP(L22,$AT$22:$AY$25,2,FALSE)</f>
        <v>Colombia</v>
      </c>
      <c r="N22" s="1272">
        <f>VLOOKUP(M22,$AU$22:$AY$25,2,FALSE)</f>
        <v>7</v>
      </c>
      <c r="O22" s="1272">
        <f>VLOOKUP(M22,$AU$22:$AY$25,3,FALSE)</f>
        <v>6</v>
      </c>
      <c r="P22" s="1272">
        <f>VLOOKUP(M22,$AU$22:$AY$25,4,FALSE)</f>
        <v>2</v>
      </c>
      <c r="Q22" s="1273">
        <f>VLOOKUP(M22,$AU$22:$AY$25,5,FALSE)</f>
        <v>4</v>
      </c>
      <c r="S22" s="1262"/>
      <c r="T22" s="1146"/>
      <c r="U22" s="1146"/>
      <c r="V22" s="1146"/>
      <c r="W22" s="1146"/>
      <c r="Z22" s="1153" t="s">
        <v>42</v>
      </c>
      <c r="AA22" s="1154">
        <f t="shared" ref="AA22:AA27" si="27">IF(G22="",0,IF($G22&lt;$I22,0,IF($G22=$I22,1,3)))</f>
        <v>3</v>
      </c>
      <c r="AB22" s="1154">
        <f t="shared" ref="AB22:AB27" si="28">G22</f>
        <v>2</v>
      </c>
      <c r="AC22" s="1154">
        <f t="shared" ref="AC22:AC27" si="29">I22</f>
        <v>0</v>
      </c>
      <c r="AD22" s="1153" t="s">
        <v>43</v>
      </c>
      <c r="AE22" s="1154">
        <f t="shared" ref="AE22:AE27" si="30">IF(I22="",0,IF(I22&lt;G22,0,IF(G22=I22,1,3)))</f>
        <v>0</v>
      </c>
      <c r="AF22" s="1150">
        <f t="shared" ref="AF22:AF27" si="31">I22</f>
        <v>0</v>
      </c>
      <c r="AG22" s="1150">
        <f t="shared" ref="AG22:AG27" si="32">G22</f>
        <v>2</v>
      </c>
      <c r="AI22" s="1149">
        <f>RANK($AJ22,$AJ$22:$AJ$25,1)+COUNTIF($AJ$22:$AJ22,$AJ22)-1</f>
        <v>1</v>
      </c>
      <c r="AJ22" s="1149">
        <f>AK22+AL22+AM22</f>
        <v>1</v>
      </c>
      <c r="AK22" s="1149">
        <f>SUMPRODUCT(($AO$22:$AO$25=AO22)*($AR$22:$AR$25=AR22)*($AP$22:$AP$25&gt;AP22))</f>
        <v>0</v>
      </c>
      <c r="AL22" s="1149">
        <f>SUMPRODUCT(($AO$22:$AO$25=AO22)*($AR$22:$AR$25&gt;AR22))</f>
        <v>0</v>
      </c>
      <c r="AM22" s="1149">
        <f>RANK(AO22,$AO$22:$AO$25)</f>
        <v>1</v>
      </c>
      <c r="AN22" s="1153" t="s">
        <v>42</v>
      </c>
      <c r="AO22" s="1149">
        <f>SUMIF($Z$22:$Z$27,$AN22,$AA$22:$AA$27)+SUMIF($AD$22:$AD$27,$AN22,$AE$22:$AE$27)</f>
        <v>7</v>
      </c>
      <c r="AP22" s="1149">
        <f>SUMIF($Z$22:$Z$27,$AN22,$AB$22:$AB$27)+SUMIF($AD$22:$AD$27,$AN22,$AF$22:$AF$27)</f>
        <v>6</v>
      </c>
      <c r="AQ22" s="1149">
        <f>SUMIF($Z$22:$Z$27,$AN22,$AC$22:$AC$27)+SUMIF($AD$22:$AD$27,$AN22,$AG$22:$AG$27)</f>
        <v>2</v>
      </c>
      <c r="AR22" s="1149">
        <f>AP22-AQ22</f>
        <v>4</v>
      </c>
      <c r="AT22" s="1149">
        <v>1</v>
      </c>
      <c r="AU22" s="1149" t="str">
        <f>VLOOKUP($AT22,$AI$22:$AR$25,6,FALSE)</f>
        <v>Colombia</v>
      </c>
      <c r="AV22" s="1149">
        <f>VLOOKUP($AU22,$AN$22:$AR$25,2,FALSE)</f>
        <v>7</v>
      </c>
      <c r="AW22" s="1149">
        <f>VLOOKUP($AU22,$AN$22:$AR$25,3,FALSE)</f>
        <v>6</v>
      </c>
      <c r="AX22" s="1149">
        <f>VLOOKUP($AU22,$AN$22:$AR$25,4,FALSE)</f>
        <v>2</v>
      </c>
      <c r="AY22" s="1149">
        <f>VLOOKUP($AU22,$AN$22:$AR$25,5,FALSE)</f>
        <v>4</v>
      </c>
      <c r="AZ22" s="1211">
        <v>5</v>
      </c>
      <c r="BA22" s="1218">
        <v>41804.541666666664</v>
      </c>
      <c r="BB22" s="1213" t="s">
        <v>42</v>
      </c>
      <c r="BC22" s="1214" t="s">
        <v>6</v>
      </c>
      <c r="BD22" s="1215" t="s">
        <v>43</v>
      </c>
      <c r="BE22" s="1217">
        <f>IF(G22='Resultat &amp; tabell'!$G22,2,0)</f>
        <v>0</v>
      </c>
      <c r="BF22" s="1216" t="s">
        <v>6</v>
      </c>
      <c r="BG22" s="1217">
        <f>IF(I22='Resultat &amp; tabell'!$I22,2,0)</f>
        <v>2</v>
      </c>
      <c r="BH22" s="1217">
        <f>IF(J22='Resultat &amp; tabell'!$J22,1,0)</f>
        <v>1</v>
      </c>
      <c r="BI22" s="1201">
        <f t="shared" ref="BI22:BI27" si="33">SUM(BE22+BG22+BH22)</f>
        <v>3</v>
      </c>
      <c r="BJ22" s="1171"/>
      <c r="BK22" s="1204"/>
      <c r="BL22" s="1241"/>
      <c r="BM22" s="1241"/>
      <c r="BN22" s="1241"/>
      <c r="BO22" s="1241"/>
    </row>
    <row r="23" spans="2:67" ht="14.25" customHeight="1" x14ac:dyDescent="0.25">
      <c r="B23" s="1140">
        <v>6</v>
      </c>
      <c r="C23" s="1183">
        <v>41805</v>
      </c>
      <c r="D23" s="1187" t="s">
        <v>167</v>
      </c>
      <c r="E23" s="1180" t="s">
        <v>6</v>
      </c>
      <c r="F23" s="1181" t="s">
        <v>171</v>
      </c>
      <c r="G23" s="1326">
        <v>1</v>
      </c>
      <c r="H23" s="1194" t="s">
        <v>6</v>
      </c>
      <c r="I23" s="1325">
        <v>1</v>
      </c>
      <c r="J23" s="1325" t="s">
        <v>214</v>
      </c>
      <c r="K23" s="1269">
        <f>IF('Resultat &amp; tabell'!J23="",0,BI23)</f>
        <v>2</v>
      </c>
      <c r="L23" s="1259">
        <v>2</v>
      </c>
      <c r="M23" s="1275" t="str">
        <f>VLOOKUP(L23,$AT$22:$AY$25,2,FALSE)</f>
        <v>Japan</v>
      </c>
      <c r="N23" s="1276">
        <f>VLOOKUP(M23,$AU$22:$AY$25,2,FALSE)</f>
        <v>3</v>
      </c>
      <c r="O23" s="1276">
        <f>VLOOKUP(M23,$AU$22:$AY$25,3,FALSE)</f>
        <v>3</v>
      </c>
      <c r="P23" s="1276">
        <f>VLOOKUP(M23,$AU$22:$AY$25,4,FALSE)</f>
        <v>3</v>
      </c>
      <c r="Q23" s="1277">
        <f>VLOOKUP(M23,$AU$22:$AY$25,5,FALSE)</f>
        <v>0</v>
      </c>
      <c r="S23" s="1262"/>
      <c r="T23" s="1146"/>
      <c r="U23" s="1146"/>
      <c r="V23" s="1146"/>
      <c r="W23" s="1146"/>
      <c r="Z23" s="1150" t="s">
        <v>46</v>
      </c>
      <c r="AA23" s="1154">
        <f t="shared" si="27"/>
        <v>1</v>
      </c>
      <c r="AB23" s="1154">
        <f t="shared" si="28"/>
        <v>1</v>
      </c>
      <c r="AC23" s="1154">
        <f t="shared" si="29"/>
        <v>1</v>
      </c>
      <c r="AD23" s="1153" t="s">
        <v>47</v>
      </c>
      <c r="AE23" s="1154">
        <f t="shared" si="30"/>
        <v>1</v>
      </c>
      <c r="AF23" s="1150">
        <f t="shared" si="31"/>
        <v>1</v>
      </c>
      <c r="AG23" s="1150">
        <f t="shared" si="32"/>
        <v>1</v>
      </c>
      <c r="AI23" s="1149">
        <f>RANK($AJ23,$AJ$22:$AJ$25,1)+COUNTIF($AJ$22:$AJ23,$AJ23)-1</f>
        <v>3</v>
      </c>
      <c r="AJ23" s="1149">
        <f>AK23+AL23+AM23</f>
        <v>3</v>
      </c>
      <c r="AK23" s="1149">
        <f t="shared" ref="AK23:AK25" si="34">SUMPRODUCT(($AO$22:$AO$25=AO23)*($AR$22:$AR$25=AR23)*($AP$22:$AP$25&gt;AP23))</f>
        <v>0</v>
      </c>
      <c r="AL23" s="1149">
        <f t="shared" ref="AL23:AL25" si="35">SUMPRODUCT(($AO$22:$AO$25=AO23)*($AR$22:$AR$25&gt;AR23))</f>
        <v>0</v>
      </c>
      <c r="AM23" s="1149">
        <f t="shared" ref="AM23:AM25" si="36">RANK(AO23,$AO$22:$AO$25)</f>
        <v>3</v>
      </c>
      <c r="AN23" s="1150" t="s">
        <v>46</v>
      </c>
      <c r="AO23" s="1149">
        <f t="shared" ref="AO23:AO25" si="37">SUMIF($Z$22:$Z$27,$AN23,$AA$22:$AA$27)+SUMIF($AD$22:$AD$27,$AN23,$AE$22:$AE$27)</f>
        <v>2</v>
      </c>
      <c r="AP23" s="1149">
        <f t="shared" ref="AP23:AP25" si="38">SUMIF($Z$22:$Z$27,$AN23,$AB$22:$AB$27)+SUMIF($AD$22:$AD$27,$AN23,$AF$22:$AF$27)</f>
        <v>3</v>
      </c>
      <c r="AQ23" s="1149">
        <f t="shared" ref="AQ23:AQ25" si="39">SUMIF($Z$22:$Z$27,$AN23,$AC$22:$AC$27)+SUMIF($AD$22:$AD$27,$AN23,$AG$22:$AG$27)</f>
        <v>5</v>
      </c>
      <c r="AR23" s="1149">
        <f t="shared" ref="AR23:AR25" si="40">AP23-AQ23</f>
        <v>-2</v>
      </c>
      <c r="AT23" s="1149">
        <v>2</v>
      </c>
      <c r="AU23" s="1149" t="str">
        <f t="shared" ref="AU23:AU25" si="41">VLOOKUP($AT23,$AI$22:$AR$25,6,FALSE)</f>
        <v>Japan</v>
      </c>
      <c r="AV23" s="1149">
        <f t="shared" ref="AV23:AV25" si="42">VLOOKUP($AU23,$AN$22:$AR$25,2,FALSE)</f>
        <v>3</v>
      </c>
      <c r="AW23" s="1149">
        <f t="shared" ref="AW23:AW25" si="43">VLOOKUP($AU23,$AN$22:$AR$25,3,FALSE)</f>
        <v>3</v>
      </c>
      <c r="AX23" s="1149">
        <f t="shared" ref="AX23:AX25" si="44">VLOOKUP($AU23,$AN$22:$AR$25,4,FALSE)</f>
        <v>3</v>
      </c>
      <c r="AY23" s="1149">
        <f t="shared" ref="AY23:AY25" si="45">VLOOKUP($AU23,$AN$22:$AR$25,5,FALSE)</f>
        <v>0</v>
      </c>
      <c r="AZ23" s="1211">
        <v>6</v>
      </c>
      <c r="BA23" s="1218">
        <v>41805</v>
      </c>
      <c r="BB23" s="1234" t="s">
        <v>46</v>
      </c>
      <c r="BC23" s="1214" t="s">
        <v>6</v>
      </c>
      <c r="BD23" s="1215" t="s">
        <v>47</v>
      </c>
      <c r="BE23" s="1217">
        <f>IF(G23='Resultat &amp; tabell'!$G23,2,0)</f>
        <v>0</v>
      </c>
      <c r="BF23" s="1216" t="s">
        <v>6</v>
      </c>
      <c r="BG23" s="1217">
        <f>IF(I23='Resultat &amp; tabell'!$I23,2,0)</f>
        <v>2</v>
      </c>
      <c r="BH23" s="1217">
        <f>IF(J23='Resultat &amp; tabell'!$J23,1,0)</f>
        <v>0</v>
      </c>
      <c r="BI23" s="1201">
        <f t="shared" si="33"/>
        <v>2</v>
      </c>
      <c r="BK23" s="1204"/>
      <c r="BL23" s="1241"/>
      <c r="BM23" s="1241"/>
      <c r="BN23" s="1241"/>
      <c r="BO23" s="1241"/>
    </row>
    <row r="24" spans="2:67" ht="14.25" customHeight="1" x14ac:dyDescent="0.25">
      <c r="B24" s="1140">
        <v>21</v>
      </c>
      <c r="C24" s="1183">
        <v>41809.541666666664</v>
      </c>
      <c r="D24" s="1179" t="s">
        <v>173</v>
      </c>
      <c r="E24" s="1180" t="s">
        <v>6</v>
      </c>
      <c r="F24" s="1181" t="s">
        <v>167</v>
      </c>
      <c r="G24" s="1326">
        <v>3</v>
      </c>
      <c r="H24" s="1194" t="s">
        <v>6</v>
      </c>
      <c r="I24" s="1325">
        <v>1</v>
      </c>
      <c r="J24" s="1325">
        <v>1</v>
      </c>
      <c r="K24" s="1269">
        <f>IF('Resultat &amp; tabell'!J24="",0,BI24)</f>
        <v>3</v>
      </c>
      <c r="L24" s="1259">
        <v>3</v>
      </c>
      <c r="M24" s="1290" t="str">
        <f>VLOOKUP(L24,$AT$22:$AY$25,2,FALSE)</f>
        <v>Elfenbenskusten</v>
      </c>
      <c r="N24" s="1291">
        <f>VLOOKUP(M24,$AU$22:$AY$25,2,FALSE)</f>
        <v>2</v>
      </c>
      <c r="O24" s="1291">
        <f>VLOOKUP(M24,$AU$22:$AY$25,3,FALSE)</f>
        <v>3</v>
      </c>
      <c r="P24" s="1291">
        <f>VLOOKUP(M24,$AU$22:$AY$25,4,FALSE)</f>
        <v>5</v>
      </c>
      <c r="Q24" s="1292">
        <f>VLOOKUP(M24,$AU$22:$AY$25,5,FALSE)</f>
        <v>-2</v>
      </c>
      <c r="S24" s="1262"/>
      <c r="T24" s="1146"/>
      <c r="U24" s="1146"/>
      <c r="V24" s="1146"/>
      <c r="W24" s="1146"/>
      <c r="Z24" s="1153" t="s">
        <v>42</v>
      </c>
      <c r="AA24" s="1154">
        <f t="shared" si="27"/>
        <v>3</v>
      </c>
      <c r="AB24" s="1154">
        <f t="shared" si="28"/>
        <v>3</v>
      </c>
      <c r="AC24" s="1154">
        <f t="shared" si="29"/>
        <v>1</v>
      </c>
      <c r="AD24" s="1153" t="s">
        <v>46</v>
      </c>
      <c r="AE24" s="1154">
        <f t="shared" si="30"/>
        <v>0</v>
      </c>
      <c r="AF24" s="1150">
        <f t="shared" si="31"/>
        <v>1</v>
      </c>
      <c r="AG24" s="1150">
        <f t="shared" si="32"/>
        <v>3</v>
      </c>
      <c r="AI24" s="1149">
        <f>RANK($AJ24,$AJ$22:$AJ$25,1)+COUNTIF($AJ$22:$AJ24,$AJ24)-1</f>
        <v>4</v>
      </c>
      <c r="AJ24" s="1149">
        <f>AK24+AL24+AM24</f>
        <v>4</v>
      </c>
      <c r="AK24" s="1149">
        <f t="shared" si="34"/>
        <v>1</v>
      </c>
      <c r="AL24" s="1149">
        <f t="shared" si="35"/>
        <v>0</v>
      </c>
      <c r="AM24" s="1149">
        <f t="shared" si="36"/>
        <v>3</v>
      </c>
      <c r="AN24" s="1153" t="s">
        <v>43</v>
      </c>
      <c r="AO24" s="1149">
        <f t="shared" si="37"/>
        <v>2</v>
      </c>
      <c r="AP24" s="1149">
        <f t="shared" si="38"/>
        <v>2</v>
      </c>
      <c r="AQ24" s="1149">
        <f t="shared" si="39"/>
        <v>4</v>
      </c>
      <c r="AR24" s="1149">
        <f t="shared" si="40"/>
        <v>-2</v>
      </c>
      <c r="AT24" s="1149">
        <v>3</v>
      </c>
      <c r="AU24" s="1149" t="str">
        <f t="shared" si="41"/>
        <v>Elfenbenskusten</v>
      </c>
      <c r="AV24" s="1149">
        <f t="shared" si="42"/>
        <v>2</v>
      </c>
      <c r="AW24" s="1149">
        <f t="shared" si="43"/>
        <v>3</v>
      </c>
      <c r="AX24" s="1149">
        <f t="shared" si="44"/>
        <v>5</v>
      </c>
      <c r="AY24" s="1149">
        <f t="shared" si="45"/>
        <v>-2</v>
      </c>
      <c r="AZ24" s="1211">
        <v>21</v>
      </c>
      <c r="BA24" s="1218">
        <v>41809.541666666664</v>
      </c>
      <c r="BB24" s="1213" t="s">
        <v>42</v>
      </c>
      <c r="BC24" s="1214" t="s">
        <v>6</v>
      </c>
      <c r="BD24" s="1215" t="s">
        <v>46</v>
      </c>
      <c r="BE24" s="1217">
        <f>IF(G24='Resultat &amp; tabell'!$G24,2,0)</f>
        <v>0</v>
      </c>
      <c r="BF24" s="1216" t="s">
        <v>6</v>
      </c>
      <c r="BG24" s="1217">
        <f>IF(I24='Resultat &amp; tabell'!$I24,2,0)</f>
        <v>2</v>
      </c>
      <c r="BH24" s="1217">
        <f>IF(J24='Resultat &amp; tabell'!$J24,1,0)</f>
        <v>1</v>
      </c>
      <c r="BI24" s="1201">
        <f t="shared" si="33"/>
        <v>3</v>
      </c>
      <c r="BK24" s="1219"/>
      <c r="BL24" s="1241"/>
      <c r="BM24" s="1241"/>
      <c r="BN24" s="1241"/>
      <c r="BO24" s="1241"/>
    </row>
    <row r="25" spans="2:67" ht="14.25" customHeight="1" x14ac:dyDescent="0.25">
      <c r="B25" s="1140">
        <v>22</v>
      </c>
      <c r="C25" s="1183">
        <v>41809.791666666664</v>
      </c>
      <c r="D25" s="1179" t="s">
        <v>171</v>
      </c>
      <c r="E25" s="1180" t="s">
        <v>6</v>
      </c>
      <c r="F25" s="1181" t="s">
        <v>172</v>
      </c>
      <c r="G25" s="1326">
        <v>1</v>
      </c>
      <c r="H25" s="1194" t="s">
        <v>6</v>
      </c>
      <c r="I25" s="1325">
        <v>1</v>
      </c>
      <c r="J25" s="1325" t="s">
        <v>214</v>
      </c>
      <c r="K25" s="1269">
        <f>IF('Resultat &amp; tabell'!J25="",0,BI25)</f>
        <v>1</v>
      </c>
      <c r="L25" s="1259">
        <v>4</v>
      </c>
      <c r="M25" s="1279" t="str">
        <f>VLOOKUP(L25,$AT$22:$AY$25,2,FALSE)</f>
        <v>Grekland</v>
      </c>
      <c r="N25" s="1276">
        <f>VLOOKUP(M25,$AU$22:$AY$25,2,FALSE)</f>
        <v>2</v>
      </c>
      <c r="O25" s="1276">
        <f>VLOOKUP(M25,$AU$22:$AY$25,3,FALSE)</f>
        <v>2</v>
      </c>
      <c r="P25" s="1276">
        <f>VLOOKUP(M25,$AU$22:$AY$25,4,FALSE)</f>
        <v>4</v>
      </c>
      <c r="Q25" s="1277">
        <f>VLOOKUP(M25,$AU$22:$AY$25,5,FALSE)</f>
        <v>-2</v>
      </c>
      <c r="S25" s="1262"/>
      <c r="T25" s="1146"/>
      <c r="U25" s="1146"/>
      <c r="V25" s="1146"/>
      <c r="W25" s="1146"/>
      <c r="Z25" s="1153" t="s">
        <v>47</v>
      </c>
      <c r="AA25" s="1154">
        <f t="shared" si="27"/>
        <v>1</v>
      </c>
      <c r="AB25" s="1154">
        <f t="shared" si="28"/>
        <v>1</v>
      </c>
      <c r="AC25" s="1154">
        <f t="shared" si="29"/>
        <v>1</v>
      </c>
      <c r="AD25" s="1153" t="s">
        <v>43</v>
      </c>
      <c r="AE25" s="1154">
        <f t="shared" si="30"/>
        <v>1</v>
      </c>
      <c r="AF25" s="1150">
        <f t="shared" si="31"/>
        <v>1</v>
      </c>
      <c r="AG25" s="1150">
        <f t="shared" si="32"/>
        <v>1</v>
      </c>
      <c r="AI25" s="1149">
        <f>RANK($AJ25,$AJ$22:$AJ$25,1)+COUNTIF($AJ$22:$AJ25,$AJ25)-1</f>
        <v>2</v>
      </c>
      <c r="AJ25" s="1149">
        <f>AK25+AL25+AM25</f>
        <v>2</v>
      </c>
      <c r="AK25" s="1149">
        <f t="shared" si="34"/>
        <v>0</v>
      </c>
      <c r="AL25" s="1149">
        <f t="shared" si="35"/>
        <v>0</v>
      </c>
      <c r="AM25" s="1149">
        <f t="shared" si="36"/>
        <v>2</v>
      </c>
      <c r="AN25" s="1153" t="s">
        <v>47</v>
      </c>
      <c r="AO25" s="1149">
        <f t="shared" si="37"/>
        <v>3</v>
      </c>
      <c r="AP25" s="1149">
        <f t="shared" si="38"/>
        <v>3</v>
      </c>
      <c r="AQ25" s="1149">
        <f t="shared" si="39"/>
        <v>3</v>
      </c>
      <c r="AR25" s="1149">
        <f t="shared" si="40"/>
        <v>0</v>
      </c>
      <c r="AT25" s="1149">
        <v>4</v>
      </c>
      <c r="AU25" s="1149" t="str">
        <f t="shared" si="41"/>
        <v>Grekland</v>
      </c>
      <c r="AV25" s="1149">
        <f t="shared" si="42"/>
        <v>2</v>
      </c>
      <c r="AW25" s="1149">
        <f t="shared" si="43"/>
        <v>2</v>
      </c>
      <c r="AX25" s="1149">
        <f t="shared" si="44"/>
        <v>4</v>
      </c>
      <c r="AY25" s="1149">
        <f t="shared" si="45"/>
        <v>-2</v>
      </c>
      <c r="AZ25" s="1211">
        <v>22</v>
      </c>
      <c r="BA25" s="1218">
        <v>41809.791666666664</v>
      </c>
      <c r="BB25" s="1213" t="s">
        <v>47</v>
      </c>
      <c r="BC25" s="1214" t="s">
        <v>6</v>
      </c>
      <c r="BD25" s="1215" t="s">
        <v>43</v>
      </c>
      <c r="BE25" s="1217">
        <f>IF(G25='Resultat &amp; tabell'!$G25,2,0)</f>
        <v>0</v>
      </c>
      <c r="BF25" s="1216" t="s">
        <v>6</v>
      </c>
      <c r="BG25" s="1217">
        <f>IF(I25='Resultat &amp; tabell'!$I25,2,0)</f>
        <v>0</v>
      </c>
      <c r="BH25" s="1217">
        <f>IF(J25='Resultat &amp; tabell'!$J25,1,0)</f>
        <v>1</v>
      </c>
      <c r="BI25" s="1201">
        <f t="shared" si="33"/>
        <v>1</v>
      </c>
      <c r="BK25" s="1219"/>
      <c r="BL25" s="1241"/>
      <c r="BM25" s="1241"/>
      <c r="BN25" s="1241"/>
      <c r="BO25" s="1241"/>
    </row>
    <row r="26" spans="2:67" ht="14.25" customHeight="1" x14ac:dyDescent="0.25">
      <c r="B26" s="1140">
        <v>37</v>
      </c>
      <c r="C26" s="1183">
        <v>41814.666666666664</v>
      </c>
      <c r="D26" s="1179" t="s">
        <v>171</v>
      </c>
      <c r="E26" s="1180" t="s">
        <v>6</v>
      </c>
      <c r="F26" s="1181" t="s">
        <v>173</v>
      </c>
      <c r="G26" s="1326">
        <v>1</v>
      </c>
      <c r="H26" s="1194" t="s">
        <v>6</v>
      </c>
      <c r="I26" s="1325">
        <v>1</v>
      </c>
      <c r="J26" s="1325" t="s">
        <v>214</v>
      </c>
      <c r="K26" s="1269">
        <f>IF('Resultat &amp; tabell'!J26="",0,BI26)</f>
        <v>2</v>
      </c>
      <c r="N26" s="1281"/>
      <c r="O26" s="1281"/>
      <c r="P26" s="1281"/>
      <c r="Q26" s="1281"/>
      <c r="S26" s="1262"/>
      <c r="T26" s="1146"/>
      <c r="U26" s="1146"/>
      <c r="V26" s="1146"/>
      <c r="W26" s="1146"/>
      <c r="Z26" s="1153" t="s">
        <v>47</v>
      </c>
      <c r="AA26" s="1154">
        <f t="shared" si="27"/>
        <v>1</v>
      </c>
      <c r="AB26" s="1154">
        <f t="shared" si="28"/>
        <v>1</v>
      </c>
      <c r="AC26" s="1154">
        <f t="shared" si="29"/>
        <v>1</v>
      </c>
      <c r="AD26" s="1153" t="s">
        <v>42</v>
      </c>
      <c r="AE26" s="1154">
        <f t="shared" si="30"/>
        <v>1</v>
      </c>
      <c r="AF26" s="1150">
        <f t="shared" si="31"/>
        <v>1</v>
      </c>
      <c r="AG26" s="1150">
        <f t="shared" si="32"/>
        <v>1</v>
      </c>
      <c r="AZ26" s="1211">
        <v>37</v>
      </c>
      <c r="BA26" s="1218">
        <v>41814.666666666664</v>
      </c>
      <c r="BB26" s="1213" t="s">
        <v>47</v>
      </c>
      <c r="BC26" s="1214" t="s">
        <v>6</v>
      </c>
      <c r="BD26" s="1215" t="s">
        <v>42</v>
      </c>
      <c r="BE26" s="1217">
        <f>IF(G26='Resultat &amp; tabell'!$G26,2,0)</f>
        <v>2</v>
      </c>
      <c r="BF26" s="1216" t="s">
        <v>6</v>
      </c>
      <c r="BG26" s="1217">
        <f>IF(I26='Resultat &amp; tabell'!$I26,2,0)</f>
        <v>0</v>
      </c>
      <c r="BH26" s="1217">
        <f>IF(J26='Resultat &amp; tabell'!$J26,1,0)</f>
        <v>0</v>
      </c>
      <c r="BI26" s="1201">
        <f t="shared" si="33"/>
        <v>2</v>
      </c>
      <c r="BL26" s="1241"/>
      <c r="BM26" s="1241"/>
      <c r="BN26" s="1241"/>
      <c r="BO26" s="1241"/>
    </row>
    <row r="27" spans="2:67" ht="14.25" customHeight="1" x14ac:dyDescent="0.25">
      <c r="B27" s="1140">
        <v>38</v>
      </c>
      <c r="C27" s="1183">
        <v>41814.708333333336</v>
      </c>
      <c r="D27" s="1179" t="s">
        <v>172</v>
      </c>
      <c r="E27" s="1180" t="s">
        <v>6</v>
      </c>
      <c r="F27" s="1181" t="s">
        <v>167</v>
      </c>
      <c r="G27" s="1326">
        <v>1</v>
      </c>
      <c r="H27" s="1194" t="s">
        <v>6</v>
      </c>
      <c r="I27" s="1325">
        <v>1</v>
      </c>
      <c r="J27" s="1325" t="s">
        <v>214</v>
      </c>
      <c r="K27" s="1269">
        <f>IF('Resultat &amp; tabell'!J27="",0,BI27)</f>
        <v>2</v>
      </c>
      <c r="N27" s="1281"/>
      <c r="O27" s="1281"/>
      <c r="P27" s="1281"/>
      <c r="Q27" s="1281"/>
      <c r="S27" s="1262"/>
      <c r="T27" s="1146"/>
      <c r="U27" s="1146"/>
      <c r="V27" s="1146"/>
      <c r="W27" s="1146"/>
      <c r="Z27" s="1153" t="s">
        <v>43</v>
      </c>
      <c r="AA27" s="1154">
        <f t="shared" si="27"/>
        <v>1</v>
      </c>
      <c r="AB27" s="1154">
        <f t="shared" si="28"/>
        <v>1</v>
      </c>
      <c r="AC27" s="1154">
        <f t="shared" si="29"/>
        <v>1</v>
      </c>
      <c r="AD27" s="1153" t="s">
        <v>46</v>
      </c>
      <c r="AE27" s="1154">
        <f t="shared" si="30"/>
        <v>1</v>
      </c>
      <c r="AF27" s="1150">
        <f t="shared" si="31"/>
        <v>1</v>
      </c>
      <c r="AG27" s="1150">
        <f t="shared" si="32"/>
        <v>1</v>
      </c>
      <c r="AZ27" s="1211">
        <v>38</v>
      </c>
      <c r="BA27" s="1218">
        <v>41814.708333333336</v>
      </c>
      <c r="BB27" s="1213" t="s">
        <v>43</v>
      </c>
      <c r="BC27" s="1214" t="s">
        <v>6</v>
      </c>
      <c r="BD27" s="1215" t="s">
        <v>46</v>
      </c>
      <c r="BE27" s="1217">
        <f>IF(G27='Resultat &amp; tabell'!$G27,2,0)</f>
        <v>0</v>
      </c>
      <c r="BF27" s="1216" t="s">
        <v>6</v>
      </c>
      <c r="BG27" s="1217">
        <f>IF(I27='Resultat &amp; tabell'!$I27,2,0)</f>
        <v>2</v>
      </c>
      <c r="BH27" s="1217">
        <f>IF(J27='Resultat &amp; tabell'!$J27,1,0)</f>
        <v>0</v>
      </c>
      <c r="BI27" s="1201">
        <f t="shared" si="33"/>
        <v>2</v>
      </c>
      <c r="BL27" s="1241"/>
      <c r="BM27" s="1241"/>
      <c r="BN27" s="1241"/>
      <c r="BO27" s="1241"/>
    </row>
    <row r="28" spans="2:67" ht="14.25" customHeight="1" x14ac:dyDescent="0.25">
      <c r="C28" s="1155"/>
      <c r="K28" s="1282"/>
      <c r="N28" s="1281"/>
      <c r="O28" s="1281"/>
      <c r="P28" s="1281"/>
      <c r="Q28" s="1281"/>
      <c r="S28" s="1262"/>
      <c r="T28" s="1146"/>
      <c r="U28" s="1146"/>
      <c r="V28" s="1146"/>
      <c r="W28" s="1146"/>
      <c r="BA28" s="1226"/>
      <c r="BI28" s="1202"/>
      <c r="BL28" s="1241"/>
      <c r="BM28" s="1241"/>
      <c r="BN28" s="1241"/>
      <c r="BO28" s="1241"/>
    </row>
    <row r="29" spans="2:67" s="1160" customFormat="1" ht="14.25" customHeight="1" x14ac:dyDescent="0.25">
      <c r="B29" s="1137" t="s">
        <v>53</v>
      </c>
      <c r="C29" s="1158"/>
      <c r="D29" s="1143"/>
      <c r="E29" s="1144"/>
      <c r="F29" s="1143"/>
      <c r="G29" s="1144"/>
      <c r="H29" s="1144"/>
      <c r="I29" s="1144"/>
      <c r="J29" s="1144"/>
      <c r="K29" s="1282"/>
      <c r="L29" s="1283"/>
      <c r="M29" s="1284"/>
      <c r="N29" s="1285"/>
      <c r="O29" s="1285"/>
      <c r="P29" s="1285"/>
      <c r="Q29" s="1285"/>
      <c r="R29" s="1284"/>
      <c r="S29" s="1284"/>
      <c r="Z29" s="1147"/>
      <c r="AA29" s="1154"/>
      <c r="AB29" s="1154"/>
      <c r="AC29" s="1154"/>
      <c r="AD29" s="1147"/>
      <c r="AE29" s="1161"/>
      <c r="AF29" s="1162"/>
      <c r="AG29" s="1162"/>
      <c r="AH29" s="1161"/>
      <c r="AI29" s="1161"/>
      <c r="AJ29" s="1161"/>
      <c r="AK29" s="1161"/>
      <c r="AL29" s="1161"/>
      <c r="AM29" s="1161"/>
      <c r="AN29" s="1161"/>
      <c r="AO29" s="1161"/>
      <c r="AP29" s="1161"/>
      <c r="AQ29" s="1161"/>
      <c r="AR29" s="1161"/>
      <c r="AS29" s="1161"/>
      <c r="AT29" s="1161"/>
      <c r="AU29" s="1161"/>
      <c r="AV29" s="1161"/>
      <c r="AW29" s="1161"/>
      <c r="AX29" s="1161"/>
      <c r="AY29" s="1161"/>
      <c r="AZ29" s="1204" t="s">
        <v>53</v>
      </c>
      <c r="BA29" s="1228"/>
      <c r="BB29" s="1205"/>
      <c r="BC29" s="1206"/>
      <c r="BD29" s="1205"/>
      <c r="BE29" s="1206"/>
      <c r="BF29" s="1206"/>
      <c r="BG29" s="1206"/>
      <c r="BH29" s="1206"/>
      <c r="BI29" s="1203"/>
      <c r="BJ29" s="1170"/>
      <c r="BK29" s="1172"/>
      <c r="BL29" s="1203"/>
      <c r="BM29" s="1203"/>
      <c r="BN29" s="1203"/>
      <c r="BO29" s="1203"/>
    </row>
    <row r="30" spans="2:67" s="1160" customFormat="1" ht="14.25" customHeight="1" x14ac:dyDescent="0.25">
      <c r="B30" s="1190" t="s">
        <v>2</v>
      </c>
      <c r="C30" s="1191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1192" t="s">
        <v>81</v>
      </c>
      <c r="K30" s="1286" t="s">
        <v>89</v>
      </c>
      <c r="L30" s="1283"/>
      <c r="M30" s="1265" t="s">
        <v>53</v>
      </c>
      <c r="N30" s="1266" t="s">
        <v>89</v>
      </c>
      <c r="O30" s="1266" t="s">
        <v>90</v>
      </c>
      <c r="P30" s="1266" t="s">
        <v>91</v>
      </c>
      <c r="Q30" s="1267" t="s">
        <v>101</v>
      </c>
      <c r="R30" s="1284"/>
      <c r="S30" s="1284"/>
      <c r="Z30" s="1151" t="s">
        <v>87</v>
      </c>
      <c r="AA30" s="1151" t="s">
        <v>89</v>
      </c>
      <c r="AB30" s="1151" t="s">
        <v>90</v>
      </c>
      <c r="AC30" s="1151" t="s">
        <v>91</v>
      </c>
      <c r="AD30" s="1151" t="s">
        <v>88</v>
      </c>
      <c r="AE30" s="1151" t="s">
        <v>89</v>
      </c>
      <c r="AF30" s="1151" t="s">
        <v>90</v>
      </c>
      <c r="AG30" s="1151" t="s">
        <v>91</v>
      </c>
      <c r="AH30" s="1161"/>
      <c r="AI30" s="1152" t="s">
        <v>99</v>
      </c>
      <c r="AJ30" s="1152" t="s">
        <v>98</v>
      </c>
      <c r="AK30" s="1152" t="s">
        <v>97</v>
      </c>
      <c r="AL30" s="1151" t="s">
        <v>96</v>
      </c>
      <c r="AM30" s="1151" t="s">
        <v>95</v>
      </c>
      <c r="AN30" s="1151" t="s">
        <v>92</v>
      </c>
      <c r="AO30" s="1151" t="s">
        <v>89</v>
      </c>
      <c r="AP30" s="1151" t="s">
        <v>90</v>
      </c>
      <c r="AQ30" s="1151" t="s">
        <v>91</v>
      </c>
      <c r="AR30" s="1152" t="s">
        <v>93</v>
      </c>
      <c r="AS30" s="1161"/>
      <c r="AT30" s="1151" t="s">
        <v>94</v>
      </c>
      <c r="AU30" s="1151" t="s">
        <v>92</v>
      </c>
      <c r="AV30" s="1151" t="s">
        <v>89</v>
      </c>
      <c r="AW30" s="1151" t="s">
        <v>90</v>
      </c>
      <c r="AX30" s="1151" t="s">
        <v>91</v>
      </c>
      <c r="AY30" s="1152" t="s">
        <v>93</v>
      </c>
      <c r="AZ30" s="1233" t="s">
        <v>2</v>
      </c>
      <c r="BA30" s="1231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1232" t="s">
        <v>81</v>
      </c>
      <c r="BI30" s="1193" t="s">
        <v>89</v>
      </c>
      <c r="BJ30" s="1170"/>
      <c r="BK30" s="1207"/>
      <c r="BL30" s="1203"/>
      <c r="BM30" s="1203"/>
      <c r="BN30" s="1203"/>
      <c r="BO30" s="1203"/>
    </row>
    <row r="31" spans="2:67" ht="14.25" customHeight="1" x14ac:dyDescent="0.25">
      <c r="B31" s="1140">
        <v>7</v>
      </c>
      <c r="C31" s="1183">
        <v>41804.666666666664</v>
      </c>
      <c r="D31" s="1179" t="s">
        <v>182</v>
      </c>
      <c r="E31" s="1180" t="s">
        <v>6</v>
      </c>
      <c r="F31" s="1181" t="s">
        <v>185</v>
      </c>
      <c r="G31" s="1328">
        <v>3</v>
      </c>
      <c r="H31" s="1194" t="s">
        <v>6</v>
      </c>
      <c r="I31" s="1327">
        <v>0</v>
      </c>
      <c r="J31" s="1327">
        <v>1</v>
      </c>
      <c r="K31" s="1269">
        <f>IF('Resultat &amp; tabell'!J31="",0,BI31)</f>
        <v>0</v>
      </c>
      <c r="L31" s="1270">
        <v>1</v>
      </c>
      <c r="M31" s="1271" t="str">
        <f>VLOOKUP(L31,$AT$31:$AY$34,2,FALSE)</f>
        <v>England</v>
      </c>
      <c r="N31" s="1272">
        <f>VLOOKUP(M31,$AU$31:$AY$34,2,FALSE)</f>
        <v>7</v>
      </c>
      <c r="O31" s="1272">
        <f>VLOOKUP(M31,$AU$31:$AY$34,3,FALSE)</f>
        <v>5</v>
      </c>
      <c r="P31" s="1272">
        <f>VLOOKUP(M31,$AU$31:$AY$34,4,FALSE)</f>
        <v>3</v>
      </c>
      <c r="Q31" s="1273">
        <f>VLOOKUP(M31,$AU$31:$AY$34,5,FALSE)</f>
        <v>2</v>
      </c>
      <c r="S31" s="1262"/>
      <c r="T31" s="1146"/>
      <c r="U31" s="1146"/>
      <c r="V31" s="1146"/>
      <c r="W31" s="1146"/>
      <c r="Z31" s="1153" t="s">
        <v>55</v>
      </c>
      <c r="AA31" s="1154">
        <f t="shared" ref="AA31:AA36" si="46">IF(G31="",0,IF($G31&lt;$I31,0,IF($G31=$I31,1,3)))</f>
        <v>3</v>
      </c>
      <c r="AB31" s="1154">
        <f t="shared" ref="AB31:AB36" si="47">G31</f>
        <v>3</v>
      </c>
      <c r="AC31" s="1154">
        <f t="shared" ref="AC31:AC36" si="48">I31</f>
        <v>0</v>
      </c>
      <c r="AD31" s="1153" t="s">
        <v>56</v>
      </c>
      <c r="AE31" s="1154">
        <f t="shared" ref="AE31:AE36" si="49">IF(I31="",0,IF(I31&lt;G31,0,IF(G31=I31,1,3)))</f>
        <v>0</v>
      </c>
      <c r="AF31" s="1150">
        <f t="shared" ref="AF31:AF36" si="50">I31</f>
        <v>0</v>
      </c>
      <c r="AG31" s="1150">
        <f t="shared" ref="AG31:AG36" si="51">G31</f>
        <v>3</v>
      </c>
      <c r="AI31" s="1149">
        <f>RANK($AJ31,$AJ$31:$AJ$34,1)+COUNTIF($AJ$31:$AJ31,$AJ31)-1</f>
        <v>2</v>
      </c>
      <c r="AJ31" s="1149">
        <f>AK31+AL31+AM31</f>
        <v>2</v>
      </c>
      <c r="AK31" s="1149">
        <f>SUMPRODUCT(($AO$31:$AO$34=AO31)*($AR$31:$AR$34=AR31)*($AP$31:$AP$34&gt;AP31))</f>
        <v>0</v>
      </c>
      <c r="AL31" s="1149">
        <f>SUMPRODUCT(($AO$31:$AO$34=AO31)*($AR$31:$AR$34&gt;AR31))</f>
        <v>0</v>
      </c>
      <c r="AM31" s="1149">
        <f>RANK(AO31,$AO$31:$AO$34)</f>
        <v>2</v>
      </c>
      <c r="AN31" s="1153" t="s">
        <v>55</v>
      </c>
      <c r="AO31" s="1149">
        <f>SUMIF($Z$31:$Z$36,$AN31,$AA$31:$AA$36)+SUMIF($AD$31:$AD$36,$AN31,$AE$31:$AE$36)</f>
        <v>5</v>
      </c>
      <c r="AP31" s="1149">
        <f>SUMIF($Z$31:$Z$36,$AN31,$AB$31:$AB$36)+SUMIF($AD$31:$AD$36,$AN31,$AF$31:$AF$36)</f>
        <v>5</v>
      </c>
      <c r="AQ31" s="1149">
        <f>SUMIF($Z$31:$Z$36,$AN31,$AC$31:$AC$36)+SUMIF($AD$31:$AD$36,$AN31,$AG$31:$AG$36)</f>
        <v>2</v>
      </c>
      <c r="AR31" s="1149">
        <f>AP31-AQ31</f>
        <v>3</v>
      </c>
      <c r="AT31" s="1149">
        <v>1</v>
      </c>
      <c r="AU31" s="1149" t="str">
        <f>VLOOKUP($AT31,$AI$31:$AR$34,6,FALSE)</f>
        <v>England</v>
      </c>
      <c r="AV31" s="1149">
        <f>VLOOKUP($AU31,$AN$31:$AR$34,2,FALSE)</f>
        <v>7</v>
      </c>
      <c r="AW31" s="1149">
        <f>VLOOKUP($AU31,$AN$31:$AR$34,3,FALSE)</f>
        <v>5</v>
      </c>
      <c r="AX31" s="1149">
        <f>VLOOKUP($AU31,$AN$31:$AR$34,4,FALSE)</f>
        <v>3</v>
      </c>
      <c r="AY31" s="1149">
        <f>VLOOKUP($AU31,$AN$31:$AR$34,5,FALSE)</f>
        <v>2</v>
      </c>
      <c r="AZ31" s="1211">
        <v>7</v>
      </c>
      <c r="BA31" s="1218">
        <v>41804.666666666664</v>
      </c>
      <c r="BB31" s="1213" t="s">
        <v>55</v>
      </c>
      <c r="BC31" s="1214" t="s">
        <v>6</v>
      </c>
      <c r="BD31" s="1215" t="s">
        <v>56</v>
      </c>
      <c r="BE31" s="1217">
        <f>IF(G31='Resultat &amp; tabell'!$G31,2,0)</f>
        <v>0</v>
      </c>
      <c r="BF31" s="1216" t="s">
        <v>6</v>
      </c>
      <c r="BG31" s="1217">
        <f>IF(I31='Resultat &amp; tabell'!$I31,2,0)</f>
        <v>0</v>
      </c>
      <c r="BH31" s="1217">
        <f>IF(J31='Resultat &amp; tabell'!$J31,1,0)</f>
        <v>0</v>
      </c>
      <c r="BI31" s="1201">
        <f t="shared" ref="BI31:BI36" si="52">SUM(BE31+BG31+BH31)</f>
        <v>0</v>
      </c>
      <c r="BJ31" s="1171"/>
      <c r="BK31" s="1204"/>
      <c r="BL31" s="1241"/>
      <c r="BM31" s="1241"/>
      <c r="BN31" s="1241"/>
      <c r="BO31" s="1241"/>
    </row>
    <row r="32" spans="2:67" ht="14.25" customHeight="1" x14ac:dyDescent="0.25">
      <c r="B32" s="1140">
        <v>8</v>
      </c>
      <c r="C32" s="1183">
        <v>41804.75</v>
      </c>
      <c r="D32" s="1179" t="s">
        <v>183</v>
      </c>
      <c r="E32" s="1180" t="s">
        <v>6</v>
      </c>
      <c r="F32" s="1181" t="s">
        <v>184</v>
      </c>
      <c r="G32" s="1328">
        <v>2</v>
      </c>
      <c r="H32" s="1194" t="s">
        <v>6</v>
      </c>
      <c r="I32" s="1327">
        <v>1</v>
      </c>
      <c r="J32" s="1327">
        <v>1</v>
      </c>
      <c r="K32" s="1269">
        <f>IF('Resultat &amp; tabell'!J32="",0,BI32)</f>
        <v>0</v>
      </c>
      <c r="L32" s="1259">
        <v>2</v>
      </c>
      <c r="M32" s="1275" t="str">
        <f>VLOOKUP(L32,$AT$31:$AY$34,2,FALSE)</f>
        <v>Uruguay</v>
      </c>
      <c r="N32" s="1276">
        <f>VLOOKUP(M32,$AU$31:$AY$34,2,FALSE)</f>
        <v>5</v>
      </c>
      <c r="O32" s="1276">
        <f>VLOOKUP(M32,$AU$31:$AY$34,3,FALSE)</f>
        <v>5</v>
      </c>
      <c r="P32" s="1276">
        <f>VLOOKUP(M32,$AU$31:$AY$34,4,FALSE)</f>
        <v>2</v>
      </c>
      <c r="Q32" s="1277">
        <f>VLOOKUP(M32,$AU$31:$AY$34,5,FALSE)</f>
        <v>3</v>
      </c>
      <c r="S32" s="1262"/>
      <c r="T32" s="1146"/>
      <c r="U32" s="1146"/>
      <c r="V32" s="1146"/>
      <c r="W32" s="1146"/>
      <c r="Z32" s="1153" t="s">
        <v>59</v>
      </c>
      <c r="AA32" s="1154">
        <f t="shared" si="46"/>
        <v>3</v>
      </c>
      <c r="AB32" s="1154">
        <f t="shared" si="47"/>
        <v>2</v>
      </c>
      <c r="AC32" s="1154">
        <f t="shared" si="48"/>
        <v>1</v>
      </c>
      <c r="AD32" s="1153" t="s">
        <v>60</v>
      </c>
      <c r="AE32" s="1154">
        <f t="shared" si="49"/>
        <v>0</v>
      </c>
      <c r="AF32" s="1150">
        <f t="shared" si="50"/>
        <v>1</v>
      </c>
      <c r="AG32" s="1150">
        <f t="shared" si="51"/>
        <v>2</v>
      </c>
      <c r="AI32" s="1149">
        <f>RANK($AJ32,$AJ$31:$AJ$34,1)+COUNTIF($AJ$31:$AJ32,$AJ32)-1</f>
        <v>1</v>
      </c>
      <c r="AJ32" s="1149">
        <f>AK32+AL32+AM32</f>
        <v>1</v>
      </c>
      <c r="AK32" s="1149">
        <f t="shared" ref="AK32:AK34" si="53">SUMPRODUCT(($AO$31:$AO$34=AO32)*($AR$31:$AR$34=AR32)*($AP$31:$AP$34&gt;AP32))</f>
        <v>0</v>
      </c>
      <c r="AL32" s="1149">
        <f t="shared" ref="AL32:AL34" si="54">SUMPRODUCT(($AO$31:$AO$34=AO32)*($AR$31:$AR$34&gt;AR32))</f>
        <v>0</v>
      </c>
      <c r="AM32" s="1149">
        <f t="shared" ref="AM32:AM34" si="55">RANK(AO32,$AO$31:$AO$34)</f>
        <v>1</v>
      </c>
      <c r="AN32" s="1153" t="s">
        <v>59</v>
      </c>
      <c r="AO32" s="1149">
        <f t="shared" ref="AO32:AO34" si="56">SUMIF($Z$31:$Z$36,$AN32,$AA$31:$AA$36)+SUMIF($AD$31:$AD$36,$AN32,$AE$31:$AE$36)</f>
        <v>7</v>
      </c>
      <c r="AP32" s="1149">
        <f t="shared" ref="AP32:AP34" si="57">SUMIF($Z$31:$Z$36,$AN32,$AB$31:$AB$36)+SUMIF($AD$31:$AD$36,$AN32,$AF$31:$AF$36)</f>
        <v>5</v>
      </c>
      <c r="AQ32" s="1149">
        <f t="shared" ref="AQ32:AQ34" si="58">SUMIF($Z$31:$Z$36,$AN32,$AC$31:$AC$36)+SUMIF($AD$31:$AD$36,$AN32,$AG$31:$AG$36)</f>
        <v>3</v>
      </c>
      <c r="AR32" s="1149">
        <f t="shared" ref="AR32:AR34" si="59">AP32-AQ32</f>
        <v>2</v>
      </c>
      <c r="AT32" s="1149">
        <v>2</v>
      </c>
      <c r="AU32" s="1149" t="str">
        <f t="shared" ref="AU32:AU34" si="60">VLOOKUP($AT32,$AI$31:$AR$34,6,FALSE)</f>
        <v>Uruguay</v>
      </c>
      <c r="AV32" s="1149">
        <f t="shared" ref="AV32:AV34" si="61">VLOOKUP($AU32,$AN$31:$AR$34,2,FALSE)</f>
        <v>5</v>
      </c>
      <c r="AW32" s="1149">
        <f t="shared" ref="AW32:AW34" si="62">VLOOKUP($AU32,$AN$31:$AR$34,3,FALSE)</f>
        <v>5</v>
      </c>
      <c r="AX32" s="1149">
        <f t="shared" ref="AX32:AX34" si="63">VLOOKUP($AU32,$AN$31:$AR$34,4,FALSE)</f>
        <v>2</v>
      </c>
      <c r="AY32" s="1149">
        <f t="shared" ref="AY32:AY34" si="64">VLOOKUP($AU32,$AN$31:$AR$34,5,FALSE)</f>
        <v>3</v>
      </c>
      <c r="AZ32" s="1211">
        <v>8</v>
      </c>
      <c r="BA32" s="1218">
        <v>41804.75</v>
      </c>
      <c r="BB32" s="1213" t="s">
        <v>59</v>
      </c>
      <c r="BC32" s="1214" t="s">
        <v>6</v>
      </c>
      <c r="BD32" s="1215" t="s">
        <v>60</v>
      </c>
      <c r="BE32" s="1217">
        <f>IF(G32='Resultat &amp; tabell'!$G32,2,0)</f>
        <v>0</v>
      </c>
      <c r="BF32" s="1216" t="s">
        <v>6</v>
      </c>
      <c r="BG32" s="1217">
        <f>IF(I32='Resultat &amp; tabell'!$I32,2,0)</f>
        <v>0</v>
      </c>
      <c r="BH32" s="1217">
        <f>IF(J32='Resultat &amp; tabell'!$J32,1,0)</f>
        <v>0</v>
      </c>
      <c r="BI32" s="1201">
        <f t="shared" si="52"/>
        <v>0</v>
      </c>
      <c r="BK32" s="1204"/>
      <c r="BL32" s="1241"/>
      <c r="BM32" s="1241"/>
      <c r="BN32" s="1241"/>
      <c r="BO32" s="1241"/>
    </row>
    <row r="33" spans="2:67" ht="14.25" customHeight="1" x14ac:dyDescent="0.25">
      <c r="B33" s="1140">
        <v>23</v>
      </c>
      <c r="C33" s="1183">
        <v>41809.666666666664</v>
      </c>
      <c r="D33" s="1179" t="s">
        <v>182</v>
      </c>
      <c r="E33" s="1180" t="s">
        <v>6</v>
      </c>
      <c r="F33" s="1181" t="s">
        <v>183</v>
      </c>
      <c r="G33" s="1328">
        <v>1</v>
      </c>
      <c r="H33" s="1194" t="s">
        <v>6</v>
      </c>
      <c r="I33" s="1327">
        <v>1</v>
      </c>
      <c r="J33" s="1327" t="s">
        <v>214</v>
      </c>
      <c r="K33" s="1269">
        <f>IF('Resultat &amp; tabell'!J33="",0,BI33)</f>
        <v>2</v>
      </c>
      <c r="L33" s="1259">
        <v>3</v>
      </c>
      <c r="M33" s="1290" t="str">
        <f>VLOOKUP(L33,$AT$31:$AY$34,2,FALSE)</f>
        <v>Italien</v>
      </c>
      <c r="N33" s="1291">
        <f>VLOOKUP(M33,$AU$31:$AY$34,2,FALSE)</f>
        <v>4</v>
      </c>
      <c r="O33" s="1291">
        <f>VLOOKUP(M33,$AU$31:$AY$34,3,FALSE)</f>
        <v>4</v>
      </c>
      <c r="P33" s="1291">
        <f>VLOOKUP(M33,$AU$31:$AY$34,4,FALSE)</f>
        <v>4</v>
      </c>
      <c r="Q33" s="1292">
        <f>VLOOKUP(M33,$AU$31:$AY$34,5,FALSE)</f>
        <v>0</v>
      </c>
      <c r="S33" s="1262"/>
      <c r="T33" s="1146"/>
      <c r="U33" s="1146"/>
      <c r="V33" s="1146"/>
      <c r="W33" s="1146"/>
      <c r="Z33" s="1153" t="s">
        <v>55</v>
      </c>
      <c r="AA33" s="1154">
        <f t="shared" si="46"/>
        <v>1</v>
      </c>
      <c r="AB33" s="1154">
        <f t="shared" si="47"/>
        <v>1</v>
      </c>
      <c r="AC33" s="1154">
        <f t="shared" si="48"/>
        <v>1</v>
      </c>
      <c r="AD33" s="1153" t="s">
        <v>59</v>
      </c>
      <c r="AE33" s="1154">
        <f t="shared" si="49"/>
        <v>1</v>
      </c>
      <c r="AF33" s="1150">
        <f t="shared" si="50"/>
        <v>1</v>
      </c>
      <c r="AG33" s="1150">
        <f t="shared" si="51"/>
        <v>1</v>
      </c>
      <c r="AI33" s="1149">
        <f>RANK($AJ33,$AJ$31:$AJ$34,1)+COUNTIF($AJ$31:$AJ33,$AJ33)-1</f>
        <v>4</v>
      </c>
      <c r="AJ33" s="1149">
        <f>AK33+AL33+AM33</f>
        <v>4</v>
      </c>
      <c r="AK33" s="1149">
        <f t="shared" si="53"/>
        <v>0</v>
      </c>
      <c r="AL33" s="1149">
        <f t="shared" si="54"/>
        <v>0</v>
      </c>
      <c r="AM33" s="1149">
        <f t="shared" si="55"/>
        <v>4</v>
      </c>
      <c r="AN33" s="1153" t="s">
        <v>56</v>
      </c>
      <c r="AO33" s="1149">
        <f t="shared" si="56"/>
        <v>0</v>
      </c>
      <c r="AP33" s="1149">
        <f t="shared" si="57"/>
        <v>2</v>
      </c>
      <c r="AQ33" s="1149">
        <f t="shared" si="58"/>
        <v>7</v>
      </c>
      <c r="AR33" s="1149">
        <f t="shared" si="59"/>
        <v>-5</v>
      </c>
      <c r="AT33" s="1149">
        <v>3</v>
      </c>
      <c r="AU33" s="1149" t="str">
        <f t="shared" si="60"/>
        <v>Italien</v>
      </c>
      <c r="AV33" s="1149">
        <f t="shared" si="61"/>
        <v>4</v>
      </c>
      <c r="AW33" s="1149">
        <f t="shared" si="62"/>
        <v>4</v>
      </c>
      <c r="AX33" s="1149">
        <f t="shared" si="63"/>
        <v>4</v>
      </c>
      <c r="AY33" s="1149">
        <f t="shared" si="64"/>
        <v>0</v>
      </c>
      <c r="AZ33" s="1211">
        <v>23</v>
      </c>
      <c r="BA33" s="1218">
        <v>41809.666666666664</v>
      </c>
      <c r="BB33" s="1213" t="s">
        <v>55</v>
      </c>
      <c r="BC33" s="1214" t="s">
        <v>6</v>
      </c>
      <c r="BD33" s="1215" t="s">
        <v>59</v>
      </c>
      <c r="BE33" s="1217">
        <f>IF(G33='Resultat &amp; tabell'!$G33,2,0)</f>
        <v>0</v>
      </c>
      <c r="BF33" s="1216" t="s">
        <v>6</v>
      </c>
      <c r="BG33" s="1217">
        <f>IF(I33='Resultat &amp; tabell'!$I33,2,0)</f>
        <v>2</v>
      </c>
      <c r="BH33" s="1217">
        <f>IF(J33='Resultat &amp; tabell'!$J33,1,0)</f>
        <v>0</v>
      </c>
      <c r="BI33" s="1201">
        <f t="shared" si="52"/>
        <v>2</v>
      </c>
      <c r="BK33" s="1219"/>
      <c r="BL33" s="1241"/>
      <c r="BM33" s="1241"/>
      <c r="BN33" s="1241"/>
      <c r="BO33" s="1241"/>
    </row>
    <row r="34" spans="2:67" ht="14.25" customHeight="1" x14ac:dyDescent="0.25">
      <c r="B34" s="1140">
        <v>24</v>
      </c>
      <c r="C34" s="1183">
        <v>41810.541666666664</v>
      </c>
      <c r="D34" s="1179" t="s">
        <v>184</v>
      </c>
      <c r="E34" s="1180" t="s">
        <v>6</v>
      </c>
      <c r="F34" s="1181" t="s">
        <v>185</v>
      </c>
      <c r="G34" s="1328">
        <v>2</v>
      </c>
      <c r="H34" s="1194" t="s">
        <v>6</v>
      </c>
      <c r="I34" s="1327">
        <v>1</v>
      </c>
      <c r="J34" s="1327">
        <v>1</v>
      </c>
      <c r="K34" s="1269">
        <f>IF('Resultat &amp; tabell'!J34="",0,BI34)</f>
        <v>2</v>
      </c>
      <c r="L34" s="1259">
        <v>4</v>
      </c>
      <c r="M34" s="1279" t="str">
        <f>VLOOKUP(L34,$AT$31:$AY$34,2,FALSE)</f>
        <v>Costa Rica</v>
      </c>
      <c r="N34" s="1276">
        <f>VLOOKUP(M34,$AU$31:$AY$34,2,FALSE)</f>
        <v>0</v>
      </c>
      <c r="O34" s="1276">
        <f>VLOOKUP(M34,$AU$31:$AY$34,3,FALSE)</f>
        <v>2</v>
      </c>
      <c r="P34" s="1276">
        <f>VLOOKUP(M34,$AU$31:$AY$34,4,FALSE)</f>
        <v>7</v>
      </c>
      <c r="Q34" s="1277">
        <f>VLOOKUP(M34,$AU$31:$AY$34,5,FALSE)</f>
        <v>-5</v>
      </c>
      <c r="S34" s="1262"/>
      <c r="T34" s="1146"/>
      <c r="U34" s="1146"/>
      <c r="V34" s="1146"/>
      <c r="W34" s="1146"/>
      <c r="Z34" s="1153" t="s">
        <v>60</v>
      </c>
      <c r="AA34" s="1154">
        <f t="shared" si="46"/>
        <v>3</v>
      </c>
      <c r="AB34" s="1154">
        <f t="shared" si="47"/>
        <v>2</v>
      </c>
      <c r="AC34" s="1154">
        <f t="shared" si="48"/>
        <v>1</v>
      </c>
      <c r="AD34" s="1153" t="s">
        <v>56</v>
      </c>
      <c r="AE34" s="1154">
        <f t="shared" si="49"/>
        <v>0</v>
      </c>
      <c r="AF34" s="1150">
        <f t="shared" si="50"/>
        <v>1</v>
      </c>
      <c r="AG34" s="1150">
        <f t="shared" si="51"/>
        <v>2</v>
      </c>
      <c r="AI34" s="1149">
        <f>RANK($AJ34,$AJ$31:$AJ$34,1)+COUNTIF($AJ$31:$AJ34,$AJ34)-1</f>
        <v>3</v>
      </c>
      <c r="AJ34" s="1149">
        <f>AK34+AL34+AM34</f>
        <v>3</v>
      </c>
      <c r="AK34" s="1149">
        <f t="shared" si="53"/>
        <v>0</v>
      </c>
      <c r="AL34" s="1149">
        <f t="shared" si="54"/>
        <v>0</v>
      </c>
      <c r="AM34" s="1149">
        <f t="shared" si="55"/>
        <v>3</v>
      </c>
      <c r="AN34" s="1153" t="s">
        <v>60</v>
      </c>
      <c r="AO34" s="1149">
        <f t="shared" si="56"/>
        <v>4</v>
      </c>
      <c r="AP34" s="1149">
        <f t="shared" si="57"/>
        <v>4</v>
      </c>
      <c r="AQ34" s="1149">
        <f t="shared" si="58"/>
        <v>4</v>
      </c>
      <c r="AR34" s="1149">
        <f t="shared" si="59"/>
        <v>0</v>
      </c>
      <c r="AT34" s="1149">
        <v>4</v>
      </c>
      <c r="AU34" s="1149" t="str">
        <f t="shared" si="60"/>
        <v>Costa Rica</v>
      </c>
      <c r="AV34" s="1149">
        <f t="shared" si="61"/>
        <v>0</v>
      </c>
      <c r="AW34" s="1149">
        <f t="shared" si="62"/>
        <v>2</v>
      </c>
      <c r="AX34" s="1149">
        <f t="shared" si="63"/>
        <v>7</v>
      </c>
      <c r="AY34" s="1149">
        <f t="shared" si="64"/>
        <v>-5</v>
      </c>
      <c r="AZ34" s="1211">
        <v>24</v>
      </c>
      <c r="BA34" s="1218">
        <v>41810.541666666664</v>
      </c>
      <c r="BB34" s="1213" t="s">
        <v>60</v>
      </c>
      <c r="BC34" s="1214" t="s">
        <v>6</v>
      </c>
      <c r="BD34" s="1215" t="s">
        <v>56</v>
      </c>
      <c r="BE34" s="1217">
        <f>IF(G34='Resultat &amp; tabell'!$G34,2,0)</f>
        <v>0</v>
      </c>
      <c r="BF34" s="1216" t="s">
        <v>6</v>
      </c>
      <c r="BG34" s="1217">
        <f>IF(I34='Resultat &amp; tabell'!$I34,2,0)</f>
        <v>2</v>
      </c>
      <c r="BH34" s="1217">
        <f>IF(J34='Resultat &amp; tabell'!$J34,1,0)</f>
        <v>0</v>
      </c>
      <c r="BI34" s="1201">
        <f t="shared" si="52"/>
        <v>2</v>
      </c>
      <c r="BK34" s="1219"/>
      <c r="BL34" s="1241"/>
      <c r="BM34" s="1241"/>
      <c r="BN34" s="1241"/>
      <c r="BO34" s="1241"/>
    </row>
    <row r="35" spans="2:67" ht="14.25" customHeight="1" x14ac:dyDescent="0.25">
      <c r="B35" s="1140">
        <v>39</v>
      </c>
      <c r="C35" s="1183">
        <v>41814.541666666664</v>
      </c>
      <c r="D35" s="1179" t="s">
        <v>184</v>
      </c>
      <c r="E35" s="1180" t="s">
        <v>6</v>
      </c>
      <c r="F35" s="1181" t="s">
        <v>182</v>
      </c>
      <c r="G35" s="1328">
        <v>1</v>
      </c>
      <c r="H35" s="1194" t="s">
        <v>6</v>
      </c>
      <c r="I35" s="1327">
        <v>1</v>
      </c>
      <c r="J35" s="1327" t="s">
        <v>214</v>
      </c>
      <c r="K35" s="1269">
        <f>IF('Resultat &amp; tabell'!J35="",0,BI35)</f>
        <v>2</v>
      </c>
      <c r="N35" s="1281"/>
      <c r="O35" s="1294"/>
      <c r="P35" s="1281"/>
      <c r="Q35" s="1281"/>
      <c r="S35" s="1262"/>
      <c r="T35" s="1146"/>
      <c r="U35" s="1146"/>
      <c r="V35" s="1146"/>
      <c r="W35" s="1146"/>
      <c r="Z35" s="1153" t="s">
        <v>60</v>
      </c>
      <c r="AA35" s="1154">
        <f t="shared" si="46"/>
        <v>1</v>
      </c>
      <c r="AB35" s="1154">
        <f t="shared" si="47"/>
        <v>1</v>
      </c>
      <c r="AC35" s="1154">
        <f t="shared" si="48"/>
        <v>1</v>
      </c>
      <c r="AD35" s="1153" t="s">
        <v>55</v>
      </c>
      <c r="AE35" s="1154">
        <f t="shared" si="49"/>
        <v>1</v>
      </c>
      <c r="AF35" s="1150">
        <f t="shared" si="50"/>
        <v>1</v>
      </c>
      <c r="AG35" s="1150">
        <f t="shared" si="51"/>
        <v>1</v>
      </c>
      <c r="AZ35" s="1211">
        <v>39</v>
      </c>
      <c r="BA35" s="1218">
        <v>41814.541666666664</v>
      </c>
      <c r="BB35" s="1213" t="s">
        <v>60</v>
      </c>
      <c r="BC35" s="1214" t="s">
        <v>6</v>
      </c>
      <c r="BD35" s="1215" t="s">
        <v>55</v>
      </c>
      <c r="BE35" s="1217">
        <f>IF(G35='Resultat &amp; tabell'!$G35,2,0)</f>
        <v>0</v>
      </c>
      <c r="BF35" s="1216" t="s">
        <v>6</v>
      </c>
      <c r="BG35" s="1217">
        <f>IF(I35='Resultat &amp; tabell'!$I35,2,0)</f>
        <v>2</v>
      </c>
      <c r="BH35" s="1217">
        <f>IF(J35='Resultat &amp; tabell'!$J35,1,0)</f>
        <v>0</v>
      </c>
      <c r="BI35" s="1201">
        <f t="shared" si="52"/>
        <v>2</v>
      </c>
      <c r="BL35" s="1241"/>
      <c r="BM35" s="1245"/>
      <c r="BN35" s="1241"/>
      <c r="BO35" s="1241"/>
    </row>
    <row r="36" spans="2:67" ht="14.25" customHeight="1" x14ac:dyDescent="0.25">
      <c r="B36" s="1140">
        <v>40</v>
      </c>
      <c r="C36" s="1183">
        <v>41814.541666666664</v>
      </c>
      <c r="D36" s="1179" t="s">
        <v>185</v>
      </c>
      <c r="E36" s="1180" t="s">
        <v>6</v>
      </c>
      <c r="F36" s="1181" t="s">
        <v>183</v>
      </c>
      <c r="G36" s="1328">
        <v>1</v>
      </c>
      <c r="H36" s="1194" t="s">
        <v>6</v>
      </c>
      <c r="I36" s="1327">
        <v>2</v>
      </c>
      <c r="J36" s="1327">
        <v>2</v>
      </c>
      <c r="K36" s="1269">
        <f>IF('Resultat &amp; tabell'!J36="",0,BI36)</f>
        <v>0</v>
      </c>
      <c r="N36" s="1136"/>
      <c r="O36" s="1136"/>
      <c r="P36" s="1281"/>
      <c r="Q36" s="1281"/>
      <c r="S36" s="1262"/>
      <c r="T36" s="1146"/>
      <c r="U36" s="1146"/>
      <c r="V36" s="1146"/>
      <c r="W36" s="1146"/>
      <c r="Z36" s="1153" t="s">
        <v>56</v>
      </c>
      <c r="AA36" s="1154">
        <f t="shared" si="46"/>
        <v>0</v>
      </c>
      <c r="AB36" s="1154">
        <f t="shared" si="47"/>
        <v>1</v>
      </c>
      <c r="AC36" s="1154">
        <f t="shared" si="48"/>
        <v>2</v>
      </c>
      <c r="AD36" s="1153" t="s">
        <v>59</v>
      </c>
      <c r="AE36" s="1154">
        <f t="shared" si="49"/>
        <v>3</v>
      </c>
      <c r="AF36" s="1150">
        <f t="shared" si="50"/>
        <v>2</v>
      </c>
      <c r="AG36" s="1150">
        <f t="shared" si="51"/>
        <v>1</v>
      </c>
      <c r="AZ36" s="1211">
        <v>40</v>
      </c>
      <c r="BA36" s="1218">
        <v>41814.541666666664</v>
      </c>
      <c r="BB36" s="1213" t="s">
        <v>56</v>
      </c>
      <c r="BC36" s="1214" t="s">
        <v>6</v>
      </c>
      <c r="BD36" s="1215" t="s">
        <v>59</v>
      </c>
      <c r="BE36" s="1217">
        <f>IF(G36='Resultat &amp; tabell'!$G36,2,0)</f>
        <v>0</v>
      </c>
      <c r="BF36" s="1216" t="s">
        <v>6</v>
      </c>
      <c r="BG36" s="1217">
        <f>IF(I36='Resultat &amp; tabell'!$I36,2,0)</f>
        <v>0</v>
      </c>
      <c r="BH36" s="1217">
        <f>IF(J36='Resultat &amp; tabell'!$J36,1,0)</f>
        <v>0</v>
      </c>
      <c r="BI36" s="1201">
        <f t="shared" si="52"/>
        <v>0</v>
      </c>
      <c r="BL36" s="1241"/>
      <c r="BM36" s="1245"/>
      <c r="BN36" s="1241"/>
      <c r="BO36" s="1241"/>
    </row>
    <row r="37" spans="2:67" ht="14.25" customHeight="1" x14ac:dyDescent="0.25">
      <c r="C37" s="1155"/>
      <c r="K37" s="1282"/>
      <c r="N37" s="1281"/>
      <c r="O37" s="1294"/>
      <c r="P37" s="1281"/>
      <c r="Q37" s="1281"/>
      <c r="S37" s="1262"/>
      <c r="T37" s="1146"/>
      <c r="U37" s="1146"/>
      <c r="V37" s="1146"/>
      <c r="W37" s="1146"/>
      <c r="BA37" s="1226"/>
      <c r="BI37" s="1202"/>
      <c r="BL37" s="1241"/>
      <c r="BM37" s="1245"/>
      <c r="BN37" s="1241"/>
      <c r="BO37" s="1241"/>
    </row>
    <row r="38" spans="2:67" s="1160" customFormat="1" ht="14.25" customHeight="1" x14ac:dyDescent="0.25">
      <c r="B38" s="1137" t="s">
        <v>61</v>
      </c>
      <c r="C38" s="1158"/>
      <c r="D38" s="1143"/>
      <c r="E38" s="1144"/>
      <c r="F38" s="1143"/>
      <c r="G38" s="1144"/>
      <c r="H38" s="1144"/>
      <c r="I38" s="1144"/>
      <c r="J38" s="1144"/>
      <c r="K38" s="1282"/>
      <c r="L38" s="1283"/>
      <c r="M38" s="1284"/>
      <c r="N38" s="1285"/>
      <c r="O38" s="1295"/>
      <c r="P38" s="1285"/>
      <c r="Q38" s="1285"/>
      <c r="R38" s="1284"/>
      <c r="S38" s="1285"/>
      <c r="T38" s="1144"/>
      <c r="U38" s="1144"/>
      <c r="V38" s="1144"/>
      <c r="W38" s="1165"/>
      <c r="Z38" s="1147"/>
      <c r="AA38" s="1154"/>
      <c r="AB38" s="1154"/>
      <c r="AC38" s="1154"/>
      <c r="AD38" s="1147"/>
      <c r="AE38" s="1161"/>
      <c r="AF38" s="1162"/>
      <c r="AG38" s="1162"/>
      <c r="AH38" s="1161"/>
      <c r="AI38" s="1161"/>
      <c r="AJ38" s="1161"/>
      <c r="AK38" s="1161"/>
      <c r="AL38" s="1161"/>
      <c r="AM38" s="1161"/>
      <c r="AN38" s="1161"/>
      <c r="AO38" s="1161"/>
      <c r="AP38" s="1161"/>
      <c r="AQ38" s="1161"/>
      <c r="AR38" s="1161"/>
      <c r="AS38" s="1161"/>
      <c r="AT38" s="1161"/>
      <c r="AU38" s="1161"/>
      <c r="AV38" s="1161"/>
      <c r="AW38" s="1161"/>
      <c r="AX38" s="1161"/>
      <c r="AY38" s="1161"/>
      <c r="AZ38" s="1204" t="s">
        <v>61</v>
      </c>
      <c r="BA38" s="1228"/>
      <c r="BB38" s="1205"/>
      <c r="BC38" s="1206"/>
      <c r="BD38" s="1205"/>
      <c r="BE38" s="1206"/>
      <c r="BF38" s="1206"/>
      <c r="BG38" s="1206"/>
      <c r="BH38" s="1206"/>
      <c r="BI38" s="1203"/>
      <c r="BJ38" s="1170"/>
      <c r="BK38" s="1172"/>
      <c r="BL38" s="1203"/>
      <c r="BM38" s="1246"/>
      <c r="BN38" s="1203"/>
      <c r="BO38" s="1203"/>
    </row>
    <row r="39" spans="2:67" s="1160" customFormat="1" ht="14.25" customHeight="1" x14ac:dyDescent="0.25">
      <c r="B39" s="1190" t="s">
        <v>2</v>
      </c>
      <c r="C39" s="1191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1192" t="s">
        <v>81</v>
      </c>
      <c r="K39" s="1286" t="s">
        <v>89</v>
      </c>
      <c r="L39" s="1283"/>
      <c r="M39" s="1265" t="s">
        <v>61</v>
      </c>
      <c r="N39" s="1266" t="s">
        <v>89</v>
      </c>
      <c r="O39" s="1266" t="s">
        <v>90</v>
      </c>
      <c r="P39" s="1266" t="s">
        <v>91</v>
      </c>
      <c r="Q39" s="1267" t="s">
        <v>101</v>
      </c>
      <c r="R39" s="1284"/>
      <c r="S39" s="1285"/>
      <c r="T39" s="1144"/>
      <c r="U39" s="1144"/>
      <c r="V39" s="1144"/>
      <c r="W39" s="1165"/>
      <c r="Z39" s="1151" t="s">
        <v>87</v>
      </c>
      <c r="AA39" s="1151" t="s">
        <v>89</v>
      </c>
      <c r="AB39" s="1151" t="s">
        <v>90</v>
      </c>
      <c r="AC39" s="1151" t="s">
        <v>91</v>
      </c>
      <c r="AD39" s="1151" t="s">
        <v>88</v>
      </c>
      <c r="AE39" s="1151" t="s">
        <v>89</v>
      </c>
      <c r="AF39" s="1151" t="s">
        <v>90</v>
      </c>
      <c r="AG39" s="1151" t="s">
        <v>91</v>
      </c>
      <c r="AH39" s="1161"/>
      <c r="AI39" s="1152" t="s">
        <v>99</v>
      </c>
      <c r="AJ39" s="1152" t="s">
        <v>98</v>
      </c>
      <c r="AK39" s="1152" t="s">
        <v>97</v>
      </c>
      <c r="AL39" s="1151" t="s">
        <v>96</v>
      </c>
      <c r="AM39" s="1151" t="s">
        <v>95</v>
      </c>
      <c r="AN39" s="1151" t="s">
        <v>92</v>
      </c>
      <c r="AO39" s="1151" t="s">
        <v>89</v>
      </c>
      <c r="AP39" s="1151" t="s">
        <v>90</v>
      </c>
      <c r="AQ39" s="1151" t="s">
        <v>91</v>
      </c>
      <c r="AR39" s="1152" t="s">
        <v>93</v>
      </c>
      <c r="AS39" s="1161"/>
      <c r="AT39" s="1151" t="s">
        <v>94</v>
      </c>
      <c r="AU39" s="1151" t="s">
        <v>92</v>
      </c>
      <c r="AV39" s="1151" t="s">
        <v>89</v>
      </c>
      <c r="AW39" s="1151" t="s">
        <v>90</v>
      </c>
      <c r="AX39" s="1151" t="s">
        <v>91</v>
      </c>
      <c r="AY39" s="1152" t="s">
        <v>93</v>
      </c>
      <c r="AZ39" s="1233" t="s">
        <v>2</v>
      </c>
      <c r="BA39" s="1231" t="s">
        <v>3</v>
      </c>
      <c r="BB39" s="1235" t="s">
        <v>2</v>
      </c>
      <c r="BC39" s="1232"/>
      <c r="BD39" s="1236"/>
      <c r="BE39" s="1999" t="s">
        <v>4</v>
      </c>
      <c r="BF39" s="1999"/>
      <c r="BG39" s="1999"/>
      <c r="BH39" s="1232" t="s">
        <v>81</v>
      </c>
      <c r="BI39" s="1193" t="s">
        <v>89</v>
      </c>
      <c r="BJ39" s="1170"/>
      <c r="BK39" s="1207"/>
      <c r="BL39" s="1203"/>
      <c r="BM39" s="1203"/>
      <c r="BN39" s="1203"/>
      <c r="BO39" s="1203"/>
    </row>
    <row r="40" spans="2:67" ht="14.25" customHeight="1" x14ac:dyDescent="0.25">
      <c r="B40" s="1140">
        <v>9</v>
      </c>
      <c r="C40" s="1183">
        <v>41805.541666666664</v>
      </c>
      <c r="D40" s="1179" t="s">
        <v>186</v>
      </c>
      <c r="E40" s="1180" t="s">
        <v>6</v>
      </c>
      <c r="F40" s="1181" t="s">
        <v>189</v>
      </c>
      <c r="G40" s="1330">
        <v>1</v>
      </c>
      <c r="H40" s="1194" t="s">
        <v>6</v>
      </c>
      <c r="I40" s="1329">
        <v>0</v>
      </c>
      <c r="J40" s="1329">
        <v>1</v>
      </c>
      <c r="K40" s="1269">
        <f>IF('Resultat &amp; tabell'!J40="",0,BI40)</f>
        <v>1</v>
      </c>
      <c r="L40" s="1270">
        <v>1</v>
      </c>
      <c r="M40" s="1271" t="str">
        <f>VLOOKUP(L40,$AT$40:$AY$43,2,FALSE)</f>
        <v>Frankrike</v>
      </c>
      <c r="N40" s="1272">
        <f>VLOOKUP(M40,$AU$40:$AY$43,2,FALSE)</f>
        <v>9</v>
      </c>
      <c r="O40" s="1272">
        <f>VLOOKUP(M40,$AU$40:$AY$43,3,FALSE)</f>
        <v>8</v>
      </c>
      <c r="P40" s="1272">
        <f>VLOOKUP(M40,$AU$40:$AY$43,4,FALSE)</f>
        <v>1</v>
      </c>
      <c r="Q40" s="1273">
        <f>VLOOKUP(M40,$AU$40:$AY$43,5,FALSE)</f>
        <v>7</v>
      </c>
      <c r="Z40" s="1153" t="s">
        <v>62</v>
      </c>
      <c r="AA40" s="1154">
        <f t="shared" ref="AA40:AA45" si="65">IF(G40="",0,IF($G40&lt;$I40,0,IF($G40=$I40,1,3)))</f>
        <v>3</v>
      </c>
      <c r="AB40" s="1154">
        <f t="shared" ref="AB40:AB45" si="66">G40</f>
        <v>1</v>
      </c>
      <c r="AC40" s="1154">
        <f t="shared" ref="AC40:AC45" si="67">I40</f>
        <v>0</v>
      </c>
      <c r="AD40" s="1153" t="s">
        <v>63</v>
      </c>
      <c r="AE40" s="1154">
        <f t="shared" ref="AE40:AE45" si="68">IF(I40="",0,IF(I40&lt;G40,0,IF(G40=I40,1,3)))</f>
        <v>0</v>
      </c>
      <c r="AF40" s="1150">
        <f t="shared" ref="AF40:AF45" si="69">I40</f>
        <v>0</v>
      </c>
      <c r="AG40" s="1150">
        <f t="shared" ref="AG40:AG45" si="70">G40</f>
        <v>1</v>
      </c>
      <c r="AI40" s="1149">
        <f>RANK($AJ40,$AJ$40:$AJ$43,1)+COUNTIF($AJ$40:$AJ40,$AJ40)-1</f>
        <v>2</v>
      </c>
      <c r="AJ40" s="1149">
        <f>AK40+AL40+AM40</f>
        <v>2</v>
      </c>
      <c r="AK40" s="1149">
        <f>SUMPRODUCT(($AO$40:$AO$43=AO40)*($AR$40:$AR$43=AR40)*($AP$40:$AP$43&gt;AP40))</f>
        <v>0</v>
      </c>
      <c r="AL40" s="1149">
        <f>SUMPRODUCT(($AO$40:$AO$43=AO40)*($AR$40:$AR$43&gt;AR40))</f>
        <v>0</v>
      </c>
      <c r="AM40" s="1149">
        <f>RANK(AO40,$AO$40:$AO$43)</f>
        <v>2</v>
      </c>
      <c r="AN40" s="1153" t="s">
        <v>62</v>
      </c>
      <c r="AO40" s="1149">
        <f>SUMIF($Z$40:$Z$45,$AN40,$AA$40:$AA$45)+SUMIF($AD$40:$AD$45,$AN40,$AE$40:$AE$45)</f>
        <v>4</v>
      </c>
      <c r="AP40" s="1149">
        <f>SUMIF($Z$40:$Z$45,$AN40,$AB$40:$AB$45)+SUMIF($AD$40:$AD$45,$AN40,$AF$40:$AF$45)</f>
        <v>3</v>
      </c>
      <c r="AQ40" s="1149">
        <f>SUMIF($Z$40:$Z$45,$AN40,$AC$40:$AC$45)+SUMIF($AD$40:$AD$45,$AN40,$AG$40:$AG$45)</f>
        <v>3</v>
      </c>
      <c r="AR40" s="1149">
        <f>AP40-AQ40</f>
        <v>0</v>
      </c>
      <c r="AT40" s="1149">
        <v>1</v>
      </c>
      <c r="AU40" s="1149" t="str">
        <f>VLOOKUP($AT40,$AI$40:$AR$43,6,FALSE)</f>
        <v>Frankrike</v>
      </c>
      <c r="AV40" s="1149">
        <f>VLOOKUP($AU40,$AN$40:$AR$43,2,FALSE)</f>
        <v>9</v>
      </c>
      <c r="AW40" s="1149">
        <f>VLOOKUP($AU40,$AN$40:$AR$43,3,FALSE)</f>
        <v>8</v>
      </c>
      <c r="AX40" s="1149">
        <f>VLOOKUP($AU40,$AN$40:$AR$43,4,FALSE)</f>
        <v>1</v>
      </c>
      <c r="AY40" s="1149">
        <f>VLOOKUP($AU40,$AN$40:$AR$43,5,FALSE)</f>
        <v>7</v>
      </c>
      <c r="AZ40" s="1211">
        <v>9</v>
      </c>
      <c r="BA40" s="1218">
        <v>41805.541666666664</v>
      </c>
      <c r="BB40" s="1213" t="s">
        <v>62</v>
      </c>
      <c r="BC40" s="1214" t="s">
        <v>6</v>
      </c>
      <c r="BD40" s="1215" t="s">
        <v>63</v>
      </c>
      <c r="BE40" s="1217">
        <f>IF(G40='Resultat &amp; tabell'!$G40,2,0)</f>
        <v>0</v>
      </c>
      <c r="BF40" s="1216" t="s">
        <v>6</v>
      </c>
      <c r="BG40" s="1217">
        <f>IF(I40='Resultat &amp; tabell'!$I40,2,0)</f>
        <v>0</v>
      </c>
      <c r="BH40" s="1217">
        <f>IF(J40='Resultat &amp; tabell'!$J40,1,0)</f>
        <v>1</v>
      </c>
      <c r="BI40" s="1201">
        <f t="shared" ref="BI40:BI45" si="71">SUM(BE40+BG40+BH40)</f>
        <v>1</v>
      </c>
      <c r="BJ40" s="1171"/>
      <c r="BK40" s="1204"/>
      <c r="BL40" s="1241"/>
      <c r="BM40" s="1241"/>
      <c r="BN40" s="1241"/>
      <c r="BO40" s="1241"/>
    </row>
    <row r="41" spans="2:67" ht="14.25" customHeight="1" x14ac:dyDescent="0.25">
      <c r="B41" s="1140">
        <v>10</v>
      </c>
      <c r="C41" s="1183">
        <v>41805.666666666664</v>
      </c>
      <c r="D41" s="1179" t="s">
        <v>187</v>
      </c>
      <c r="E41" s="1180" t="s">
        <v>6</v>
      </c>
      <c r="F41" s="1181" t="s">
        <v>188</v>
      </c>
      <c r="G41" s="1330">
        <v>4</v>
      </c>
      <c r="H41" s="1194" t="s">
        <v>6</v>
      </c>
      <c r="I41" s="1329">
        <v>0</v>
      </c>
      <c r="J41" s="1329">
        <v>1</v>
      </c>
      <c r="K41" s="1269">
        <f>IF('Resultat &amp; tabell'!J41="",0,BI41)</f>
        <v>3</v>
      </c>
      <c r="L41" s="1259">
        <v>2</v>
      </c>
      <c r="M41" s="1275" t="str">
        <f>VLOOKUP(L41,$AT$40:$AY$43,2,FALSE)</f>
        <v>Schweiz</v>
      </c>
      <c r="N41" s="1276">
        <f>VLOOKUP(M41,$AU$40:$AY$43,2,FALSE)</f>
        <v>4</v>
      </c>
      <c r="O41" s="1276">
        <f>VLOOKUP(M41,$AU$40:$AY$43,3,FALSE)</f>
        <v>3</v>
      </c>
      <c r="P41" s="1276">
        <f>VLOOKUP(M41,$AU$40:$AY$43,4,FALSE)</f>
        <v>3</v>
      </c>
      <c r="Q41" s="1277">
        <f>VLOOKUP(M41,$AU$40:$AY$43,5,FALSE)</f>
        <v>0</v>
      </c>
      <c r="Z41" s="1153" t="s">
        <v>64</v>
      </c>
      <c r="AA41" s="1154">
        <f t="shared" si="65"/>
        <v>3</v>
      </c>
      <c r="AB41" s="1154">
        <f t="shared" si="66"/>
        <v>4</v>
      </c>
      <c r="AC41" s="1154">
        <f t="shared" si="67"/>
        <v>0</v>
      </c>
      <c r="AD41" s="1153" t="s">
        <v>65</v>
      </c>
      <c r="AE41" s="1154">
        <f t="shared" si="68"/>
        <v>0</v>
      </c>
      <c r="AF41" s="1150">
        <f t="shared" si="69"/>
        <v>0</v>
      </c>
      <c r="AG41" s="1150">
        <f t="shared" si="70"/>
        <v>4</v>
      </c>
      <c r="AI41" s="1149">
        <f>RANK($AJ41,$AJ$40:$AJ$43,1)+COUNTIF($AJ$40:$AJ41,$AJ41)-1</f>
        <v>1</v>
      </c>
      <c r="AJ41" s="1149">
        <f>AK41+AL41+AM41</f>
        <v>1</v>
      </c>
      <c r="AK41" s="1149">
        <f t="shared" ref="AK41:AK43" si="72">SUMPRODUCT(($AO$40:$AO$43=AO41)*($AR$40:$AR$43=AR41)*($AP$40:$AP$43&gt;AP41))</f>
        <v>0</v>
      </c>
      <c r="AL41" s="1149">
        <f t="shared" ref="AL41:AL43" si="73">SUMPRODUCT(($AO$40:$AO$43=AO41)*($AR$40:$AR$43&gt;AR41))</f>
        <v>0</v>
      </c>
      <c r="AM41" s="1149">
        <f t="shared" ref="AM41:AM43" si="74">RANK(AO41,$AO$40:$AO$43)</f>
        <v>1</v>
      </c>
      <c r="AN41" s="1153" t="s">
        <v>64</v>
      </c>
      <c r="AO41" s="1149">
        <f t="shared" ref="AO41:AO43" si="75">SUMIF($Z$40:$Z$45,$AN41,$AA$40:$AA$45)+SUMIF($AD$40:$AD$45,$AN41,$AE$40:$AE$45)</f>
        <v>9</v>
      </c>
      <c r="AP41" s="1149">
        <f t="shared" ref="AP41:AP43" si="76">SUMIF($Z$40:$Z$45,$AN41,$AB$40:$AB$45)+SUMIF($AD$40:$AD$45,$AN41,$AF$40:$AF$45)</f>
        <v>8</v>
      </c>
      <c r="AQ41" s="1149">
        <f t="shared" ref="AQ41:AQ43" si="77">SUMIF($Z$40:$Z$45,$AN41,$AC$40:$AC$45)+SUMIF($AD$40:$AD$45,$AN41,$AG$40:$AG$45)</f>
        <v>1</v>
      </c>
      <c r="AR41" s="1149">
        <f t="shared" ref="AR41:AR43" si="78">AP41-AQ41</f>
        <v>7</v>
      </c>
      <c r="AT41" s="1149">
        <v>2</v>
      </c>
      <c r="AU41" s="1149" t="str">
        <f t="shared" ref="AU41:AU43" si="79">VLOOKUP($AT41,$AI$40:$AR$43,6,FALSE)</f>
        <v>Schweiz</v>
      </c>
      <c r="AV41" s="1149">
        <f t="shared" ref="AV41:AV43" si="80">VLOOKUP($AU41,$AN$40:$AR$43,2,FALSE)</f>
        <v>4</v>
      </c>
      <c r="AW41" s="1149">
        <f t="shared" ref="AW41:AW43" si="81">VLOOKUP($AU41,$AN$40:$AR$43,3,FALSE)</f>
        <v>3</v>
      </c>
      <c r="AX41" s="1149">
        <f t="shared" ref="AX41:AX43" si="82">VLOOKUP($AU41,$AN$40:$AR$43,4,FALSE)</f>
        <v>3</v>
      </c>
      <c r="AY41" s="1149">
        <f t="shared" ref="AY41:AY43" si="83">VLOOKUP($AU41,$AN$40:$AR$43,5,FALSE)</f>
        <v>0</v>
      </c>
      <c r="AZ41" s="1211">
        <v>10</v>
      </c>
      <c r="BA41" s="1218">
        <v>41805.666666666664</v>
      </c>
      <c r="BB41" s="1213" t="s">
        <v>64</v>
      </c>
      <c r="BC41" s="1214" t="s">
        <v>6</v>
      </c>
      <c r="BD41" s="1215" t="s">
        <v>65</v>
      </c>
      <c r="BE41" s="1217">
        <f>IF(G41='Resultat &amp; tabell'!$G41,2,0)</f>
        <v>0</v>
      </c>
      <c r="BF41" s="1216" t="s">
        <v>6</v>
      </c>
      <c r="BG41" s="1217">
        <f>IF(I41='Resultat &amp; tabell'!$I41,2,0)</f>
        <v>2</v>
      </c>
      <c r="BH41" s="1217">
        <f>IF(J41='Resultat &amp; tabell'!$J41,1,0)</f>
        <v>1</v>
      </c>
      <c r="BI41" s="1201">
        <f t="shared" si="71"/>
        <v>3</v>
      </c>
      <c r="BK41" s="1204"/>
      <c r="BL41" s="1241"/>
      <c r="BM41" s="1241"/>
      <c r="BN41" s="1241"/>
      <c r="BO41" s="1241"/>
    </row>
    <row r="42" spans="2:67" ht="14.25" customHeight="1" x14ac:dyDescent="0.25">
      <c r="B42" s="1140">
        <v>25</v>
      </c>
      <c r="C42" s="1183">
        <v>41810.666666666664</v>
      </c>
      <c r="D42" s="1179" t="s">
        <v>186</v>
      </c>
      <c r="E42" s="1180" t="s">
        <v>6</v>
      </c>
      <c r="F42" s="1181" t="s">
        <v>187</v>
      </c>
      <c r="G42" s="1330">
        <v>1</v>
      </c>
      <c r="H42" s="1194" t="s">
        <v>6</v>
      </c>
      <c r="I42" s="1329">
        <v>2</v>
      </c>
      <c r="J42" s="1329">
        <v>2</v>
      </c>
      <c r="K42" s="1269">
        <f>IF('Resultat &amp; tabell'!J42="",0,BI42)</f>
        <v>1</v>
      </c>
      <c r="L42" s="1259">
        <v>3</v>
      </c>
      <c r="M42" s="1290" t="str">
        <f>VLOOKUP(L42,$AT$40:$AY$43,2,FALSE)</f>
        <v>Ecuador</v>
      </c>
      <c r="N42" s="1291">
        <f>VLOOKUP(M42,$AU$40:$AY$43,2,FALSE)</f>
        <v>3</v>
      </c>
      <c r="O42" s="1291">
        <f>VLOOKUP(M42,$AU$40:$AY$43,3,FALSE)</f>
        <v>2</v>
      </c>
      <c r="P42" s="1291">
        <f>VLOOKUP(M42,$AU$40:$AY$43,4,FALSE)</f>
        <v>4</v>
      </c>
      <c r="Q42" s="1292">
        <f>VLOOKUP(M42,$AU$40:$AY$43,5,FALSE)</f>
        <v>-2</v>
      </c>
      <c r="Z42" s="1153" t="s">
        <v>62</v>
      </c>
      <c r="AA42" s="1154">
        <f t="shared" si="65"/>
        <v>0</v>
      </c>
      <c r="AB42" s="1154">
        <f t="shared" si="66"/>
        <v>1</v>
      </c>
      <c r="AC42" s="1154">
        <f t="shared" si="67"/>
        <v>2</v>
      </c>
      <c r="AD42" s="1153" t="s">
        <v>64</v>
      </c>
      <c r="AE42" s="1154">
        <f t="shared" si="68"/>
        <v>3</v>
      </c>
      <c r="AF42" s="1150">
        <f t="shared" si="69"/>
        <v>2</v>
      </c>
      <c r="AG42" s="1150">
        <f t="shared" si="70"/>
        <v>1</v>
      </c>
      <c r="AI42" s="1149">
        <f>RANK($AJ42,$AJ$40:$AJ$43,1)+COUNTIF($AJ$40:$AJ42,$AJ42)-1</f>
        <v>3</v>
      </c>
      <c r="AJ42" s="1149">
        <f>AK42+AL42+AM42</f>
        <v>3</v>
      </c>
      <c r="AK42" s="1149">
        <f t="shared" si="72"/>
        <v>0</v>
      </c>
      <c r="AL42" s="1149">
        <f t="shared" si="73"/>
        <v>0</v>
      </c>
      <c r="AM42" s="1149">
        <f t="shared" si="74"/>
        <v>3</v>
      </c>
      <c r="AN42" s="1153" t="s">
        <v>63</v>
      </c>
      <c r="AO42" s="1149">
        <f t="shared" si="75"/>
        <v>3</v>
      </c>
      <c r="AP42" s="1149">
        <f t="shared" si="76"/>
        <v>2</v>
      </c>
      <c r="AQ42" s="1149">
        <f t="shared" si="77"/>
        <v>4</v>
      </c>
      <c r="AR42" s="1149">
        <f t="shared" si="78"/>
        <v>-2</v>
      </c>
      <c r="AT42" s="1149">
        <v>3</v>
      </c>
      <c r="AU42" s="1149" t="str">
        <f t="shared" si="79"/>
        <v>Ecuador</v>
      </c>
      <c r="AV42" s="1149">
        <f t="shared" si="80"/>
        <v>3</v>
      </c>
      <c r="AW42" s="1149">
        <f t="shared" si="81"/>
        <v>2</v>
      </c>
      <c r="AX42" s="1149">
        <f t="shared" si="82"/>
        <v>4</v>
      </c>
      <c r="AY42" s="1149">
        <f t="shared" si="83"/>
        <v>-2</v>
      </c>
      <c r="AZ42" s="1211">
        <v>25</v>
      </c>
      <c r="BA42" s="1218">
        <v>41810.666666666664</v>
      </c>
      <c r="BB42" s="1213" t="s">
        <v>62</v>
      </c>
      <c r="BC42" s="1214" t="s">
        <v>6</v>
      </c>
      <c r="BD42" s="1215" t="s">
        <v>64</v>
      </c>
      <c r="BE42" s="1217">
        <f>IF(G42='Resultat &amp; tabell'!$G42,2,0)</f>
        <v>0</v>
      </c>
      <c r="BF42" s="1216" t="s">
        <v>6</v>
      </c>
      <c r="BG42" s="1217">
        <f>IF(I42='Resultat &amp; tabell'!$I42,2,0)</f>
        <v>0</v>
      </c>
      <c r="BH42" s="1217">
        <f>IF(J42='Resultat &amp; tabell'!$J42,1,0)</f>
        <v>1</v>
      </c>
      <c r="BI42" s="1201">
        <f t="shared" si="71"/>
        <v>1</v>
      </c>
      <c r="BK42" s="1219"/>
      <c r="BL42" s="1241"/>
      <c r="BM42" s="1241"/>
      <c r="BN42" s="1241"/>
      <c r="BO42" s="1241"/>
    </row>
    <row r="43" spans="2:67" ht="14.25" customHeight="1" x14ac:dyDescent="0.25">
      <c r="B43" s="1140">
        <v>26</v>
      </c>
      <c r="C43" s="1183">
        <v>41810.791666666664</v>
      </c>
      <c r="D43" s="1179" t="s">
        <v>188</v>
      </c>
      <c r="E43" s="1180" t="s">
        <v>6</v>
      </c>
      <c r="F43" s="1181" t="s">
        <v>189</v>
      </c>
      <c r="G43" s="1330">
        <v>1</v>
      </c>
      <c r="H43" s="1194" t="s">
        <v>6</v>
      </c>
      <c r="I43" s="1329">
        <v>2</v>
      </c>
      <c r="J43" s="1329">
        <v>2</v>
      </c>
      <c r="K43" s="1269">
        <f>IF('Resultat &amp; tabell'!J43="",0,BI43)</f>
        <v>5</v>
      </c>
      <c r="L43" s="1259">
        <v>4</v>
      </c>
      <c r="M43" s="1279" t="str">
        <f>VLOOKUP(L43,$AT$40:$AY$43,2,FALSE)</f>
        <v>Honduras</v>
      </c>
      <c r="N43" s="1276">
        <f>VLOOKUP(M43,$AU$40:$AY$43,2,FALSE)</f>
        <v>1</v>
      </c>
      <c r="O43" s="1276">
        <f>VLOOKUP(M43,$AU$40:$AY$43,3,FALSE)</f>
        <v>2</v>
      </c>
      <c r="P43" s="1276">
        <f>VLOOKUP(M43,$AU$40:$AY$43,4,FALSE)</f>
        <v>7</v>
      </c>
      <c r="Q43" s="1277">
        <f>VLOOKUP(M43,$AU$40:$AY$43,5,FALSE)</f>
        <v>-5</v>
      </c>
      <c r="Z43" s="1153" t="s">
        <v>65</v>
      </c>
      <c r="AA43" s="1154">
        <f t="shared" si="65"/>
        <v>0</v>
      </c>
      <c r="AB43" s="1154">
        <f t="shared" si="66"/>
        <v>1</v>
      </c>
      <c r="AC43" s="1154">
        <f t="shared" si="67"/>
        <v>2</v>
      </c>
      <c r="AD43" s="1153" t="s">
        <v>63</v>
      </c>
      <c r="AE43" s="1154">
        <f t="shared" si="68"/>
        <v>3</v>
      </c>
      <c r="AF43" s="1150">
        <f t="shared" si="69"/>
        <v>2</v>
      </c>
      <c r="AG43" s="1150">
        <f t="shared" si="70"/>
        <v>1</v>
      </c>
      <c r="AI43" s="1149">
        <f>RANK($AJ43,$AJ$40:$AJ$43,1)+COUNTIF($AJ$40:$AJ43,$AJ43)-1</f>
        <v>4</v>
      </c>
      <c r="AJ43" s="1149">
        <f>AK43+AL43+AM43</f>
        <v>4</v>
      </c>
      <c r="AK43" s="1149">
        <f t="shared" si="72"/>
        <v>0</v>
      </c>
      <c r="AL43" s="1149">
        <f t="shared" si="73"/>
        <v>0</v>
      </c>
      <c r="AM43" s="1149">
        <f t="shared" si="74"/>
        <v>4</v>
      </c>
      <c r="AN43" s="1153" t="s">
        <v>65</v>
      </c>
      <c r="AO43" s="1149">
        <f t="shared" si="75"/>
        <v>1</v>
      </c>
      <c r="AP43" s="1149">
        <f t="shared" si="76"/>
        <v>2</v>
      </c>
      <c r="AQ43" s="1149">
        <f t="shared" si="77"/>
        <v>7</v>
      </c>
      <c r="AR43" s="1149">
        <f t="shared" si="78"/>
        <v>-5</v>
      </c>
      <c r="AT43" s="1149">
        <v>4</v>
      </c>
      <c r="AU43" s="1149" t="str">
        <f t="shared" si="79"/>
        <v>Honduras</v>
      </c>
      <c r="AV43" s="1149">
        <f t="shared" si="80"/>
        <v>1</v>
      </c>
      <c r="AW43" s="1149">
        <f t="shared" si="81"/>
        <v>2</v>
      </c>
      <c r="AX43" s="1149">
        <f t="shared" si="82"/>
        <v>7</v>
      </c>
      <c r="AY43" s="1149">
        <f t="shared" si="83"/>
        <v>-5</v>
      </c>
      <c r="AZ43" s="1211">
        <v>26</v>
      </c>
      <c r="BA43" s="1218">
        <v>41810.791666666664</v>
      </c>
      <c r="BB43" s="1213" t="s">
        <v>65</v>
      </c>
      <c r="BC43" s="1214" t="s">
        <v>6</v>
      </c>
      <c r="BD43" s="1215" t="s">
        <v>63</v>
      </c>
      <c r="BE43" s="1217">
        <f>IF(G43='Resultat &amp; tabell'!$G43,2,0)</f>
        <v>2</v>
      </c>
      <c r="BF43" s="1216" t="s">
        <v>6</v>
      </c>
      <c r="BG43" s="1217">
        <f>IF(I43='Resultat &amp; tabell'!$I43,2,0)</f>
        <v>2</v>
      </c>
      <c r="BH43" s="1217">
        <f>IF(J43='Resultat &amp; tabell'!$J43,1,0)</f>
        <v>1</v>
      </c>
      <c r="BI43" s="1201">
        <f t="shared" si="71"/>
        <v>5</v>
      </c>
      <c r="BK43" s="1219"/>
      <c r="BL43" s="1241"/>
      <c r="BM43" s="1241"/>
      <c r="BN43" s="1241"/>
      <c r="BO43" s="1241"/>
    </row>
    <row r="44" spans="2:67" ht="14.25" customHeight="1" x14ac:dyDescent="0.25">
      <c r="B44" s="1140">
        <v>41</v>
      </c>
      <c r="C44" s="1183">
        <v>41815.666666666664</v>
      </c>
      <c r="D44" s="1179" t="s">
        <v>188</v>
      </c>
      <c r="E44" s="1180" t="s">
        <v>6</v>
      </c>
      <c r="F44" s="1181" t="s">
        <v>186</v>
      </c>
      <c r="G44" s="1330">
        <v>1</v>
      </c>
      <c r="H44" s="1194" t="s">
        <v>6</v>
      </c>
      <c r="I44" s="1329">
        <v>1</v>
      </c>
      <c r="J44" s="1329" t="s">
        <v>214</v>
      </c>
      <c r="K44" s="1269">
        <f>IF('Resultat &amp; tabell'!J44="",0,BI44)</f>
        <v>0</v>
      </c>
      <c r="M44" s="1261"/>
      <c r="N44" s="1291"/>
      <c r="O44" s="1136"/>
      <c r="P44" s="1291"/>
      <c r="Q44" s="1291"/>
      <c r="Z44" s="1153" t="s">
        <v>65</v>
      </c>
      <c r="AA44" s="1154">
        <f t="shared" si="65"/>
        <v>1</v>
      </c>
      <c r="AB44" s="1154">
        <f t="shared" si="66"/>
        <v>1</v>
      </c>
      <c r="AC44" s="1154">
        <f t="shared" si="67"/>
        <v>1</v>
      </c>
      <c r="AD44" s="1153" t="s">
        <v>62</v>
      </c>
      <c r="AE44" s="1154">
        <f t="shared" si="68"/>
        <v>1</v>
      </c>
      <c r="AF44" s="1150">
        <f t="shared" si="69"/>
        <v>1</v>
      </c>
      <c r="AG44" s="1150">
        <f t="shared" si="70"/>
        <v>1</v>
      </c>
      <c r="AZ44" s="1211">
        <v>41</v>
      </c>
      <c r="BA44" s="1218">
        <v>41815.666666666664</v>
      </c>
      <c r="BB44" s="1213" t="s">
        <v>65</v>
      </c>
      <c r="BC44" s="1214" t="s">
        <v>6</v>
      </c>
      <c r="BD44" s="1215" t="s">
        <v>62</v>
      </c>
      <c r="BE44" s="1217">
        <f>IF(G44='Resultat &amp; tabell'!$G44,2,0)</f>
        <v>0</v>
      </c>
      <c r="BF44" s="1216" t="s">
        <v>6</v>
      </c>
      <c r="BG44" s="1217">
        <f>IF(I44='Resultat &amp; tabell'!$I44,2,0)</f>
        <v>0</v>
      </c>
      <c r="BH44" s="1217">
        <f>IF(J44='Resultat &amp; tabell'!$J44,1,0)</f>
        <v>0</v>
      </c>
      <c r="BI44" s="1201">
        <f t="shared" si="71"/>
        <v>0</v>
      </c>
      <c r="BL44" s="1241"/>
      <c r="BM44" s="1241"/>
      <c r="BN44" s="1241"/>
      <c r="BO44" s="1241"/>
    </row>
    <row r="45" spans="2:67" ht="14.25" customHeight="1" x14ac:dyDescent="0.25">
      <c r="B45" s="1140">
        <v>42</v>
      </c>
      <c r="C45" s="1183">
        <v>41815.708333333336</v>
      </c>
      <c r="D45" s="1179" t="s">
        <v>189</v>
      </c>
      <c r="E45" s="1180" t="s">
        <v>6</v>
      </c>
      <c r="F45" s="1181" t="s">
        <v>187</v>
      </c>
      <c r="G45" s="1330">
        <v>0</v>
      </c>
      <c r="H45" s="1194" t="s">
        <v>6</v>
      </c>
      <c r="I45" s="1329">
        <v>2</v>
      </c>
      <c r="J45" s="1329">
        <v>2</v>
      </c>
      <c r="K45" s="1269">
        <f>IF('Resultat &amp; tabell'!J45="",0,BI45)</f>
        <v>2</v>
      </c>
      <c r="M45" s="1312"/>
      <c r="N45" s="1136"/>
      <c r="O45" s="1291"/>
      <c r="P45" s="1291"/>
      <c r="Q45" s="1291"/>
      <c r="Z45" s="1153" t="s">
        <v>63</v>
      </c>
      <c r="AA45" s="1154">
        <f t="shared" si="65"/>
        <v>0</v>
      </c>
      <c r="AB45" s="1154">
        <f t="shared" si="66"/>
        <v>0</v>
      </c>
      <c r="AC45" s="1154">
        <f t="shared" si="67"/>
        <v>2</v>
      </c>
      <c r="AD45" s="1153" t="s">
        <v>64</v>
      </c>
      <c r="AE45" s="1154">
        <f t="shared" si="68"/>
        <v>3</v>
      </c>
      <c r="AF45" s="1150">
        <f t="shared" si="69"/>
        <v>2</v>
      </c>
      <c r="AG45" s="1150">
        <f t="shared" si="70"/>
        <v>0</v>
      </c>
      <c r="AZ45" s="1211">
        <v>42</v>
      </c>
      <c r="BA45" s="1218">
        <v>41815.708333333336</v>
      </c>
      <c r="BB45" s="1213" t="s">
        <v>63</v>
      </c>
      <c r="BC45" s="1214" t="s">
        <v>6</v>
      </c>
      <c r="BD45" s="1215" t="s">
        <v>64</v>
      </c>
      <c r="BE45" s="1217">
        <f>IF(G45='Resultat &amp; tabell'!$G45,2,0)</f>
        <v>2</v>
      </c>
      <c r="BF45" s="1216" t="s">
        <v>6</v>
      </c>
      <c r="BG45" s="1217">
        <f>IF(I45='Resultat &amp; tabell'!$I45,2,0)</f>
        <v>0</v>
      </c>
      <c r="BH45" s="1217">
        <f>IF(J45='Resultat &amp; tabell'!$J45,1,0)</f>
        <v>0</v>
      </c>
      <c r="BI45" s="1201">
        <f t="shared" si="71"/>
        <v>2</v>
      </c>
      <c r="BL45" s="1241"/>
      <c r="BM45" s="1241"/>
      <c r="BN45" s="1241"/>
      <c r="BO45" s="1241"/>
    </row>
    <row r="46" spans="2:67" ht="14.25" customHeight="1" x14ac:dyDescent="0.25">
      <c r="C46" s="1155"/>
      <c r="K46" s="1282"/>
      <c r="N46" s="1281"/>
      <c r="O46" s="1294"/>
      <c r="P46" s="1281"/>
      <c r="Q46" s="1281"/>
      <c r="BA46" s="1226"/>
      <c r="BI46" s="1202"/>
      <c r="BL46" s="1241"/>
      <c r="BM46" s="1245"/>
      <c r="BN46" s="1241"/>
      <c r="BO46" s="1241"/>
    </row>
    <row r="47" spans="2:67" s="1160" customFormat="1" ht="14.25" customHeight="1" x14ac:dyDescent="0.25">
      <c r="B47" s="1137" t="s">
        <v>66</v>
      </c>
      <c r="C47" s="1158"/>
      <c r="D47" s="1143"/>
      <c r="E47" s="1144"/>
      <c r="F47" s="1143"/>
      <c r="G47" s="1144"/>
      <c r="H47" s="1144"/>
      <c r="I47" s="1144"/>
      <c r="J47" s="1144"/>
      <c r="K47" s="1282"/>
      <c r="L47" s="1283"/>
      <c r="M47" s="1284"/>
      <c r="N47" s="1136"/>
      <c r="O47" s="1295"/>
      <c r="P47" s="1285"/>
      <c r="Q47" s="1285"/>
      <c r="R47" s="1284"/>
      <c r="S47" s="1285"/>
      <c r="T47" s="1144"/>
      <c r="U47" s="1144"/>
      <c r="V47" s="1144"/>
      <c r="W47" s="1165"/>
      <c r="Z47" s="1147"/>
      <c r="AA47" s="1154"/>
      <c r="AB47" s="1154"/>
      <c r="AC47" s="1154"/>
      <c r="AD47" s="1147"/>
      <c r="AE47" s="1161"/>
      <c r="AF47" s="1162"/>
      <c r="AG47" s="1162"/>
      <c r="AH47" s="1161"/>
      <c r="AI47" s="1161"/>
      <c r="AJ47" s="1161"/>
      <c r="AK47" s="1161"/>
      <c r="AL47" s="1161"/>
      <c r="AM47" s="1161"/>
      <c r="AN47" s="1161"/>
      <c r="AO47" s="1161"/>
      <c r="AP47" s="1161"/>
      <c r="AQ47" s="1161"/>
      <c r="AR47" s="1161"/>
      <c r="AS47" s="1161"/>
      <c r="AT47" s="1161"/>
      <c r="AU47" s="1161"/>
      <c r="AV47" s="1161"/>
      <c r="AW47" s="1161"/>
      <c r="AX47" s="1161"/>
      <c r="AY47" s="1161"/>
      <c r="AZ47" s="1204" t="s">
        <v>66</v>
      </c>
      <c r="BA47" s="1228"/>
      <c r="BB47" s="1205"/>
      <c r="BC47" s="1206"/>
      <c r="BD47" s="1205"/>
      <c r="BE47" s="1206"/>
      <c r="BF47" s="1206"/>
      <c r="BG47" s="1206"/>
      <c r="BH47" s="1206"/>
      <c r="BI47" s="1203"/>
      <c r="BJ47" s="1170"/>
      <c r="BK47" s="1172"/>
      <c r="BL47" s="1203"/>
      <c r="BM47" s="1246"/>
      <c r="BN47" s="1203"/>
      <c r="BO47" s="1203"/>
    </row>
    <row r="48" spans="2:67" s="1160" customFormat="1" ht="14.25" customHeight="1" x14ac:dyDescent="0.25">
      <c r="B48" s="1190" t="s">
        <v>2</v>
      </c>
      <c r="C48" s="1191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1192" t="s">
        <v>81</v>
      </c>
      <c r="K48" s="1286" t="s">
        <v>89</v>
      </c>
      <c r="L48" s="1283"/>
      <c r="M48" s="1265" t="s">
        <v>66</v>
      </c>
      <c r="N48" s="1266" t="s">
        <v>89</v>
      </c>
      <c r="O48" s="1266" t="s">
        <v>90</v>
      </c>
      <c r="P48" s="1266" t="s">
        <v>91</v>
      </c>
      <c r="Q48" s="1267" t="s">
        <v>101</v>
      </c>
      <c r="R48" s="1284"/>
      <c r="S48" s="1285"/>
      <c r="T48" s="1144"/>
      <c r="U48" s="1144"/>
      <c r="V48" s="1144"/>
      <c r="W48" s="1165"/>
      <c r="Z48" s="1151" t="s">
        <v>87</v>
      </c>
      <c r="AA48" s="1151" t="s">
        <v>89</v>
      </c>
      <c r="AB48" s="1151" t="s">
        <v>90</v>
      </c>
      <c r="AC48" s="1151" t="s">
        <v>91</v>
      </c>
      <c r="AD48" s="1151" t="s">
        <v>88</v>
      </c>
      <c r="AE48" s="1151" t="s">
        <v>89</v>
      </c>
      <c r="AF48" s="1151" t="s">
        <v>90</v>
      </c>
      <c r="AG48" s="1151" t="s">
        <v>91</v>
      </c>
      <c r="AH48" s="1161"/>
      <c r="AI48" s="1152" t="s">
        <v>99</v>
      </c>
      <c r="AJ48" s="1152" t="s">
        <v>98</v>
      </c>
      <c r="AK48" s="1152" t="s">
        <v>97</v>
      </c>
      <c r="AL48" s="1151" t="s">
        <v>96</v>
      </c>
      <c r="AM48" s="1151" t="s">
        <v>95</v>
      </c>
      <c r="AN48" s="1151" t="s">
        <v>92</v>
      </c>
      <c r="AO48" s="1151" t="s">
        <v>89</v>
      </c>
      <c r="AP48" s="1151" t="s">
        <v>90</v>
      </c>
      <c r="AQ48" s="1151" t="s">
        <v>91</v>
      </c>
      <c r="AR48" s="1152" t="s">
        <v>93</v>
      </c>
      <c r="AS48" s="1161"/>
      <c r="AT48" s="1151" t="s">
        <v>94</v>
      </c>
      <c r="AU48" s="1151" t="s">
        <v>92</v>
      </c>
      <c r="AV48" s="1151" t="s">
        <v>89</v>
      </c>
      <c r="AW48" s="1151" t="s">
        <v>90</v>
      </c>
      <c r="AX48" s="1151" t="s">
        <v>91</v>
      </c>
      <c r="AY48" s="1152" t="s">
        <v>93</v>
      </c>
      <c r="AZ48" s="1233" t="s">
        <v>2</v>
      </c>
      <c r="BA48" s="1231" t="s">
        <v>3</v>
      </c>
      <c r="BB48" s="1235" t="s">
        <v>2</v>
      </c>
      <c r="BC48" s="1232"/>
      <c r="BD48" s="1236"/>
      <c r="BE48" s="1999" t="s">
        <v>4</v>
      </c>
      <c r="BF48" s="1999"/>
      <c r="BG48" s="1999"/>
      <c r="BH48" s="1232" t="s">
        <v>81</v>
      </c>
      <c r="BI48" s="1193" t="s">
        <v>89</v>
      </c>
      <c r="BJ48" s="1170"/>
      <c r="BK48" s="1207"/>
      <c r="BL48" s="1203"/>
      <c r="BM48" s="1203"/>
      <c r="BN48" s="1203"/>
      <c r="BO48" s="1203"/>
    </row>
    <row r="49" spans="2:67" ht="14.25" customHeight="1" x14ac:dyDescent="0.25">
      <c r="B49" s="1140">
        <v>11</v>
      </c>
      <c r="C49" s="1183">
        <v>41805.791666666664</v>
      </c>
      <c r="D49" s="1179" t="s">
        <v>190</v>
      </c>
      <c r="E49" s="1180" t="s">
        <v>6</v>
      </c>
      <c r="F49" s="1181" t="s">
        <v>193</v>
      </c>
      <c r="G49" s="1332">
        <v>2</v>
      </c>
      <c r="H49" s="1194" t="s">
        <v>6</v>
      </c>
      <c r="I49" s="1331">
        <v>1</v>
      </c>
      <c r="J49" s="1331">
        <v>1</v>
      </c>
      <c r="K49" s="1269">
        <f>IF('Resultat &amp; tabell'!J49="",0,BI49)</f>
        <v>5</v>
      </c>
      <c r="L49" s="1270">
        <v>1</v>
      </c>
      <c r="M49" s="1271" t="str">
        <f>VLOOKUP(L49,$AT$49:$AY$52,2,FALSE)</f>
        <v>Argentina</v>
      </c>
      <c r="N49" s="1272">
        <f>VLOOKUP(M49,$AU$49:$AY$52,2,FALSE)</f>
        <v>9</v>
      </c>
      <c r="O49" s="1272">
        <f>VLOOKUP(M49,$AU$49:$AY$52,3,FALSE)</f>
        <v>8</v>
      </c>
      <c r="P49" s="1272">
        <f>VLOOKUP(M49,$AU$49:$AY$52,4,FALSE)</f>
        <v>2</v>
      </c>
      <c r="Q49" s="1273">
        <f>VLOOKUP(M49,$AU$49:$AY$52,5,FALSE)</f>
        <v>6</v>
      </c>
      <c r="Z49" s="1153" t="s">
        <v>67</v>
      </c>
      <c r="AA49" s="1154">
        <f t="shared" ref="AA49:AA54" si="84">IF(G49="",0,IF($G49&lt;$I49,0,IF($G49=$I49,1,3)))</f>
        <v>3</v>
      </c>
      <c r="AB49" s="1154">
        <f t="shared" ref="AB49:AB54" si="85">G49</f>
        <v>2</v>
      </c>
      <c r="AC49" s="1154">
        <f t="shared" ref="AC49:AC54" si="86">I49</f>
        <v>1</v>
      </c>
      <c r="AD49" s="1153" t="s">
        <v>68</v>
      </c>
      <c r="AE49" s="1154">
        <f t="shared" ref="AE49:AE54" si="87">IF(I49="",0,IF(I49&lt;G49,0,IF(G49=I49,1,3)))</f>
        <v>0</v>
      </c>
      <c r="AF49" s="1150">
        <f t="shared" ref="AF49:AF54" si="88">I49</f>
        <v>1</v>
      </c>
      <c r="AG49" s="1150">
        <f t="shared" ref="AG49:AG54" si="89">G49</f>
        <v>2</v>
      </c>
      <c r="AI49" s="1149">
        <f>RANK($AJ49,$AJ$49:$AJ$52,1)+COUNTIF($AJ$49:$AJ49,$AJ49)-1</f>
        <v>1</v>
      </c>
      <c r="AJ49" s="1149">
        <f>AK49+AL49+AM49</f>
        <v>1</v>
      </c>
      <c r="AK49" s="1149">
        <f>SUMPRODUCT(($AO$49:$AO$52=AO49)*($AR$49:$AR$52=AR49)*($AP$49:$AP$52&gt;AP49))</f>
        <v>0</v>
      </c>
      <c r="AL49" s="1149">
        <f>SUMPRODUCT(($AO$49:$AO$52=AO49)*($AR$49:$AR$52&gt;AR49))</f>
        <v>0</v>
      </c>
      <c r="AM49" s="1149">
        <f>RANK(AO49,$AO$49:$AO$52)</f>
        <v>1</v>
      </c>
      <c r="AN49" s="1153" t="s">
        <v>67</v>
      </c>
      <c r="AO49" s="1149">
        <f>SUMIF($Z$49:$Z$54,$AN49,$AA$49:$AA$54)+SUMIF($AD$49:$AD$54,$AN49,$AE$49:$AE$54)</f>
        <v>9</v>
      </c>
      <c r="AP49" s="1149">
        <f>SUMIF($Z$49:$Z$54,$AN49,$AB$49:$AB$54)+SUMIF($AD$49:$AD$54,$AN49,$AF$49:$AF$54)</f>
        <v>8</v>
      </c>
      <c r="AQ49" s="1149">
        <f>SUMIF($Z$49:$Z$54,$AN49,$AC$49:$AC$54)+SUMIF($AD$49:$AD$54,$AN49,$AG$49:$AG$54)</f>
        <v>2</v>
      </c>
      <c r="AR49" s="1149">
        <f>AP49-AQ49</f>
        <v>6</v>
      </c>
      <c r="AT49" s="1149">
        <v>1</v>
      </c>
      <c r="AU49" s="1149" t="str">
        <f>VLOOKUP($AT49,$AI$49:$AR$52,6,FALSE)</f>
        <v>Argentina</v>
      </c>
      <c r="AV49" s="1149">
        <f>VLOOKUP($AU49,$AN$49:$AR$52,2,FALSE)</f>
        <v>9</v>
      </c>
      <c r="AW49" s="1149">
        <f>VLOOKUP($AU49,$AN$49:$AR$52,3,FALSE)</f>
        <v>8</v>
      </c>
      <c r="AX49" s="1149">
        <f>VLOOKUP($AU49,$AN$49:$AR$52,4,FALSE)</f>
        <v>2</v>
      </c>
      <c r="AY49" s="1149">
        <f>VLOOKUP($AU49,$AN$49:$AR$52,5,FALSE)</f>
        <v>6</v>
      </c>
      <c r="AZ49" s="1211">
        <v>11</v>
      </c>
      <c r="BA49" s="1218">
        <v>41805.791666666664</v>
      </c>
      <c r="BB49" s="1213" t="s">
        <v>67</v>
      </c>
      <c r="BC49" s="1214" t="s">
        <v>6</v>
      </c>
      <c r="BD49" s="1215" t="s">
        <v>68</v>
      </c>
      <c r="BE49" s="1217">
        <f>IF(G49='Resultat &amp; tabell'!$G49,2,0)</f>
        <v>2</v>
      </c>
      <c r="BF49" s="1216" t="s">
        <v>6</v>
      </c>
      <c r="BG49" s="1217">
        <f>IF(I49='Resultat &amp; tabell'!$I49,2,0)</f>
        <v>2</v>
      </c>
      <c r="BH49" s="1217">
        <f>IF(J49='Resultat &amp; tabell'!$J49,1,0)</f>
        <v>1</v>
      </c>
      <c r="BI49" s="1201">
        <f t="shared" ref="BI49:BI54" si="90">SUM(BE49+BG49+BH49)</f>
        <v>5</v>
      </c>
      <c r="BJ49" s="1171"/>
      <c r="BK49" s="1204"/>
      <c r="BL49" s="1241"/>
      <c r="BM49" s="1241"/>
      <c r="BN49" s="1241"/>
      <c r="BO49" s="1241"/>
    </row>
    <row r="50" spans="2:67" ht="14.25" customHeight="1" x14ac:dyDescent="0.25">
      <c r="B50" s="1140">
        <v>12</v>
      </c>
      <c r="C50" s="1183">
        <v>41806.666666666664</v>
      </c>
      <c r="D50" s="1179" t="s">
        <v>191</v>
      </c>
      <c r="E50" s="1180" t="s">
        <v>6</v>
      </c>
      <c r="F50" s="1181" t="s">
        <v>192</v>
      </c>
      <c r="G50" s="1332">
        <v>1</v>
      </c>
      <c r="H50" s="1194" t="s">
        <v>6</v>
      </c>
      <c r="I50" s="1331">
        <v>3</v>
      </c>
      <c r="J50" s="1331">
        <v>2</v>
      </c>
      <c r="K50" s="1269">
        <f>IF('Resultat &amp; tabell'!J50="",0,BI50)</f>
        <v>0</v>
      </c>
      <c r="L50" s="1259">
        <v>2</v>
      </c>
      <c r="M50" s="1275" t="str">
        <f>VLOOKUP(L50,$AT$49:$AY$52,2,FALSE)</f>
        <v>Bosnien</v>
      </c>
      <c r="N50" s="1276">
        <f>VLOOKUP(M50,$AU$49:$AY$52,2,FALSE)</f>
        <v>4</v>
      </c>
      <c r="O50" s="1276">
        <f>VLOOKUP(M50,$AU$49:$AY$52,3,FALSE)</f>
        <v>5</v>
      </c>
      <c r="P50" s="1276">
        <f>VLOOKUP(M50,$AU$49:$AY$52,4,FALSE)</f>
        <v>4</v>
      </c>
      <c r="Q50" s="1277">
        <f>VLOOKUP(M50,$AU$49:$AY$52,5,FALSE)</f>
        <v>1</v>
      </c>
      <c r="Z50" s="1153" t="s">
        <v>69</v>
      </c>
      <c r="AA50" s="1154">
        <f t="shared" si="84"/>
        <v>0</v>
      </c>
      <c r="AB50" s="1154">
        <f t="shared" si="85"/>
        <v>1</v>
      </c>
      <c r="AC50" s="1154">
        <f t="shared" si="86"/>
        <v>3</v>
      </c>
      <c r="AD50" s="1153" t="s">
        <v>70</v>
      </c>
      <c r="AE50" s="1154">
        <f t="shared" si="87"/>
        <v>3</v>
      </c>
      <c r="AF50" s="1150">
        <f t="shared" si="88"/>
        <v>3</v>
      </c>
      <c r="AG50" s="1150">
        <f t="shared" si="89"/>
        <v>1</v>
      </c>
      <c r="AI50" s="1149">
        <f>RANK($AJ50,$AJ$49:$AJ$52,1)+COUNTIF($AJ$49:$AJ50,$AJ50)-1</f>
        <v>4</v>
      </c>
      <c r="AJ50" s="1149">
        <f>AK50+AL50+AM50</f>
        <v>4</v>
      </c>
      <c r="AK50" s="1149">
        <f t="shared" ref="AK50:AK52" si="91">SUMPRODUCT(($AO$49:$AO$52=AO50)*($AR$49:$AR$52=AR50)*($AP$49:$AP$52&gt;AP50))</f>
        <v>0</v>
      </c>
      <c r="AL50" s="1149">
        <f t="shared" ref="AL50:AL52" si="92">SUMPRODUCT(($AO$49:$AO$52=AO50)*($AR$49:$AR$52&gt;AR50))</f>
        <v>0</v>
      </c>
      <c r="AM50" s="1149">
        <f t="shared" ref="AM50:AM52" si="93">RANK(AO50,$AO$49:$AO$52)</f>
        <v>4</v>
      </c>
      <c r="AN50" s="1153" t="s">
        <v>69</v>
      </c>
      <c r="AO50" s="1149">
        <f t="shared" ref="AO50:AO52" si="94">SUMIF($Z$49:$Z$54,$AN50,$AA$49:$AA$54)+SUMIF($AD$49:$AD$54,$AN50,$AE$49:$AE$54)</f>
        <v>0</v>
      </c>
      <c r="AP50" s="1149">
        <f t="shared" ref="AP50:AP52" si="95">SUMIF($Z$49:$Z$54,$AN50,$AB$49:$AB$54)+SUMIF($AD$49:$AD$54,$AN50,$AF$49:$AF$54)</f>
        <v>1</v>
      </c>
      <c r="AQ50" s="1149">
        <f t="shared" ref="AQ50:AQ52" si="96">SUMIF($Z$49:$Z$54,$AN50,$AC$49:$AC$54)+SUMIF($AD$49:$AD$54,$AN50,$AG$49:$AG$54)</f>
        <v>7</v>
      </c>
      <c r="AR50" s="1149">
        <f t="shared" ref="AR50:AR52" si="97">AP50-AQ50</f>
        <v>-6</v>
      </c>
      <c r="AT50" s="1149">
        <v>2</v>
      </c>
      <c r="AU50" s="1149" t="str">
        <f t="shared" ref="AU50:AU52" si="98">VLOOKUP($AT50,$AI$49:$AR$52,6,FALSE)</f>
        <v>Bosnien</v>
      </c>
      <c r="AV50" s="1149">
        <f t="shared" ref="AV50:AV52" si="99">VLOOKUP($AU50,$AN$49:$AR$52,2,FALSE)</f>
        <v>4</v>
      </c>
      <c r="AW50" s="1149">
        <f t="shared" ref="AW50:AW52" si="100">VLOOKUP($AU50,$AN$49:$AR$52,3,FALSE)</f>
        <v>5</v>
      </c>
      <c r="AX50" s="1149">
        <f t="shared" ref="AX50:AX52" si="101">VLOOKUP($AU50,$AN$49:$AR$52,4,FALSE)</f>
        <v>4</v>
      </c>
      <c r="AY50" s="1149">
        <f t="shared" ref="AY50:AY52" si="102">VLOOKUP($AU50,$AN$49:$AR$52,5,FALSE)</f>
        <v>1</v>
      </c>
      <c r="AZ50" s="1211">
        <v>12</v>
      </c>
      <c r="BA50" s="1218">
        <v>41806.666666666664</v>
      </c>
      <c r="BB50" s="1213" t="s">
        <v>69</v>
      </c>
      <c r="BC50" s="1214" t="s">
        <v>6</v>
      </c>
      <c r="BD50" s="1215" t="s">
        <v>70</v>
      </c>
      <c r="BE50" s="1217">
        <f>IF(G50='Resultat &amp; tabell'!$G50,2,0)</f>
        <v>0</v>
      </c>
      <c r="BF50" s="1216" t="s">
        <v>6</v>
      </c>
      <c r="BG50" s="1217">
        <f>IF(I50='Resultat &amp; tabell'!$I50,2,0)</f>
        <v>0</v>
      </c>
      <c r="BH50" s="1217">
        <f>IF(J50='Resultat &amp; tabell'!$J50,1,0)</f>
        <v>0</v>
      </c>
      <c r="BI50" s="1201">
        <f t="shared" si="90"/>
        <v>0</v>
      </c>
      <c r="BK50" s="1204"/>
      <c r="BL50" s="1241"/>
      <c r="BM50" s="1241"/>
      <c r="BN50" s="1241"/>
      <c r="BO50" s="1241"/>
    </row>
    <row r="51" spans="2:67" ht="14.25" customHeight="1" x14ac:dyDescent="0.25">
      <c r="B51" s="1140">
        <v>27</v>
      </c>
      <c r="C51" s="1183">
        <v>41811.541666666664</v>
      </c>
      <c r="D51" s="1179" t="s">
        <v>190</v>
      </c>
      <c r="E51" s="1180" t="s">
        <v>6</v>
      </c>
      <c r="F51" s="1181" t="s">
        <v>191</v>
      </c>
      <c r="G51" s="1332">
        <v>2</v>
      </c>
      <c r="H51" s="1194" t="s">
        <v>6</v>
      </c>
      <c r="I51" s="1331">
        <v>0</v>
      </c>
      <c r="J51" s="1331">
        <v>1</v>
      </c>
      <c r="K51" s="1269">
        <f>IF('Resultat &amp; tabell'!J51="",0,BI51)</f>
        <v>3</v>
      </c>
      <c r="L51" s="1259">
        <v>3</v>
      </c>
      <c r="M51" s="1290" t="str">
        <f>VLOOKUP(L51,$AT$49:$AY$52,2,FALSE)</f>
        <v>Nigeria</v>
      </c>
      <c r="N51" s="1291">
        <f>VLOOKUP(M51,$AU$49:$AY$52,2,FALSE)</f>
        <v>4</v>
      </c>
      <c r="O51" s="1291">
        <f>VLOOKUP(M51,$AU$49:$AY$52,3,FALSE)</f>
        <v>6</v>
      </c>
      <c r="P51" s="1291">
        <f>VLOOKUP(M51,$AU$49:$AY$52,4,FALSE)</f>
        <v>7</v>
      </c>
      <c r="Q51" s="1292">
        <f>VLOOKUP(M51,$AU$49:$AY$52,5,FALSE)</f>
        <v>-1</v>
      </c>
      <c r="Z51" s="1153" t="s">
        <v>67</v>
      </c>
      <c r="AA51" s="1154">
        <f t="shared" si="84"/>
        <v>3</v>
      </c>
      <c r="AB51" s="1154">
        <f t="shared" si="85"/>
        <v>2</v>
      </c>
      <c r="AC51" s="1154">
        <f t="shared" si="86"/>
        <v>0</v>
      </c>
      <c r="AD51" s="1153" t="s">
        <v>69</v>
      </c>
      <c r="AE51" s="1154">
        <f t="shared" si="87"/>
        <v>0</v>
      </c>
      <c r="AF51" s="1150">
        <f t="shared" si="88"/>
        <v>0</v>
      </c>
      <c r="AG51" s="1150">
        <f t="shared" si="89"/>
        <v>2</v>
      </c>
      <c r="AI51" s="1149">
        <f>RANK($AJ51,$AJ$49:$AJ$52,1)+COUNTIF($AJ$49:$AJ51,$AJ51)-1</f>
        <v>2</v>
      </c>
      <c r="AJ51" s="1149">
        <f>AK51+AL51+AM51</f>
        <v>2</v>
      </c>
      <c r="AK51" s="1149">
        <f t="shared" si="91"/>
        <v>0</v>
      </c>
      <c r="AL51" s="1149">
        <f t="shared" si="92"/>
        <v>0</v>
      </c>
      <c r="AM51" s="1149">
        <f t="shared" si="93"/>
        <v>2</v>
      </c>
      <c r="AN51" s="1153" t="s">
        <v>68</v>
      </c>
      <c r="AO51" s="1149">
        <f t="shared" si="94"/>
        <v>4</v>
      </c>
      <c r="AP51" s="1149">
        <f t="shared" si="95"/>
        <v>5</v>
      </c>
      <c r="AQ51" s="1149">
        <f t="shared" si="96"/>
        <v>4</v>
      </c>
      <c r="AR51" s="1149">
        <f t="shared" si="97"/>
        <v>1</v>
      </c>
      <c r="AT51" s="1149">
        <v>3</v>
      </c>
      <c r="AU51" s="1149" t="str">
        <f t="shared" si="98"/>
        <v>Nigeria</v>
      </c>
      <c r="AV51" s="1149">
        <f t="shared" si="99"/>
        <v>4</v>
      </c>
      <c r="AW51" s="1149">
        <f t="shared" si="100"/>
        <v>6</v>
      </c>
      <c r="AX51" s="1149">
        <f t="shared" si="101"/>
        <v>7</v>
      </c>
      <c r="AY51" s="1149">
        <f t="shared" si="102"/>
        <v>-1</v>
      </c>
      <c r="AZ51" s="1211">
        <v>27</v>
      </c>
      <c r="BA51" s="1218">
        <v>41811.541666666664</v>
      </c>
      <c r="BB51" s="1213" t="s">
        <v>67</v>
      </c>
      <c r="BC51" s="1214" t="s">
        <v>6</v>
      </c>
      <c r="BD51" s="1215" t="s">
        <v>69</v>
      </c>
      <c r="BE51" s="1217">
        <f>IF(G51='Resultat &amp; tabell'!$G51,2,0)</f>
        <v>0</v>
      </c>
      <c r="BF51" s="1216" t="s">
        <v>6</v>
      </c>
      <c r="BG51" s="1217">
        <f>IF(I51='Resultat &amp; tabell'!$I51,2,0)</f>
        <v>2</v>
      </c>
      <c r="BH51" s="1217">
        <f>IF(J51='Resultat &amp; tabell'!$J51,1,0)</f>
        <v>1</v>
      </c>
      <c r="BI51" s="1201">
        <f t="shared" si="90"/>
        <v>3</v>
      </c>
      <c r="BK51" s="1219"/>
      <c r="BL51" s="1241"/>
      <c r="BM51" s="1241"/>
      <c r="BN51" s="1241"/>
      <c r="BO51" s="1241"/>
    </row>
    <row r="52" spans="2:67" ht="14.25" customHeight="1" x14ac:dyDescent="0.25">
      <c r="B52" s="1140">
        <v>28</v>
      </c>
      <c r="C52" s="1183">
        <v>41811.75</v>
      </c>
      <c r="D52" s="1179" t="s">
        <v>192</v>
      </c>
      <c r="E52" s="1180" t="s">
        <v>6</v>
      </c>
      <c r="F52" s="1181" t="s">
        <v>193</v>
      </c>
      <c r="G52" s="1332">
        <v>2</v>
      </c>
      <c r="H52" s="1194" t="s">
        <v>6</v>
      </c>
      <c r="I52" s="1331">
        <v>2</v>
      </c>
      <c r="J52" s="1331" t="s">
        <v>214</v>
      </c>
      <c r="K52" s="1269">
        <f>IF('Resultat &amp; tabell'!J52="",0,BI52)</f>
        <v>0</v>
      </c>
      <c r="L52" s="1259">
        <v>4</v>
      </c>
      <c r="M52" s="1279" t="str">
        <f>VLOOKUP(L52,$AT$49:$AY$52,2,FALSE)</f>
        <v>Iran</v>
      </c>
      <c r="N52" s="1276">
        <f>VLOOKUP(M52,$AU$49:$AY$52,2,FALSE)</f>
        <v>0</v>
      </c>
      <c r="O52" s="1276">
        <f>VLOOKUP(M52,$AU$49:$AY$52,3,FALSE)</f>
        <v>1</v>
      </c>
      <c r="P52" s="1276">
        <f>VLOOKUP(M52,$AU$49:$AY$52,4,FALSE)</f>
        <v>7</v>
      </c>
      <c r="Q52" s="1277">
        <f>VLOOKUP(M52,$AU$49:$AY$52,5,FALSE)</f>
        <v>-6</v>
      </c>
      <c r="Z52" s="1153" t="s">
        <v>70</v>
      </c>
      <c r="AA52" s="1154">
        <f t="shared" si="84"/>
        <v>1</v>
      </c>
      <c r="AB52" s="1154">
        <f t="shared" si="85"/>
        <v>2</v>
      </c>
      <c r="AC52" s="1154">
        <f t="shared" si="86"/>
        <v>2</v>
      </c>
      <c r="AD52" s="1153" t="s">
        <v>68</v>
      </c>
      <c r="AE52" s="1154">
        <f t="shared" si="87"/>
        <v>1</v>
      </c>
      <c r="AF52" s="1150">
        <f t="shared" si="88"/>
        <v>2</v>
      </c>
      <c r="AG52" s="1150">
        <f t="shared" si="89"/>
        <v>2</v>
      </c>
      <c r="AI52" s="1149">
        <f>RANK($AJ52,$AJ$49:$AJ$52,1)+COUNTIF($AJ$49:$AJ52,$AJ52)-1</f>
        <v>3</v>
      </c>
      <c r="AJ52" s="1149">
        <f>AK52+AL52+AM52</f>
        <v>3</v>
      </c>
      <c r="AK52" s="1149">
        <f t="shared" si="91"/>
        <v>0</v>
      </c>
      <c r="AL52" s="1149">
        <f t="shared" si="92"/>
        <v>1</v>
      </c>
      <c r="AM52" s="1149">
        <f t="shared" si="93"/>
        <v>2</v>
      </c>
      <c r="AN52" s="1153" t="s">
        <v>70</v>
      </c>
      <c r="AO52" s="1149">
        <f t="shared" si="94"/>
        <v>4</v>
      </c>
      <c r="AP52" s="1149">
        <f t="shared" si="95"/>
        <v>6</v>
      </c>
      <c r="AQ52" s="1149">
        <f t="shared" si="96"/>
        <v>7</v>
      </c>
      <c r="AR52" s="1149">
        <f t="shared" si="97"/>
        <v>-1</v>
      </c>
      <c r="AT52" s="1149">
        <v>4</v>
      </c>
      <c r="AU52" s="1149" t="str">
        <f t="shared" si="98"/>
        <v>Iran</v>
      </c>
      <c r="AV52" s="1149">
        <f t="shared" si="99"/>
        <v>0</v>
      </c>
      <c r="AW52" s="1149">
        <f t="shared" si="100"/>
        <v>1</v>
      </c>
      <c r="AX52" s="1149">
        <f t="shared" si="101"/>
        <v>7</v>
      </c>
      <c r="AY52" s="1149">
        <f t="shared" si="102"/>
        <v>-6</v>
      </c>
      <c r="AZ52" s="1211">
        <v>28</v>
      </c>
      <c r="BA52" s="1218">
        <v>41811.75</v>
      </c>
      <c r="BB52" s="1213" t="s">
        <v>70</v>
      </c>
      <c r="BC52" s="1214" t="s">
        <v>6</v>
      </c>
      <c r="BD52" s="1215" t="s">
        <v>68</v>
      </c>
      <c r="BE52" s="1217">
        <f>IF(G52='Resultat &amp; tabell'!$G52,2,0)</f>
        <v>0</v>
      </c>
      <c r="BF52" s="1216" t="s">
        <v>6</v>
      </c>
      <c r="BG52" s="1217">
        <f>IF(I52='Resultat &amp; tabell'!$I52,2,0)</f>
        <v>0</v>
      </c>
      <c r="BH52" s="1217">
        <f>IF(J52='Resultat &amp; tabell'!$J52,1,0)</f>
        <v>0</v>
      </c>
      <c r="BI52" s="1201">
        <f t="shared" si="90"/>
        <v>0</v>
      </c>
      <c r="BK52" s="1219"/>
      <c r="BL52" s="1241"/>
      <c r="BM52" s="1241"/>
      <c r="BN52" s="1241"/>
      <c r="BO52" s="1241"/>
    </row>
    <row r="53" spans="2:67" ht="14.25" customHeight="1" x14ac:dyDescent="0.25">
      <c r="B53" s="1140">
        <v>43</v>
      </c>
      <c r="C53" s="1183">
        <v>41815.541666666664</v>
      </c>
      <c r="D53" s="1179" t="s">
        <v>192</v>
      </c>
      <c r="E53" s="1180" t="s">
        <v>6</v>
      </c>
      <c r="F53" s="1181" t="s">
        <v>190</v>
      </c>
      <c r="G53" s="1332">
        <v>1</v>
      </c>
      <c r="H53" s="1194" t="s">
        <v>6</v>
      </c>
      <c r="I53" s="1331">
        <v>4</v>
      </c>
      <c r="J53" s="1331">
        <v>2</v>
      </c>
      <c r="K53" s="1269">
        <f>IF('Resultat &amp; tabell'!J53="",0,BI53)</f>
        <v>1</v>
      </c>
      <c r="M53" s="1261"/>
      <c r="N53" s="1291"/>
      <c r="O53" s="1291"/>
      <c r="P53" s="1291"/>
      <c r="Q53" s="1291"/>
      <c r="Z53" s="1153" t="s">
        <v>70</v>
      </c>
      <c r="AA53" s="1154">
        <f t="shared" si="84"/>
        <v>0</v>
      </c>
      <c r="AB53" s="1154">
        <f t="shared" si="85"/>
        <v>1</v>
      </c>
      <c r="AC53" s="1154">
        <f t="shared" si="86"/>
        <v>4</v>
      </c>
      <c r="AD53" s="1153" t="s">
        <v>67</v>
      </c>
      <c r="AE53" s="1154">
        <f t="shared" si="87"/>
        <v>3</v>
      </c>
      <c r="AF53" s="1150">
        <f t="shared" si="88"/>
        <v>4</v>
      </c>
      <c r="AG53" s="1150">
        <f t="shared" si="89"/>
        <v>1</v>
      </c>
      <c r="AZ53" s="1211">
        <v>43</v>
      </c>
      <c r="BA53" s="1218">
        <v>41815.541666666664</v>
      </c>
      <c r="BB53" s="1213" t="s">
        <v>70</v>
      </c>
      <c r="BC53" s="1214" t="s">
        <v>6</v>
      </c>
      <c r="BD53" s="1215" t="s">
        <v>67</v>
      </c>
      <c r="BE53" s="1217">
        <f>IF(G53='Resultat &amp; tabell'!$G53,2,0)</f>
        <v>0</v>
      </c>
      <c r="BF53" s="1216" t="s">
        <v>6</v>
      </c>
      <c r="BG53" s="1217">
        <f>IF(I53='Resultat &amp; tabell'!$I53,2,0)</f>
        <v>0</v>
      </c>
      <c r="BH53" s="1217">
        <f>IF(J53='Resultat &amp; tabell'!$J53,1,0)</f>
        <v>1</v>
      </c>
      <c r="BI53" s="1201">
        <f t="shared" si="90"/>
        <v>1</v>
      </c>
      <c r="BL53" s="1241"/>
      <c r="BM53" s="1241"/>
      <c r="BN53" s="1241"/>
      <c r="BO53" s="1241"/>
    </row>
    <row r="54" spans="2:67" ht="14.25" customHeight="1" x14ac:dyDescent="0.25">
      <c r="B54" s="1140">
        <v>44</v>
      </c>
      <c r="C54" s="1183">
        <v>41815.541666666664</v>
      </c>
      <c r="D54" s="1179" t="s">
        <v>193</v>
      </c>
      <c r="E54" s="1180" t="s">
        <v>6</v>
      </c>
      <c r="F54" s="1181" t="s">
        <v>191</v>
      </c>
      <c r="G54" s="1332">
        <v>2</v>
      </c>
      <c r="H54" s="1194" t="s">
        <v>6</v>
      </c>
      <c r="I54" s="1331">
        <v>0</v>
      </c>
      <c r="J54" s="1331">
        <v>1</v>
      </c>
      <c r="K54" s="1269">
        <f>IF('Resultat &amp; tabell'!J54="",0,BI54)</f>
        <v>1</v>
      </c>
      <c r="M54" s="1136"/>
      <c r="N54" s="1136"/>
      <c r="O54" s="1291"/>
      <c r="P54" s="1136"/>
      <c r="Q54" s="1291"/>
      <c r="R54" s="1136"/>
      <c r="Z54" s="1153" t="s">
        <v>68</v>
      </c>
      <c r="AA54" s="1154">
        <f t="shared" si="84"/>
        <v>3</v>
      </c>
      <c r="AB54" s="1154">
        <f t="shared" si="85"/>
        <v>2</v>
      </c>
      <c r="AC54" s="1154">
        <f t="shared" si="86"/>
        <v>0</v>
      </c>
      <c r="AD54" s="1153" t="s">
        <v>69</v>
      </c>
      <c r="AE54" s="1154">
        <f t="shared" si="87"/>
        <v>0</v>
      </c>
      <c r="AF54" s="1150">
        <f t="shared" si="88"/>
        <v>0</v>
      </c>
      <c r="AG54" s="1150">
        <f t="shared" si="89"/>
        <v>2</v>
      </c>
      <c r="AZ54" s="1211">
        <v>44</v>
      </c>
      <c r="BA54" s="1218">
        <v>41815.541666666664</v>
      </c>
      <c r="BB54" s="1213" t="s">
        <v>68</v>
      </c>
      <c r="BC54" s="1214" t="s">
        <v>6</v>
      </c>
      <c r="BD54" s="1215" t="s">
        <v>69</v>
      </c>
      <c r="BE54" s="1217">
        <f>IF(G54='Resultat &amp; tabell'!$G54,2,0)</f>
        <v>0</v>
      </c>
      <c r="BF54" s="1216" t="s">
        <v>6</v>
      </c>
      <c r="BG54" s="1217">
        <f>IF(I54='Resultat &amp; tabell'!$I54,2,0)</f>
        <v>0</v>
      </c>
      <c r="BH54" s="1217">
        <f>IF(J54='Resultat &amp; tabell'!$J54,1,0)</f>
        <v>1</v>
      </c>
      <c r="BI54" s="1201">
        <f t="shared" si="90"/>
        <v>1</v>
      </c>
      <c r="BL54" s="1241"/>
      <c r="BM54" s="1241"/>
      <c r="BN54" s="1241"/>
      <c r="BO54" s="1241"/>
    </row>
    <row r="55" spans="2:67" ht="14.25" customHeight="1" x14ac:dyDescent="0.25">
      <c r="C55" s="1155"/>
      <c r="K55" s="1282"/>
      <c r="N55" s="1281"/>
      <c r="O55" s="1294"/>
      <c r="P55" s="1281"/>
      <c r="Q55" s="1281"/>
      <c r="BA55" s="1226"/>
      <c r="BI55" s="1202"/>
      <c r="BL55" s="1241"/>
      <c r="BM55" s="1245"/>
      <c r="BN55" s="1241"/>
      <c r="BO55" s="1241"/>
    </row>
    <row r="56" spans="2:67" s="1160" customFormat="1" ht="14.25" customHeight="1" x14ac:dyDescent="0.25">
      <c r="B56" s="1137" t="s">
        <v>71</v>
      </c>
      <c r="C56" s="1158"/>
      <c r="D56" s="1143"/>
      <c r="E56" s="1144"/>
      <c r="F56" s="1143"/>
      <c r="G56" s="1144"/>
      <c r="H56" s="1144"/>
      <c r="I56" s="1144"/>
      <c r="J56" s="1144"/>
      <c r="K56" s="1282"/>
      <c r="L56" s="1283"/>
      <c r="M56" s="1284"/>
      <c r="N56" s="1285"/>
      <c r="O56" s="1295"/>
      <c r="P56" s="1285"/>
      <c r="Q56" s="1285"/>
      <c r="R56" s="1284"/>
      <c r="S56" s="1285"/>
      <c r="T56" s="1144"/>
      <c r="U56" s="1144"/>
      <c r="V56" s="1144"/>
      <c r="W56" s="1165"/>
      <c r="Z56" s="1147"/>
      <c r="AA56" s="1154"/>
      <c r="AB56" s="1154"/>
      <c r="AC56" s="1154"/>
      <c r="AD56" s="1147"/>
      <c r="AE56" s="1161"/>
      <c r="AF56" s="1162"/>
      <c r="AG56" s="1162"/>
      <c r="AH56" s="1161"/>
      <c r="AI56" s="1161"/>
      <c r="AJ56" s="1161"/>
      <c r="AK56" s="1161"/>
      <c r="AL56" s="1161"/>
      <c r="AM56" s="1161"/>
      <c r="AN56" s="1161"/>
      <c r="AO56" s="1161"/>
      <c r="AP56" s="1161"/>
      <c r="AQ56" s="1161"/>
      <c r="AR56" s="1161"/>
      <c r="AS56" s="1161"/>
      <c r="AT56" s="1161"/>
      <c r="AU56" s="1161"/>
      <c r="AV56" s="1161"/>
      <c r="AW56" s="1161"/>
      <c r="AX56" s="1161"/>
      <c r="AY56" s="1161"/>
      <c r="AZ56" s="1204" t="s">
        <v>71</v>
      </c>
      <c r="BA56" s="1228"/>
      <c r="BB56" s="1205"/>
      <c r="BC56" s="1206"/>
      <c r="BD56" s="1205"/>
      <c r="BE56" s="1206"/>
      <c r="BF56" s="1206"/>
      <c r="BG56" s="1206"/>
      <c r="BH56" s="1206"/>
      <c r="BI56" s="1203"/>
      <c r="BJ56" s="1170"/>
      <c r="BK56" s="1172"/>
      <c r="BL56" s="1203"/>
      <c r="BM56" s="1246"/>
      <c r="BN56" s="1203"/>
      <c r="BO56" s="1203"/>
    </row>
    <row r="57" spans="2:67" s="1160" customFormat="1" ht="14.25" customHeight="1" x14ac:dyDescent="0.25">
      <c r="B57" s="1190" t="s">
        <v>2</v>
      </c>
      <c r="C57" s="1191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1192" t="s">
        <v>81</v>
      </c>
      <c r="K57" s="1286" t="s">
        <v>89</v>
      </c>
      <c r="L57" s="1283"/>
      <c r="M57" s="1265" t="s">
        <v>71</v>
      </c>
      <c r="N57" s="1266" t="s">
        <v>89</v>
      </c>
      <c r="O57" s="1266" t="s">
        <v>90</v>
      </c>
      <c r="P57" s="1266" t="s">
        <v>91</v>
      </c>
      <c r="Q57" s="1267" t="s">
        <v>101</v>
      </c>
      <c r="R57" s="1284"/>
      <c r="S57" s="1285"/>
      <c r="T57" s="1144"/>
      <c r="U57" s="1144"/>
      <c r="V57" s="1144"/>
      <c r="W57" s="1165"/>
      <c r="Z57" s="1151" t="s">
        <v>87</v>
      </c>
      <c r="AA57" s="1151" t="s">
        <v>89</v>
      </c>
      <c r="AB57" s="1151" t="s">
        <v>90</v>
      </c>
      <c r="AC57" s="1151" t="s">
        <v>91</v>
      </c>
      <c r="AD57" s="1151" t="s">
        <v>88</v>
      </c>
      <c r="AE57" s="1151" t="s">
        <v>89</v>
      </c>
      <c r="AF57" s="1151" t="s">
        <v>90</v>
      </c>
      <c r="AG57" s="1151" t="s">
        <v>91</v>
      </c>
      <c r="AH57" s="1161"/>
      <c r="AI57" s="1152" t="s">
        <v>99</v>
      </c>
      <c r="AJ57" s="1152" t="s">
        <v>98</v>
      </c>
      <c r="AK57" s="1152" t="s">
        <v>97</v>
      </c>
      <c r="AL57" s="1151" t="s">
        <v>96</v>
      </c>
      <c r="AM57" s="1151" t="s">
        <v>95</v>
      </c>
      <c r="AN57" s="1151" t="s">
        <v>92</v>
      </c>
      <c r="AO57" s="1151" t="s">
        <v>89</v>
      </c>
      <c r="AP57" s="1151" t="s">
        <v>90</v>
      </c>
      <c r="AQ57" s="1151" t="s">
        <v>91</v>
      </c>
      <c r="AR57" s="1152" t="s">
        <v>93</v>
      </c>
      <c r="AS57" s="1161"/>
      <c r="AT57" s="1151" t="s">
        <v>94</v>
      </c>
      <c r="AU57" s="1151" t="s">
        <v>92</v>
      </c>
      <c r="AV57" s="1151" t="s">
        <v>89</v>
      </c>
      <c r="AW57" s="1151" t="s">
        <v>90</v>
      </c>
      <c r="AX57" s="1151" t="s">
        <v>91</v>
      </c>
      <c r="AY57" s="1152" t="s">
        <v>93</v>
      </c>
      <c r="AZ57" s="1233" t="s">
        <v>2</v>
      </c>
      <c r="BA57" s="1231" t="s">
        <v>3</v>
      </c>
      <c r="BB57" s="1235" t="s">
        <v>2</v>
      </c>
      <c r="BC57" s="1232"/>
      <c r="BD57" s="1236"/>
      <c r="BE57" s="1999" t="s">
        <v>4</v>
      </c>
      <c r="BF57" s="1999"/>
      <c r="BG57" s="1999"/>
      <c r="BH57" s="1232" t="s">
        <v>81</v>
      </c>
      <c r="BI57" s="1193" t="s">
        <v>89</v>
      </c>
      <c r="BJ57" s="1170"/>
      <c r="BK57" s="1207"/>
      <c r="BL57" s="1203"/>
      <c r="BM57" s="1203"/>
      <c r="BN57" s="1203"/>
      <c r="BO57" s="1203"/>
    </row>
    <row r="58" spans="2:67" ht="14.25" customHeight="1" x14ac:dyDescent="0.25">
      <c r="B58" s="1140">
        <v>13</v>
      </c>
      <c r="C58" s="1183">
        <v>41806.541666666664</v>
      </c>
      <c r="D58" s="1179" t="s">
        <v>194</v>
      </c>
      <c r="E58" s="1180" t="s">
        <v>6</v>
      </c>
      <c r="F58" s="1181" t="s">
        <v>197</v>
      </c>
      <c r="G58" s="1338">
        <v>1</v>
      </c>
      <c r="H58" s="1194" t="s">
        <v>6</v>
      </c>
      <c r="I58" s="1333">
        <v>1</v>
      </c>
      <c r="J58" s="1333" t="s">
        <v>214</v>
      </c>
      <c r="K58" s="1269">
        <f>IF('Resultat &amp; tabell'!J58="",0,BI58)</f>
        <v>0</v>
      </c>
      <c r="L58" s="1270">
        <v>1</v>
      </c>
      <c r="M58" s="1271" t="str">
        <f>VLOOKUP(L58,$AT$58:$AY$61,2,FALSE)</f>
        <v>Portugal</v>
      </c>
      <c r="N58" s="1272">
        <f>VLOOKUP(M58,$AU$58:$AY$61,2,FALSE)</f>
        <v>7</v>
      </c>
      <c r="O58" s="1272">
        <f>VLOOKUP(M58,$AU$58:$AY$61,3,FALSE)</f>
        <v>6</v>
      </c>
      <c r="P58" s="1272">
        <f>VLOOKUP(M58,$AU$58:$AY$61,4,FALSE)</f>
        <v>2</v>
      </c>
      <c r="Q58" s="1273">
        <f>VLOOKUP(M58,$AU$58:$AY$61,5,FALSE)</f>
        <v>4</v>
      </c>
      <c r="Z58" s="1153" t="s">
        <v>72</v>
      </c>
      <c r="AA58" s="1154">
        <f t="shared" ref="AA58:AA63" si="103">IF(G58="",0,IF($G58&lt;$I58,0,IF($G58=$I58,1,3)))</f>
        <v>1</v>
      </c>
      <c r="AB58" s="1154">
        <f t="shared" ref="AB58:AB63" si="104">G58</f>
        <v>1</v>
      </c>
      <c r="AC58" s="1154">
        <f t="shared" ref="AC58:AC63" si="105">I58</f>
        <v>1</v>
      </c>
      <c r="AD58" s="1153" t="s">
        <v>73</v>
      </c>
      <c r="AE58" s="1154">
        <f t="shared" ref="AE58:AE63" si="106">IF(I58="",0,IF(I58&lt;G58,0,IF(G58=I58,1,3)))</f>
        <v>1</v>
      </c>
      <c r="AF58" s="1150">
        <f t="shared" ref="AF58:AF63" si="107">I58</f>
        <v>1</v>
      </c>
      <c r="AG58" s="1150">
        <f t="shared" ref="AG58:AG63" si="108">G58</f>
        <v>1</v>
      </c>
      <c r="AI58" s="1149">
        <f>RANK($AJ58,$AJ$58:$AJ$61,1)+COUNTIF($AJ$58:$AJ58,$AJ58)-1</f>
        <v>2</v>
      </c>
      <c r="AJ58" s="1149">
        <f>AK58+AL58+AM58</f>
        <v>2</v>
      </c>
      <c r="AK58" s="1149">
        <f>SUMPRODUCT(($AO$58:$AO$61=AO58)*($AR$58:$AR$61=AR58)*($AP$58:$AP$61&gt;AP58))</f>
        <v>0</v>
      </c>
      <c r="AL58" s="1149">
        <f>SUMPRODUCT(($AO$58:$AO$61=AO58)*($AR$58:$AR$61&gt;AR58))</f>
        <v>1</v>
      </c>
      <c r="AM58" s="1149">
        <f>RANK(AO58,$AO$58:$AO$61)</f>
        <v>1</v>
      </c>
      <c r="AN58" s="1153" t="s">
        <v>72</v>
      </c>
      <c r="AO58" s="1149">
        <f>SUMIF($Z$58:$Z$63,$AN58,$AA$58:$AA$63)+SUMIF($AD$58:$AD$63,$AN58,$AE$58:$AE$63)</f>
        <v>7</v>
      </c>
      <c r="AP58" s="1149">
        <f>SUMIF($Z$58:$Z$63,$AN58,$AB$58:$AB$63)+SUMIF($AD$58:$AD$63,$AN58,$AF$58:$AF$63)</f>
        <v>6</v>
      </c>
      <c r="AQ58" s="1149">
        <f>SUMIF($Z$58:$Z$63,$AN58,$AC$58:$AC$63)+SUMIF($AD$58:$AD$63,$AN58,$AG$58:$AG$63)</f>
        <v>3</v>
      </c>
      <c r="AR58" s="1149">
        <f>AP58-AQ58</f>
        <v>3</v>
      </c>
      <c r="AT58" s="1149">
        <v>1</v>
      </c>
      <c r="AU58" s="1149" t="str">
        <f>VLOOKUP($AT58,$AI$58:$AR$61,6,FALSE)</f>
        <v>Portugal</v>
      </c>
      <c r="AV58" s="1149">
        <f>VLOOKUP($AU58,$AN$58:$AR$61,2,FALSE)</f>
        <v>7</v>
      </c>
      <c r="AW58" s="1149">
        <f>VLOOKUP($AU58,$AN$58:$AR$61,3,FALSE)</f>
        <v>6</v>
      </c>
      <c r="AX58" s="1149">
        <f>VLOOKUP($AU58,$AN$58:$AR$61,4,FALSE)</f>
        <v>2</v>
      </c>
      <c r="AY58" s="1149">
        <f>VLOOKUP($AU58,$AN$58:$AR$61,5,FALSE)</f>
        <v>4</v>
      </c>
      <c r="AZ58" s="1211">
        <v>13</v>
      </c>
      <c r="BA58" s="1218">
        <v>41806.541666666664</v>
      </c>
      <c r="BB58" s="1213" t="s">
        <v>72</v>
      </c>
      <c r="BC58" s="1214" t="s">
        <v>6</v>
      </c>
      <c r="BD58" s="1215" t="s">
        <v>73</v>
      </c>
      <c r="BE58" s="1217">
        <f>IF(G58='Resultat &amp; tabell'!$G58,2,0)</f>
        <v>0</v>
      </c>
      <c r="BF58" s="1216" t="s">
        <v>6</v>
      </c>
      <c r="BG58" s="1217">
        <f>IF(I58='Resultat &amp; tabell'!$I58,2,0)</f>
        <v>0</v>
      </c>
      <c r="BH58" s="1217">
        <f>IF(J58='Resultat &amp; tabell'!$J58,1,0)</f>
        <v>0</v>
      </c>
      <c r="BI58" s="1201">
        <f t="shared" ref="BI58:BI63" si="109">SUM(BE58+BG58+BH58)</f>
        <v>0</v>
      </c>
      <c r="BJ58" s="1171"/>
      <c r="BK58" s="1204"/>
      <c r="BL58" s="1241"/>
      <c r="BM58" s="1241"/>
      <c r="BN58" s="1241"/>
      <c r="BO58" s="1241"/>
    </row>
    <row r="59" spans="2:67" ht="14.25" customHeight="1" x14ac:dyDescent="0.25">
      <c r="B59" s="1140">
        <v>14</v>
      </c>
      <c r="C59" s="1183">
        <v>41806.791666666664</v>
      </c>
      <c r="D59" s="1179" t="s">
        <v>195</v>
      </c>
      <c r="E59" s="1180" t="s">
        <v>6</v>
      </c>
      <c r="F59" s="1181" t="s">
        <v>196</v>
      </c>
      <c r="G59" s="1338">
        <v>2</v>
      </c>
      <c r="H59" s="1194" t="s">
        <v>6</v>
      </c>
      <c r="I59" s="1333">
        <v>0</v>
      </c>
      <c r="J59" s="1333">
        <v>1</v>
      </c>
      <c r="K59" s="1269">
        <f>IF('Resultat &amp; tabell'!J59="",0,BI59)</f>
        <v>0</v>
      </c>
      <c r="L59" s="1259">
        <v>2</v>
      </c>
      <c r="M59" s="1275" t="str">
        <f>VLOOKUP(L59,$AT$58:$AY$61,2,FALSE)</f>
        <v>Tyskland</v>
      </c>
      <c r="N59" s="1276">
        <f>VLOOKUP(M59,$AU$58:$AY$61,2,FALSE)</f>
        <v>7</v>
      </c>
      <c r="O59" s="1276">
        <f>VLOOKUP(M59,$AU$58:$AY$61,3,FALSE)</f>
        <v>6</v>
      </c>
      <c r="P59" s="1276">
        <f>VLOOKUP(M59,$AU$58:$AY$61,4,FALSE)</f>
        <v>3</v>
      </c>
      <c r="Q59" s="1277">
        <f>VLOOKUP(M59,$AU$58:$AY$61,5,FALSE)</f>
        <v>3</v>
      </c>
      <c r="Z59" s="1153" t="s">
        <v>74</v>
      </c>
      <c r="AA59" s="1154">
        <f t="shared" si="103"/>
        <v>3</v>
      </c>
      <c r="AB59" s="1154">
        <f t="shared" si="104"/>
        <v>2</v>
      </c>
      <c r="AC59" s="1154">
        <f t="shared" si="105"/>
        <v>0</v>
      </c>
      <c r="AD59" s="1153" t="s">
        <v>75</v>
      </c>
      <c r="AE59" s="1154">
        <f t="shared" si="106"/>
        <v>0</v>
      </c>
      <c r="AF59" s="1150">
        <f t="shared" si="107"/>
        <v>0</v>
      </c>
      <c r="AG59" s="1150">
        <f t="shared" si="108"/>
        <v>2</v>
      </c>
      <c r="AI59" s="1149">
        <f>RANK($AJ59,$AJ$58:$AJ$61,1)+COUNTIF($AJ$58:$AJ59,$AJ59)-1</f>
        <v>3</v>
      </c>
      <c r="AJ59" s="1149">
        <f>AK59+AL59+AM59</f>
        <v>3</v>
      </c>
      <c r="AK59" s="1149">
        <f t="shared" ref="AK59:AK61" si="110">SUMPRODUCT(($AO$58:$AO$61=AO59)*($AR$58:$AR$61=AR59)*($AP$58:$AP$61&gt;AP59))</f>
        <v>0</v>
      </c>
      <c r="AL59" s="1149">
        <f t="shared" ref="AL59:AL61" si="111">SUMPRODUCT(($AO$58:$AO$61=AO59)*($AR$58:$AR$61&gt;AR59))</f>
        <v>0</v>
      </c>
      <c r="AM59" s="1149">
        <f t="shared" ref="AM59:AM61" si="112">RANK(AO59,$AO$58:$AO$61)</f>
        <v>3</v>
      </c>
      <c r="AN59" s="1153" t="s">
        <v>74</v>
      </c>
      <c r="AO59" s="1149">
        <f t="shared" ref="AO59:AO61" si="113">SUMIF($Z$58:$Z$63,$AN59,$AA$58:$AA$63)+SUMIF($AD$58:$AD$63,$AN59,$AE$58:$AE$63)</f>
        <v>3</v>
      </c>
      <c r="AP59" s="1149">
        <f t="shared" ref="AP59:AP61" si="114">SUMIF($Z$58:$Z$63,$AN59,$AB$58:$AB$63)+SUMIF($AD$58:$AD$63,$AN59,$AF$58:$AF$63)</f>
        <v>3</v>
      </c>
      <c r="AQ59" s="1149">
        <f t="shared" ref="AQ59:AQ61" si="115">SUMIF($Z$58:$Z$63,$AN59,$AC$58:$AC$63)+SUMIF($AD$58:$AD$63,$AN59,$AG$58:$AG$63)</f>
        <v>4</v>
      </c>
      <c r="AR59" s="1149">
        <f t="shared" ref="AR59:AR61" si="116">AP59-AQ59</f>
        <v>-1</v>
      </c>
      <c r="AT59" s="1149">
        <v>2</v>
      </c>
      <c r="AU59" s="1149" t="str">
        <f t="shared" ref="AU59:AU61" si="117">VLOOKUP($AT59,$AI$58:$AR$61,6,FALSE)</f>
        <v>Tyskland</v>
      </c>
      <c r="AV59" s="1149">
        <f t="shared" ref="AV59:AV61" si="118">VLOOKUP($AU59,$AN$58:$AR$61,2,FALSE)</f>
        <v>7</v>
      </c>
      <c r="AW59" s="1149">
        <f t="shared" ref="AW59:AW61" si="119">VLOOKUP($AU59,$AN$58:$AR$61,3,FALSE)</f>
        <v>6</v>
      </c>
      <c r="AX59" s="1149">
        <f t="shared" ref="AX59:AX61" si="120">VLOOKUP($AU59,$AN$58:$AR$61,4,FALSE)</f>
        <v>3</v>
      </c>
      <c r="AY59" s="1149">
        <f t="shared" ref="AY59:AY61" si="121">VLOOKUP($AU59,$AN$58:$AR$61,5,FALSE)</f>
        <v>3</v>
      </c>
      <c r="AZ59" s="1211">
        <v>14</v>
      </c>
      <c r="BA59" s="1218">
        <v>41806.791666666664</v>
      </c>
      <c r="BB59" s="1213" t="s">
        <v>74</v>
      </c>
      <c r="BC59" s="1214" t="s">
        <v>6</v>
      </c>
      <c r="BD59" s="1215" t="s">
        <v>75</v>
      </c>
      <c r="BE59" s="1217">
        <f>IF(G59='Resultat &amp; tabell'!$G59,2,0)</f>
        <v>0</v>
      </c>
      <c r="BF59" s="1216" t="s">
        <v>6</v>
      </c>
      <c r="BG59" s="1217">
        <f>IF(I59='Resultat &amp; tabell'!$I59,2,0)</f>
        <v>0</v>
      </c>
      <c r="BH59" s="1217">
        <f>IF(J59='Resultat &amp; tabell'!$J59,1,0)</f>
        <v>0</v>
      </c>
      <c r="BI59" s="1201">
        <f t="shared" si="109"/>
        <v>0</v>
      </c>
      <c r="BK59" s="1204"/>
      <c r="BL59" s="1241"/>
      <c r="BM59" s="1241"/>
      <c r="BN59" s="1241"/>
      <c r="BO59" s="1241"/>
    </row>
    <row r="60" spans="2:67" ht="14.25" customHeight="1" x14ac:dyDescent="0.25">
      <c r="B60" s="1140">
        <v>29</v>
      </c>
      <c r="C60" s="1183">
        <v>41811.666666666664</v>
      </c>
      <c r="D60" s="1179" t="s">
        <v>194</v>
      </c>
      <c r="E60" s="1180" t="s">
        <v>6</v>
      </c>
      <c r="F60" s="1181" t="s">
        <v>195</v>
      </c>
      <c r="G60" s="1338">
        <v>2</v>
      </c>
      <c r="H60" s="1194" t="s">
        <v>6</v>
      </c>
      <c r="I60" s="1333">
        <v>1</v>
      </c>
      <c r="J60" s="1333">
        <v>1</v>
      </c>
      <c r="K60" s="1269">
        <f>IF('Resultat &amp; tabell'!J60="",0,BI60)</f>
        <v>2</v>
      </c>
      <c r="L60" s="1259">
        <v>3</v>
      </c>
      <c r="M60" s="1290" t="str">
        <f>VLOOKUP(L60,$AT$58:$AY$61,2,FALSE)</f>
        <v>Ghana</v>
      </c>
      <c r="N60" s="1291">
        <f>VLOOKUP(M60,$AU$58:$AY$61,2,FALSE)</f>
        <v>3</v>
      </c>
      <c r="O60" s="1291">
        <f>VLOOKUP(M60,$AU$58:$AY$61,3,FALSE)</f>
        <v>3</v>
      </c>
      <c r="P60" s="1291">
        <f>VLOOKUP(M60,$AU$58:$AY$61,4,FALSE)</f>
        <v>4</v>
      </c>
      <c r="Q60" s="1292">
        <f>VLOOKUP(M60,$AU$58:$AY$61,5,FALSE)</f>
        <v>-1</v>
      </c>
      <c r="Z60" s="1153" t="s">
        <v>72</v>
      </c>
      <c r="AA60" s="1154">
        <f t="shared" si="103"/>
        <v>3</v>
      </c>
      <c r="AB60" s="1154">
        <f t="shared" si="104"/>
        <v>2</v>
      </c>
      <c r="AC60" s="1154">
        <f t="shared" si="105"/>
        <v>1</v>
      </c>
      <c r="AD60" s="1153" t="s">
        <v>74</v>
      </c>
      <c r="AE60" s="1154">
        <f t="shared" si="106"/>
        <v>0</v>
      </c>
      <c r="AF60" s="1150">
        <f t="shared" si="107"/>
        <v>1</v>
      </c>
      <c r="AG60" s="1150">
        <f t="shared" si="108"/>
        <v>2</v>
      </c>
      <c r="AI60" s="1149">
        <f>RANK($AJ60,$AJ$58:$AJ$61,1)+COUNTIF($AJ$58:$AJ60,$AJ60)-1</f>
        <v>1</v>
      </c>
      <c r="AJ60" s="1149">
        <f>AK60+AL60+AM60</f>
        <v>1</v>
      </c>
      <c r="AK60" s="1149">
        <f t="shared" si="110"/>
        <v>0</v>
      </c>
      <c r="AL60" s="1149">
        <f t="shared" si="111"/>
        <v>0</v>
      </c>
      <c r="AM60" s="1149">
        <f t="shared" si="112"/>
        <v>1</v>
      </c>
      <c r="AN60" s="1153" t="s">
        <v>73</v>
      </c>
      <c r="AO60" s="1149">
        <f t="shared" si="113"/>
        <v>7</v>
      </c>
      <c r="AP60" s="1149">
        <f t="shared" si="114"/>
        <v>6</v>
      </c>
      <c r="AQ60" s="1149">
        <f t="shared" si="115"/>
        <v>2</v>
      </c>
      <c r="AR60" s="1149">
        <f t="shared" si="116"/>
        <v>4</v>
      </c>
      <c r="AT60" s="1149">
        <v>3</v>
      </c>
      <c r="AU60" s="1149" t="str">
        <f t="shared" si="117"/>
        <v>Ghana</v>
      </c>
      <c r="AV60" s="1149">
        <f t="shared" si="118"/>
        <v>3</v>
      </c>
      <c r="AW60" s="1149">
        <f t="shared" si="119"/>
        <v>3</v>
      </c>
      <c r="AX60" s="1149">
        <f t="shared" si="120"/>
        <v>4</v>
      </c>
      <c r="AY60" s="1149">
        <f t="shared" si="121"/>
        <v>-1</v>
      </c>
      <c r="AZ60" s="1211">
        <v>29</v>
      </c>
      <c r="BA60" s="1218">
        <v>41811.666666666664</v>
      </c>
      <c r="BB60" s="1213" t="s">
        <v>72</v>
      </c>
      <c r="BC60" s="1214" t="s">
        <v>6</v>
      </c>
      <c r="BD60" s="1215" t="s">
        <v>74</v>
      </c>
      <c r="BE60" s="1217">
        <f>IF(G60='Resultat &amp; tabell'!$G60,2,0)</f>
        <v>2</v>
      </c>
      <c r="BF60" s="1216" t="s">
        <v>6</v>
      </c>
      <c r="BG60" s="1217">
        <f>IF(I60='Resultat &amp; tabell'!$I60,2,0)</f>
        <v>0</v>
      </c>
      <c r="BH60" s="1217">
        <f>IF(J60='Resultat &amp; tabell'!$J60,1,0)</f>
        <v>0</v>
      </c>
      <c r="BI60" s="1201">
        <f t="shared" si="109"/>
        <v>2</v>
      </c>
      <c r="BK60" s="1219"/>
      <c r="BL60" s="1241"/>
      <c r="BM60" s="1241"/>
      <c r="BN60" s="1241"/>
      <c r="BO60" s="1241"/>
    </row>
    <row r="61" spans="2:67" ht="14.25" customHeight="1" x14ac:dyDescent="0.25">
      <c r="B61" s="1140">
        <v>30</v>
      </c>
      <c r="C61" s="1183">
        <v>41812.75</v>
      </c>
      <c r="D61" s="1179" t="s">
        <v>196</v>
      </c>
      <c r="E61" s="1180" t="s">
        <v>6</v>
      </c>
      <c r="F61" s="1181" t="s">
        <v>197</v>
      </c>
      <c r="G61" s="1338">
        <v>1</v>
      </c>
      <c r="H61" s="1194" t="s">
        <v>6</v>
      </c>
      <c r="I61" s="1333">
        <v>3</v>
      </c>
      <c r="J61" s="1333">
        <v>2</v>
      </c>
      <c r="K61" s="1269">
        <f>IF('Resultat &amp; tabell'!J61="",0,BI61)</f>
        <v>0</v>
      </c>
      <c r="L61" s="1259">
        <v>4</v>
      </c>
      <c r="M61" s="1279" t="str">
        <f>VLOOKUP(L61,$AT$58:$AY$61,2,FALSE)</f>
        <v>USA</v>
      </c>
      <c r="N61" s="1276">
        <f>VLOOKUP(M61,$AU$58:$AY$61,2,FALSE)</f>
        <v>0</v>
      </c>
      <c r="O61" s="1276">
        <f>VLOOKUP(M61,$AU$58:$AY$61,3,FALSE)</f>
        <v>2</v>
      </c>
      <c r="P61" s="1276">
        <f>VLOOKUP(M61,$AU$58:$AY$61,4,FALSE)</f>
        <v>8</v>
      </c>
      <c r="Q61" s="1277">
        <f>VLOOKUP(M61,$AU$58:$AY$61,5,FALSE)</f>
        <v>-6</v>
      </c>
      <c r="Z61" s="1153" t="s">
        <v>75</v>
      </c>
      <c r="AA61" s="1154">
        <f t="shared" si="103"/>
        <v>0</v>
      </c>
      <c r="AB61" s="1154">
        <f t="shared" si="104"/>
        <v>1</v>
      </c>
      <c r="AC61" s="1154">
        <f t="shared" si="105"/>
        <v>3</v>
      </c>
      <c r="AD61" s="1153" t="s">
        <v>73</v>
      </c>
      <c r="AE61" s="1154">
        <f t="shared" si="106"/>
        <v>3</v>
      </c>
      <c r="AF61" s="1150">
        <f t="shared" si="107"/>
        <v>3</v>
      </c>
      <c r="AG61" s="1150">
        <f t="shared" si="108"/>
        <v>1</v>
      </c>
      <c r="AI61" s="1149">
        <f>RANK($AJ61,$AJ$58:$AJ$61,1)+COUNTIF($AJ$58:$AJ61,$AJ61)-1</f>
        <v>4</v>
      </c>
      <c r="AJ61" s="1149">
        <f>AK61+AL61+AM61</f>
        <v>4</v>
      </c>
      <c r="AK61" s="1149">
        <f t="shared" si="110"/>
        <v>0</v>
      </c>
      <c r="AL61" s="1149">
        <f t="shared" si="111"/>
        <v>0</v>
      </c>
      <c r="AM61" s="1149">
        <f t="shared" si="112"/>
        <v>4</v>
      </c>
      <c r="AN61" s="1153" t="s">
        <v>75</v>
      </c>
      <c r="AO61" s="1149">
        <f t="shared" si="113"/>
        <v>0</v>
      </c>
      <c r="AP61" s="1149">
        <f t="shared" si="114"/>
        <v>2</v>
      </c>
      <c r="AQ61" s="1149">
        <f t="shared" si="115"/>
        <v>8</v>
      </c>
      <c r="AR61" s="1149">
        <f t="shared" si="116"/>
        <v>-6</v>
      </c>
      <c r="AT61" s="1149">
        <v>4</v>
      </c>
      <c r="AU61" s="1149" t="str">
        <f t="shared" si="117"/>
        <v>USA</v>
      </c>
      <c r="AV61" s="1149">
        <f t="shared" si="118"/>
        <v>0</v>
      </c>
      <c r="AW61" s="1149">
        <f t="shared" si="119"/>
        <v>2</v>
      </c>
      <c r="AX61" s="1149">
        <f t="shared" si="120"/>
        <v>8</v>
      </c>
      <c r="AY61" s="1149">
        <f t="shared" si="121"/>
        <v>-6</v>
      </c>
      <c r="AZ61" s="1211">
        <v>30</v>
      </c>
      <c r="BA61" s="1218">
        <v>41812.75</v>
      </c>
      <c r="BB61" s="1213" t="s">
        <v>75</v>
      </c>
      <c r="BC61" s="1214" t="s">
        <v>6</v>
      </c>
      <c r="BD61" s="1215" t="s">
        <v>73</v>
      </c>
      <c r="BE61" s="1217">
        <f>IF(G61='Resultat &amp; tabell'!$G61,2,0)</f>
        <v>0</v>
      </c>
      <c r="BF61" s="1216" t="s">
        <v>6</v>
      </c>
      <c r="BG61" s="1217">
        <f>IF(I61='Resultat &amp; tabell'!$I61,2,0)</f>
        <v>0</v>
      </c>
      <c r="BH61" s="1217">
        <f>IF(J61='Resultat &amp; tabell'!$J61,1,0)</f>
        <v>0</v>
      </c>
      <c r="BI61" s="1201">
        <f t="shared" si="109"/>
        <v>0</v>
      </c>
      <c r="BK61" s="1219"/>
      <c r="BL61" s="1241"/>
      <c r="BM61" s="1241"/>
      <c r="BN61" s="1241"/>
      <c r="BO61" s="1241"/>
    </row>
    <row r="62" spans="2:67" ht="14.25" customHeight="1" x14ac:dyDescent="0.25">
      <c r="B62" s="1140">
        <v>45</v>
      </c>
      <c r="C62" s="1183">
        <v>41816.541666666664</v>
      </c>
      <c r="D62" s="1179" t="s">
        <v>196</v>
      </c>
      <c r="E62" s="1180" t="s">
        <v>6</v>
      </c>
      <c r="F62" s="1181" t="s">
        <v>194</v>
      </c>
      <c r="G62" s="1338">
        <v>1</v>
      </c>
      <c r="H62" s="1194" t="s">
        <v>6</v>
      </c>
      <c r="I62" s="1333">
        <v>3</v>
      </c>
      <c r="J62" s="1333">
        <v>2</v>
      </c>
      <c r="K62" s="1269">
        <f>IF('Resultat &amp; tabell'!J62="",0,BI62)</f>
        <v>1</v>
      </c>
      <c r="M62" s="1136"/>
      <c r="N62" s="1136"/>
      <c r="O62" s="1294"/>
      <c r="P62" s="1136"/>
      <c r="Q62" s="1281"/>
      <c r="R62" s="1136"/>
      <c r="Z62" s="1153" t="s">
        <v>75</v>
      </c>
      <c r="AA62" s="1154">
        <f t="shared" si="103"/>
        <v>0</v>
      </c>
      <c r="AB62" s="1154">
        <f t="shared" si="104"/>
        <v>1</v>
      </c>
      <c r="AC62" s="1154">
        <f t="shared" si="105"/>
        <v>3</v>
      </c>
      <c r="AD62" s="1153" t="s">
        <v>72</v>
      </c>
      <c r="AE62" s="1154">
        <f t="shared" si="106"/>
        <v>3</v>
      </c>
      <c r="AF62" s="1150">
        <f t="shared" si="107"/>
        <v>3</v>
      </c>
      <c r="AG62" s="1150">
        <f t="shared" si="108"/>
        <v>1</v>
      </c>
      <c r="AZ62" s="1211">
        <v>45</v>
      </c>
      <c r="BA62" s="1218">
        <v>41816.541666666664</v>
      </c>
      <c r="BB62" s="1213" t="s">
        <v>75</v>
      </c>
      <c r="BC62" s="1214" t="s">
        <v>6</v>
      </c>
      <c r="BD62" s="1215" t="s">
        <v>72</v>
      </c>
      <c r="BE62" s="1217">
        <f>IF(G62='Resultat &amp; tabell'!$G62,2,0)</f>
        <v>0</v>
      </c>
      <c r="BF62" s="1216" t="s">
        <v>6</v>
      </c>
      <c r="BG62" s="1217">
        <f>IF(I62='Resultat &amp; tabell'!$I62,2,0)</f>
        <v>0</v>
      </c>
      <c r="BH62" s="1217">
        <f>IF(J62='Resultat &amp; tabell'!$J62,1,0)</f>
        <v>1</v>
      </c>
      <c r="BI62" s="1201">
        <f t="shared" si="109"/>
        <v>1</v>
      </c>
      <c r="BL62" s="1241"/>
      <c r="BM62" s="1245"/>
      <c r="BN62" s="1241"/>
      <c r="BO62" s="1241"/>
    </row>
    <row r="63" spans="2:67" ht="14.25" customHeight="1" x14ac:dyDescent="0.25">
      <c r="B63" s="1140">
        <v>46</v>
      </c>
      <c r="C63" s="1183">
        <v>41816.541666666664</v>
      </c>
      <c r="D63" s="1179" t="s">
        <v>197</v>
      </c>
      <c r="E63" s="1180" t="s">
        <v>6</v>
      </c>
      <c r="F63" s="1181" t="s">
        <v>195</v>
      </c>
      <c r="G63" s="1338">
        <v>2</v>
      </c>
      <c r="H63" s="1194" t="s">
        <v>6</v>
      </c>
      <c r="I63" s="1333">
        <v>0</v>
      </c>
      <c r="J63" s="1333">
        <v>1</v>
      </c>
      <c r="K63" s="1269">
        <f>IF('Resultat &amp; tabell'!J63="",0,BI63)</f>
        <v>3</v>
      </c>
      <c r="N63" s="1281"/>
      <c r="O63" s="1294"/>
      <c r="P63" s="1281"/>
      <c r="Q63" s="1281"/>
      <c r="Z63" s="1153" t="s">
        <v>73</v>
      </c>
      <c r="AA63" s="1154">
        <f t="shared" si="103"/>
        <v>3</v>
      </c>
      <c r="AB63" s="1154">
        <f t="shared" si="104"/>
        <v>2</v>
      </c>
      <c r="AC63" s="1154">
        <f t="shared" si="105"/>
        <v>0</v>
      </c>
      <c r="AD63" s="1153" t="s">
        <v>74</v>
      </c>
      <c r="AE63" s="1154">
        <f t="shared" si="106"/>
        <v>0</v>
      </c>
      <c r="AF63" s="1150">
        <f t="shared" si="107"/>
        <v>0</v>
      </c>
      <c r="AG63" s="1150">
        <f t="shared" si="108"/>
        <v>2</v>
      </c>
      <c r="AZ63" s="1211">
        <v>46</v>
      </c>
      <c r="BA63" s="1218">
        <v>41816.541666666664</v>
      </c>
      <c r="BB63" s="1213" t="s">
        <v>73</v>
      </c>
      <c r="BC63" s="1214" t="s">
        <v>6</v>
      </c>
      <c r="BD63" s="1215" t="s">
        <v>74</v>
      </c>
      <c r="BE63" s="1217">
        <f>IF(G63='Resultat &amp; tabell'!$G63,2,0)</f>
        <v>2</v>
      </c>
      <c r="BF63" s="1216" t="s">
        <v>6</v>
      </c>
      <c r="BG63" s="1217">
        <f>IF(I63='Resultat &amp; tabell'!$I63,2,0)</f>
        <v>0</v>
      </c>
      <c r="BH63" s="1217">
        <f>IF(J63='Resultat &amp; tabell'!$J63,1,0)</f>
        <v>1</v>
      </c>
      <c r="BI63" s="1201">
        <f t="shared" si="109"/>
        <v>3</v>
      </c>
      <c r="BL63" s="1241"/>
      <c r="BM63" s="1245"/>
      <c r="BN63" s="1241"/>
      <c r="BO63" s="1241"/>
    </row>
    <row r="64" spans="2:67" ht="14.25" customHeight="1" x14ac:dyDescent="0.25">
      <c r="C64" s="1155"/>
      <c r="F64" s="1136"/>
      <c r="K64" s="1282"/>
      <c r="N64" s="1281"/>
      <c r="O64" s="1294"/>
      <c r="P64" s="1281"/>
      <c r="Q64" s="1281"/>
      <c r="BA64" s="1226"/>
      <c r="BI64" s="1202"/>
      <c r="BL64" s="1241"/>
      <c r="BM64" s="1245"/>
      <c r="BN64" s="1241"/>
      <c r="BO64" s="1241"/>
    </row>
    <row r="65" spans="2:67" s="1160" customFormat="1" ht="14.25" customHeight="1" x14ac:dyDescent="0.25">
      <c r="B65" s="1137" t="s">
        <v>76</v>
      </c>
      <c r="C65" s="1158"/>
      <c r="D65" s="1143"/>
      <c r="E65" s="1144"/>
      <c r="F65" s="1143"/>
      <c r="G65" s="1144"/>
      <c r="H65" s="1144"/>
      <c r="I65" s="1144"/>
      <c r="J65" s="1144"/>
      <c r="K65" s="1282"/>
      <c r="L65" s="1283"/>
      <c r="M65" s="1284"/>
      <c r="N65" s="1285"/>
      <c r="O65" s="1295"/>
      <c r="P65" s="1285"/>
      <c r="Q65" s="1285"/>
      <c r="R65" s="1284"/>
      <c r="S65" s="1285"/>
      <c r="T65" s="1144"/>
      <c r="U65" s="1144"/>
      <c r="V65" s="1144"/>
      <c r="W65" s="1165"/>
      <c r="Z65" s="1147"/>
      <c r="AA65" s="1154"/>
      <c r="AB65" s="1154"/>
      <c r="AC65" s="1154"/>
      <c r="AD65" s="1147"/>
      <c r="AE65" s="1161"/>
      <c r="AF65" s="1162"/>
      <c r="AG65" s="1162"/>
      <c r="AH65" s="1161"/>
      <c r="AI65" s="1161"/>
      <c r="AJ65" s="1161"/>
      <c r="AK65" s="1161"/>
      <c r="AL65" s="1161"/>
      <c r="AM65" s="1161"/>
      <c r="AN65" s="1161"/>
      <c r="AO65" s="1161"/>
      <c r="AP65" s="1161"/>
      <c r="AQ65" s="1161"/>
      <c r="AR65" s="1161"/>
      <c r="AS65" s="1161"/>
      <c r="AT65" s="1161"/>
      <c r="AU65" s="1161"/>
      <c r="AV65" s="1161"/>
      <c r="AW65" s="1161"/>
      <c r="AX65" s="1161"/>
      <c r="AY65" s="1161"/>
      <c r="AZ65" s="1204" t="s">
        <v>76</v>
      </c>
      <c r="BA65" s="1228"/>
      <c r="BB65" s="1205"/>
      <c r="BC65" s="1206"/>
      <c r="BD65" s="1205"/>
      <c r="BE65" s="1206"/>
      <c r="BF65" s="1206"/>
      <c r="BG65" s="1206"/>
      <c r="BH65" s="1206"/>
      <c r="BI65" s="1203"/>
      <c r="BJ65" s="1170"/>
      <c r="BK65" s="1172"/>
      <c r="BL65" s="1203"/>
      <c r="BM65" s="1246"/>
      <c r="BN65" s="1203"/>
      <c r="BO65" s="1203"/>
    </row>
    <row r="66" spans="2:67" s="1160" customFormat="1" ht="14.25" customHeight="1" x14ac:dyDescent="0.25">
      <c r="B66" s="1190" t="s">
        <v>2</v>
      </c>
      <c r="C66" s="1191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1192" t="s">
        <v>81</v>
      </c>
      <c r="K66" s="1286" t="s">
        <v>89</v>
      </c>
      <c r="L66" s="1283"/>
      <c r="M66" s="1265" t="s">
        <v>76</v>
      </c>
      <c r="N66" s="1266" t="s">
        <v>89</v>
      </c>
      <c r="O66" s="1266" t="s">
        <v>90</v>
      </c>
      <c r="P66" s="1266" t="s">
        <v>91</v>
      </c>
      <c r="Q66" s="1267" t="s">
        <v>101</v>
      </c>
      <c r="R66" s="1284"/>
      <c r="S66" s="1285"/>
      <c r="T66" s="1144"/>
      <c r="U66" s="1144"/>
      <c r="V66" s="1144"/>
      <c r="W66" s="1165"/>
      <c r="Z66" s="1151" t="s">
        <v>87</v>
      </c>
      <c r="AA66" s="1151" t="s">
        <v>89</v>
      </c>
      <c r="AB66" s="1151" t="s">
        <v>90</v>
      </c>
      <c r="AC66" s="1151" t="s">
        <v>91</v>
      </c>
      <c r="AD66" s="1151" t="s">
        <v>88</v>
      </c>
      <c r="AE66" s="1151" t="s">
        <v>89</v>
      </c>
      <c r="AF66" s="1151" t="s">
        <v>90</v>
      </c>
      <c r="AG66" s="1151" t="s">
        <v>91</v>
      </c>
      <c r="AH66" s="1161"/>
      <c r="AI66" s="1152" t="s">
        <v>99</v>
      </c>
      <c r="AJ66" s="1152" t="s">
        <v>98</v>
      </c>
      <c r="AK66" s="1152" t="s">
        <v>97</v>
      </c>
      <c r="AL66" s="1151" t="s">
        <v>96</v>
      </c>
      <c r="AM66" s="1151" t="s">
        <v>95</v>
      </c>
      <c r="AN66" s="1151" t="s">
        <v>92</v>
      </c>
      <c r="AO66" s="1151" t="s">
        <v>89</v>
      </c>
      <c r="AP66" s="1151" t="s">
        <v>90</v>
      </c>
      <c r="AQ66" s="1151" t="s">
        <v>91</v>
      </c>
      <c r="AR66" s="1152" t="s">
        <v>93</v>
      </c>
      <c r="AS66" s="1161"/>
      <c r="AT66" s="1151" t="s">
        <v>94</v>
      </c>
      <c r="AU66" s="1151" t="s">
        <v>92</v>
      </c>
      <c r="AV66" s="1151" t="s">
        <v>89</v>
      </c>
      <c r="AW66" s="1151" t="s">
        <v>90</v>
      </c>
      <c r="AX66" s="1151" t="s">
        <v>91</v>
      </c>
      <c r="AY66" s="1152" t="s">
        <v>93</v>
      </c>
      <c r="AZ66" s="1233" t="s">
        <v>2</v>
      </c>
      <c r="BA66" s="1231" t="s">
        <v>3</v>
      </c>
      <c r="BB66" s="1235" t="s">
        <v>2</v>
      </c>
      <c r="BC66" s="1232"/>
      <c r="BD66" s="1236"/>
      <c r="BE66" s="1999" t="s">
        <v>4</v>
      </c>
      <c r="BF66" s="1999"/>
      <c r="BG66" s="1999"/>
      <c r="BH66" s="1232" t="s">
        <v>81</v>
      </c>
      <c r="BI66" s="1193" t="s">
        <v>89</v>
      </c>
      <c r="BJ66" s="1170"/>
      <c r="BK66" s="1207"/>
      <c r="BL66" s="1203"/>
      <c r="BM66" s="1203"/>
      <c r="BN66" s="1203"/>
      <c r="BO66" s="1203"/>
    </row>
    <row r="67" spans="2:67" ht="14.25" customHeight="1" x14ac:dyDescent="0.25">
      <c r="B67" s="1140">
        <v>15</v>
      </c>
      <c r="C67" s="1183">
        <v>41807.541666666664</v>
      </c>
      <c r="D67" s="1179" t="s">
        <v>179</v>
      </c>
      <c r="E67" s="1180" t="s">
        <v>6</v>
      </c>
      <c r="F67" s="1181" t="s">
        <v>180</v>
      </c>
      <c r="G67" s="1339">
        <v>2</v>
      </c>
      <c r="H67" s="1194" t="s">
        <v>6</v>
      </c>
      <c r="I67" s="1334">
        <v>0</v>
      </c>
      <c r="J67" s="1334">
        <v>1</v>
      </c>
      <c r="K67" s="1269">
        <f>IF('Resultat &amp; tabell'!J67="",0,BI67)</f>
        <v>3</v>
      </c>
      <c r="L67" s="1270">
        <v>1</v>
      </c>
      <c r="M67" s="1271" t="str">
        <f>VLOOKUP(L67,$AT$67:$AY$70,2,FALSE)</f>
        <v>Belgien</v>
      </c>
      <c r="N67" s="1272">
        <f>VLOOKUP(M67,$AU$67:$AY$70,2,FALSE)</f>
        <v>7</v>
      </c>
      <c r="O67" s="1272">
        <f>VLOOKUP(M67,$AU$67:$AY$70,3,FALSE)</f>
        <v>6</v>
      </c>
      <c r="P67" s="1272">
        <f>VLOOKUP(M67,$AU$67:$AY$70,4,FALSE)</f>
        <v>2</v>
      </c>
      <c r="Q67" s="1273">
        <f>VLOOKUP(M67,$AU$67:$AY$70,5,FALSE)</f>
        <v>4</v>
      </c>
      <c r="Z67" s="1153" t="s">
        <v>77</v>
      </c>
      <c r="AA67" s="1154">
        <f t="shared" ref="AA67:AA72" si="122">IF(G67="",0,IF($G67&lt;$I67,0,IF($G67=$I67,1,3)))</f>
        <v>3</v>
      </c>
      <c r="AB67" s="1154">
        <f t="shared" ref="AB67:AB72" si="123">G67</f>
        <v>2</v>
      </c>
      <c r="AC67" s="1154">
        <f t="shared" ref="AC67:AC72" si="124">I67</f>
        <v>0</v>
      </c>
      <c r="AD67" s="1153" t="s">
        <v>78</v>
      </c>
      <c r="AE67" s="1154">
        <f t="shared" ref="AE67:AE72" si="125">IF(I67="",0,IF(I67&lt;G67,0,IF(G67=I67,1,3)))</f>
        <v>0</v>
      </c>
      <c r="AF67" s="1150">
        <f t="shared" ref="AF67:AF72" si="126">I67</f>
        <v>0</v>
      </c>
      <c r="AG67" s="1150">
        <f t="shared" ref="AG67:AG72" si="127">G67</f>
        <v>2</v>
      </c>
      <c r="AI67" s="1149">
        <f>RANK($AJ67,$AJ$67:$AJ$71,1)+COUNTIF($AJ$67:$AJ67,$AJ67)-1</f>
        <v>1</v>
      </c>
      <c r="AJ67" s="1149">
        <f>AK67+AL67+AM67</f>
        <v>1</v>
      </c>
      <c r="AK67" s="1149">
        <f>SUMPRODUCT(($AO$67:$AO$70=AO67)*($AR$67:$AR$70=AR67)*($AP$67:$AP$70&gt;AP67))</f>
        <v>0</v>
      </c>
      <c r="AL67" s="1149">
        <f>SUMPRODUCT(($AO$67:$AO$70=AO67)*($AR$67:$AR$70&gt;AR67))</f>
        <v>0</v>
      </c>
      <c r="AM67" s="1149">
        <f>RANK(AO67,$AO$67:$AO$70)</f>
        <v>1</v>
      </c>
      <c r="AN67" s="1153" t="s">
        <v>77</v>
      </c>
      <c r="AO67" s="1149">
        <f>SUMIF($Z$67:$Z$72,$AN67,$AA$67:$AA$72)+SUMIF($AD$67:$AD$72,$AN67,$AE$67:$AE$72)</f>
        <v>7</v>
      </c>
      <c r="AP67" s="1149">
        <f>SUMIF($Z$67:$Z$72,$AN67,$AB$67:$AB$72)+SUMIF($AD$67:$AD$72,$AN67,$AF$67:$AF$72)</f>
        <v>6</v>
      </c>
      <c r="AQ67" s="1149">
        <f>SUMIF($Z$67:$Z$72,$AN67,$AC$67:$AC$72)+SUMIF($AD$67:$AD$72,$AN67,$AG$67:$AG$72)</f>
        <v>2</v>
      </c>
      <c r="AR67" s="1149">
        <f>AP67-AQ67</f>
        <v>4</v>
      </c>
      <c r="AT67" s="1149">
        <v>1</v>
      </c>
      <c r="AU67" s="1149" t="str">
        <f>VLOOKUP($AT67,$AI$67:$AR$70,6,FALSE)</f>
        <v>Belgien</v>
      </c>
      <c r="AV67" s="1149">
        <f>VLOOKUP($AU67,$AN$67:$AR$70,2,FALSE)</f>
        <v>7</v>
      </c>
      <c r="AW67" s="1149">
        <f>VLOOKUP($AU67,$AN$67:$AR$70,3,FALSE)</f>
        <v>6</v>
      </c>
      <c r="AX67" s="1149">
        <f>VLOOKUP($AU67,$AN$67:$AR$70,4,FALSE)</f>
        <v>2</v>
      </c>
      <c r="AY67" s="1149">
        <f>VLOOKUP($AU67,$AN$67:$AR$70,5,FALSE)</f>
        <v>4</v>
      </c>
      <c r="AZ67" s="1211">
        <v>15</v>
      </c>
      <c r="BA67" s="1218">
        <v>41807.541666666664</v>
      </c>
      <c r="BB67" s="1213" t="s">
        <v>77</v>
      </c>
      <c r="BC67" s="1214" t="s">
        <v>6</v>
      </c>
      <c r="BD67" s="1215" t="s">
        <v>78</v>
      </c>
      <c r="BE67" s="1217">
        <f>IF(G67='Resultat &amp; tabell'!$G67,2,0)</f>
        <v>2</v>
      </c>
      <c r="BF67" s="1216" t="s">
        <v>6</v>
      </c>
      <c r="BG67" s="1217">
        <f>IF(I67='Resultat &amp; tabell'!$I67,2,0)</f>
        <v>0</v>
      </c>
      <c r="BH67" s="1217">
        <f>IF(J67='Resultat &amp; tabell'!$J67,1,0)</f>
        <v>1</v>
      </c>
      <c r="BI67" s="1201">
        <f t="shared" ref="BI67:BI72" si="128">SUM(BE67+BG67+BH67)</f>
        <v>3</v>
      </c>
      <c r="BJ67" s="1171"/>
      <c r="BK67" s="1204"/>
      <c r="BL67" s="1241"/>
      <c r="BM67" s="1241"/>
      <c r="BN67" s="1241"/>
      <c r="BO67" s="1241"/>
    </row>
    <row r="68" spans="2:67" ht="14.25" customHeight="1" x14ac:dyDescent="0.25">
      <c r="B68" s="1140">
        <v>16</v>
      </c>
      <c r="C68" s="1183">
        <v>41807.75</v>
      </c>
      <c r="D68" s="1179" t="s">
        <v>178</v>
      </c>
      <c r="E68" s="1180" t="s">
        <v>6</v>
      </c>
      <c r="F68" s="1181" t="s">
        <v>181</v>
      </c>
      <c r="G68" s="1339">
        <v>2</v>
      </c>
      <c r="H68" s="1194" t="s">
        <v>6</v>
      </c>
      <c r="I68" s="1334">
        <v>1</v>
      </c>
      <c r="J68" s="1334">
        <v>1</v>
      </c>
      <c r="K68" s="1269">
        <f>IF('Resultat &amp; tabell'!J68="",0,BI68)</f>
        <v>2</v>
      </c>
      <c r="L68" s="1259">
        <v>2</v>
      </c>
      <c r="M68" s="1275" t="str">
        <f>VLOOKUP(L68,$AT$67:$AY$70,2,FALSE)</f>
        <v>Ryssland</v>
      </c>
      <c r="N68" s="1276">
        <f>VLOOKUP(M68,$AU$67:$AY$70,2,FALSE)</f>
        <v>7</v>
      </c>
      <c r="O68" s="1276">
        <f>VLOOKUP(M68,$AU$67:$AY$70,3,FALSE)</f>
        <v>4</v>
      </c>
      <c r="P68" s="1276">
        <f>VLOOKUP(M68,$AU$67:$AY$70,4,FALSE)</f>
        <v>2</v>
      </c>
      <c r="Q68" s="1277">
        <f>VLOOKUP(M68,$AU$67:$AY$70,5,FALSE)</f>
        <v>2</v>
      </c>
      <c r="Z68" s="1153" t="s">
        <v>79</v>
      </c>
      <c r="AA68" s="1154">
        <f t="shared" si="122"/>
        <v>3</v>
      </c>
      <c r="AB68" s="1154">
        <f t="shared" si="123"/>
        <v>2</v>
      </c>
      <c r="AC68" s="1154">
        <f t="shared" si="124"/>
        <v>1</v>
      </c>
      <c r="AD68" s="1153" t="s">
        <v>80</v>
      </c>
      <c r="AE68" s="1154">
        <f t="shared" si="125"/>
        <v>0</v>
      </c>
      <c r="AF68" s="1150">
        <f t="shared" si="126"/>
        <v>1</v>
      </c>
      <c r="AG68" s="1150">
        <f t="shared" si="127"/>
        <v>2</v>
      </c>
      <c r="AI68" s="1149">
        <f>RANK($AJ68,$AJ$67:$AJ$71,1)+COUNTIF($AJ$67:$AJ68,$AJ68)-1</f>
        <v>2</v>
      </c>
      <c r="AJ68" s="1149">
        <f>AK68+AL68+AM68</f>
        <v>2</v>
      </c>
      <c r="AK68" s="1149">
        <f t="shared" ref="AK68:AK70" si="129">SUMPRODUCT(($AO$67:$AO$70=AO68)*($AR$67:$AR$70=AR68)*($AP$67:$AP$70&gt;AP68))</f>
        <v>0</v>
      </c>
      <c r="AL68" s="1149">
        <f t="shared" ref="AL68:AL70" si="130">SUMPRODUCT(($AO$67:$AO$70=AO68)*($AR$67:$AR$70&gt;AR68))</f>
        <v>1</v>
      </c>
      <c r="AM68" s="1149">
        <f t="shared" ref="AM68:AM70" si="131">RANK(AO68,$AO$67:$AO$70)</f>
        <v>1</v>
      </c>
      <c r="AN68" s="1153" t="s">
        <v>79</v>
      </c>
      <c r="AO68" s="1149">
        <f t="shared" ref="AO68:AO70" si="132">SUMIF($Z$67:$Z$72,$AN68,$AA$67:$AA$72)+SUMIF($AD$67:$AD$72,$AN68,$AE$67:$AE$72)</f>
        <v>7</v>
      </c>
      <c r="AP68" s="1149">
        <f t="shared" ref="AP68:AP70" si="133">SUMIF($Z$67:$Z$72,$AN68,$AB$67:$AB$72)+SUMIF($AD$67:$AD$72,$AN68,$AF$67:$AF$72)</f>
        <v>4</v>
      </c>
      <c r="AQ68" s="1149">
        <f t="shared" ref="AQ68:AQ70" si="134">SUMIF($Z$67:$Z$72,$AN68,$AC$67:$AC$72)+SUMIF($AD$67:$AD$72,$AN68,$AG$67:$AG$72)</f>
        <v>2</v>
      </c>
      <c r="AR68" s="1149">
        <f t="shared" ref="AR68:AR70" si="135">AP68-AQ68</f>
        <v>2</v>
      </c>
      <c r="AT68" s="1149">
        <v>2</v>
      </c>
      <c r="AU68" s="1149" t="str">
        <f t="shared" ref="AU68:AU70" si="136">VLOOKUP($AT68,$AI$67:$AR$70,6,FALSE)</f>
        <v>Ryssland</v>
      </c>
      <c r="AV68" s="1149">
        <f t="shared" ref="AV68:AV70" si="137">VLOOKUP($AU68,$AN$67:$AR$70,2,FALSE)</f>
        <v>7</v>
      </c>
      <c r="AW68" s="1149">
        <f t="shared" ref="AW68:AW70" si="138">VLOOKUP($AU68,$AN$67:$AR$70,3,FALSE)</f>
        <v>4</v>
      </c>
      <c r="AX68" s="1149">
        <f t="shared" ref="AX68:AX70" si="139">VLOOKUP($AU68,$AN$67:$AR$70,4,FALSE)</f>
        <v>2</v>
      </c>
      <c r="AY68" s="1149">
        <f t="shared" ref="AY68:AY70" si="140">VLOOKUP($AU68,$AN$67:$AR$70,5,FALSE)</f>
        <v>2</v>
      </c>
      <c r="AZ68" s="1211">
        <v>16</v>
      </c>
      <c r="BA68" s="1218">
        <v>41807.75</v>
      </c>
      <c r="BB68" s="1213" t="s">
        <v>79</v>
      </c>
      <c r="BC68" s="1214" t="s">
        <v>6</v>
      </c>
      <c r="BD68" s="1215" t="s">
        <v>80</v>
      </c>
      <c r="BE68" s="1217">
        <f>IF(G68='Resultat &amp; tabell'!$G68,2,0)</f>
        <v>0</v>
      </c>
      <c r="BF68" s="1216" t="s">
        <v>6</v>
      </c>
      <c r="BG68" s="1217">
        <f>IF(I68='Resultat &amp; tabell'!$I68,2,0)</f>
        <v>2</v>
      </c>
      <c r="BH68" s="1217">
        <f>IF(J68='Resultat &amp; tabell'!$J68,1,0)</f>
        <v>0</v>
      </c>
      <c r="BI68" s="1201">
        <f t="shared" si="128"/>
        <v>2</v>
      </c>
      <c r="BK68" s="1204"/>
      <c r="BL68" s="1241"/>
      <c r="BM68" s="1241"/>
      <c r="BN68" s="1241"/>
      <c r="BO68" s="1241"/>
    </row>
    <row r="69" spans="2:67" ht="14.25" customHeight="1" x14ac:dyDescent="0.25">
      <c r="B69" s="1140">
        <v>31</v>
      </c>
      <c r="C69" s="1183">
        <v>41812.541666666664</v>
      </c>
      <c r="D69" s="1179" t="s">
        <v>179</v>
      </c>
      <c r="E69" s="1180" t="s">
        <v>6</v>
      </c>
      <c r="F69" s="1181" t="s">
        <v>178</v>
      </c>
      <c r="G69" s="1339">
        <v>1</v>
      </c>
      <c r="H69" s="1194" t="s">
        <v>6</v>
      </c>
      <c r="I69" s="1334">
        <v>1</v>
      </c>
      <c r="J69" s="1334" t="s">
        <v>214</v>
      </c>
      <c r="K69" s="1269">
        <f>IF('Resultat &amp; tabell'!J69="",0,BI69)</f>
        <v>2</v>
      </c>
      <c r="L69" s="1259">
        <v>3</v>
      </c>
      <c r="M69" s="1290" t="str">
        <f>VLOOKUP(L69,$AT$67:$AY$70,2,FALSE)</f>
        <v>Sydkorea</v>
      </c>
      <c r="N69" s="1291">
        <f>VLOOKUP(M69,$AU$67:$AY$70,2,FALSE)</f>
        <v>3</v>
      </c>
      <c r="O69" s="1291">
        <f>VLOOKUP(M69,$AU$67:$AY$70,3,FALSE)</f>
        <v>4</v>
      </c>
      <c r="P69" s="1291">
        <f>VLOOKUP(M69,$AU$67:$AY$70,4,FALSE)</f>
        <v>5</v>
      </c>
      <c r="Q69" s="1292">
        <f>VLOOKUP(M69,$AU$67:$AY$70,5,FALSE)</f>
        <v>-1</v>
      </c>
      <c r="Z69" s="1153" t="s">
        <v>77</v>
      </c>
      <c r="AA69" s="1154">
        <f t="shared" si="122"/>
        <v>1</v>
      </c>
      <c r="AB69" s="1154">
        <f t="shared" si="123"/>
        <v>1</v>
      </c>
      <c r="AC69" s="1154">
        <f t="shared" si="124"/>
        <v>1</v>
      </c>
      <c r="AD69" s="1153" t="s">
        <v>79</v>
      </c>
      <c r="AE69" s="1154">
        <f t="shared" si="125"/>
        <v>1</v>
      </c>
      <c r="AF69" s="1150">
        <f t="shared" si="126"/>
        <v>1</v>
      </c>
      <c r="AG69" s="1150">
        <f t="shared" si="127"/>
        <v>1</v>
      </c>
      <c r="AI69" s="1149">
        <f>RANK($AJ69,$AJ$67:$AJ$71,1)+COUNTIF($AJ$67:$AJ69,$AJ69)-1</f>
        <v>4</v>
      </c>
      <c r="AJ69" s="1149">
        <f>AK69+AL69+AM69</f>
        <v>4</v>
      </c>
      <c r="AK69" s="1149">
        <f t="shared" si="129"/>
        <v>0</v>
      </c>
      <c r="AL69" s="1149">
        <f t="shared" si="130"/>
        <v>0</v>
      </c>
      <c r="AM69" s="1149">
        <f t="shared" si="131"/>
        <v>4</v>
      </c>
      <c r="AN69" s="1153" t="s">
        <v>78</v>
      </c>
      <c r="AO69" s="1149">
        <f t="shared" si="132"/>
        <v>0</v>
      </c>
      <c r="AP69" s="1149">
        <f t="shared" si="133"/>
        <v>0</v>
      </c>
      <c r="AQ69" s="1149">
        <f t="shared" si="134"/>
        <v>5</v>
      </c>
      <c r="AR69" s="1149">
        <f t="shared" si="135"/>
        <v>-5</v>
      </c>
      <c r="AT69" s="1149">
        <v>3</v>
      </c>
      <c r="AU69" s="1149" t="str">
        <f t="shared" si="136"/>
        <v>Sydkorea</v>
      </c>
      <c r="AV69" s="1149">
        <f t="shared" si="137"/>
        <v>3</v>
      </c>
      <c r="AW69" s="1149">
        <f t="shared" si="138"/>
        <v>4</v>
      </c>
      <c r="AX69" s="1149">
        <f t="shared" si="139"/>
        <v>5</v>
      </c>
      <c r="AY69" s="1149">
        <f t="shared" si="140"/>
        <v>-1</v>
      </c>
      <c r="AZ69" s="1211">
        <v>31</v>
      </c>
      <c r="BA69" s="1218">
        <v>41812.541666666664</v>
      </c>
      <c r="BB69" s="1213" t="s">
        <v>77</v>
      </c>
      <c r="BC69" s="1214" t="s">
        <v>6</v>
      </c>
      <c r="BD69" s="1215" t="s">
        <v>79</v>
      </c>
      <c r="BE69" s="1217">
        <f>IF(G69='Resultat &amp; tabell'!$G69,2,0)</f>
        <v>2</v>
      </c>
      <c r="BF69" s="1216" t="s">
        <v>6</v>
      </c>
      <c r="BG69" s="1217">
        <f>IF(I69='Resultat &amp; tabell'!$I69,2,0)</f>
        <v>0</v>
      </c>
      <c r="BH69" s="1217">
        <f>IF(J69='Resultat &amp; tabell'!$J69,1,0)</f>
        <v>0</v>
      </c>
      <c r="BI69" s="1201">
        <f t="shared" si="128"/>
        <v>2</v>
      </c>
      <c r="BK69" s="1219"/>
      <c r="BL69" s="1241"/>
      <c r="BM69" s="1241"/>
      <c r="BN69" s="1241"/>
      <c r="BO69" s="1241"/>
    </row>
    <row r="70" spans="2:67" ht="14.25" customHeight="1" x14ac:dyDescent="0.25">
      <c r="B70" s="1140">
        <v>32</v>
      </c>
      <c r="C70" s="1183">
        <v>41812.666666666664</v>
      </c>
      <c r="D70" s="1179" t="s">
        <v>181</v>
      </c>
      <c r="E70" s="1180" t="s">
        <v>6</v>
      </c>
      <c r="F70" s="1181" t="s">
        <v>180</v>
      </c>
      <c r="G70" s="1339">
        <v>2</v>
      </c>
      <c r="H70" s="1194" t="s">
        <v>6</v>
      </c>
      <c r="I70" s="1334">
        <v>0</v>
      </c>
      <c r="J70" s="1334">
        <v>1</v>
      </c>
      <c r="K70" s="1269">
        <f>IF('Resultat &amp; tabell'!J70="",0,BI70)</f>
        <v>2</v>
      </c>
      <c r="L70" s="1259">
        <v>4</v>
      </c>
      <c r="M70" s="1279" t="str">
        <f>VLOOKUP(L70,$AT$67:$AY$70,2,FALSE)</f>
        <v>Algeriet</v>
      </c>
      <c r="N70" s="1276">
        <f>VLOOKUP(M70,$AU$67:$AY$70,2,FALSE)</f>
        <v>0</v>
      </c>
      <c r="O70" s="1276">
        <f>VLOOKUP(M70,$AU$67:$AY$70,3,FALSE)</f>
        <v>0</v>
      </c>
      <c r="P70" s="1276">
        <f>VLOOKUP(M70,$AU$67:$AY$70,4,FALSE)</f>
        <v>5</v>
      </c>
      <c r="Q70" s="1277">
        <f>VLOOKUP(M70,$AU$67:$AY$70,5,FALSE)</f>
        <v>-5</v>
      </c>
      <c r="Z70" s="1153" t="s">
        <v>80</v>
      </c>
      <c r="AA70" s="1154">
        <f t="shared" si="122"/>
        <v>3</v>
      </c>
      <c r="AB70" s="1154">
        <f t="shared" si="123"/>
        <v>2</v>
      </c>
      <c r="AC70" s="1154">
        <f t="shared" si="124"/>
        <v>0</v>
      </c>
      <c r="AD70" s="1153" t="s">
        <v>78</v>
      </c>
      <c r="AE70" s="1154">
        <f t="shared" si="125"/>
        <v>0</v>
      </c>
      <c r="AF70" s="1150">
        <f t="shared" si="126"/>
        <v>0</v>
      </c>
      <c r="AG70" s="1150">
        <f t="shared" si="127"/>
        <v>2</v>
      </c>
      <c r="AI70" s="1149">
        <f>RANK($AJ70,$AJ$67:$AJ$71,1)+COUNTIF($AJ$67:$AJ70,$AJ70)-1</f>
        <v>3</v>
      </c>
      <c r="AJ70" s="1149">
        <f>AK70+AL70+AM70</f>
        <v>3</v>
      </c>
      <c r="AK70" s="1149">
        <f t="shared" si="129"/>
        <v>0</v>
      </c>
      <c r="AL70" s="1149">
        <f t="shared" si="130"/>
        <v>0</v>
      </c>
      <c r="AM70" s="1149">
        <f t="shared" si="131"/>
        <v>3</v>
      </c>
      <c r="AN70" s="1153" t="s">
        <v>80</v>
      </c>
      <c r="AO70" s="1149">
        <f t="shared" si="132"/>
        <v>3</v>
      </c>
      <c r="AP70" s="1149">
        <f t="shared" si="133"/>
        <v>4</v>
      </c>
      <c r="AQ70" s="1149">
        <f t="shared" si="134"/>
        <v>5</v>
      </c>
      <c r="AR70" s="1149">
        <f t="shared" si="135"/>
        <v>-1</v>
      </c>
      <c r="AT70" s="1149">
        <v>4</v>
      </c>
      <c r="AU70" s="1149" t="str">
        <f t="shared" si="136"/>
        <v>Algeriet</v>
      </c>
      <c r="AV70" s="1149">
        <f t="shared" si="137"/>
        <v>0</v>
      </c>
      <c r="AW70" s="1149">
        <f t="shared" si="138"/>
        <v>0</v>
      </c>
      <c r="AX70" s="1149">
        <f t="shared" si="139"/>
        <v>5</v>
      </c>
      <c r="AY70" s="1149">
        <f t="shared" si="140"/>
        <v>-5</v>
      </c>
      <c r="AZ70" s="1211">
        <v>32</v>
      </c>
      <c r="BA70" s="1218">
        <v>41812.666666666664</v>
      </c>
      <c r="BB70" s="1213" t="s">
        <v>80</v>
      </c>
      <c r="BC70" s="1214" t="s">
        <v>6</v>
      </c>
      <c r="BD70" s="1215" t="s">
        <v>78</v>
      </c>
      <c r="BE70" s="1217">
        <f>IF(G70='Resultat &amp; tabell'!$G70,2,0)</f>
        <v>2</v>
      </c>
      <c r="BF70" s="1216" t="s">
        <v>6</v>
      </c>
      <c r="BG70" s="1217">
        <f>IF(I70='Resultat &amp; tabell'!$I70,2,0)</f>
        <v>0</v>
      </c>
      <c r="BH70" s="1217">
        <f>IF(J70='Resultat &amp; tabell'!$J70,1,0)</f>
        <v>0</v>
      </c>
      <c r="BI70" s="1201">
        <f t="shared" si="128"/>
        <v>2</v>
      </c>
      <c r="BK70" s="1219"/>
      <c r="BL70" s="1241"/>
      <c r="BM70" s="1241"/>
      <c r="BN70" s="1241"/>
      <c r="BO70" s="1241"/>
    </row>
    <row r="71" spans="2:67" ht="14.25" customHeight="1" x14ac:dyDescent="0.25">
      <c r="B71" s="1140">
        <v>47</v>
      </c>
      <c r="C71" s="1183">
        <v>41816.708333333336</v>
      </c>
      <c r="D71" s="1179" t="s">
        <v>181</v>
      </c>
      <c r="E71" s="1180" t="s">
        <v>6</v>
      </c>
      <c r="F71" s="1181" t="s">
        <v>179</v>
      </c>
      <c r="G71" s="1339">
        <v>1</v>
      </c>
      <c r="H71" s="1194" t="s">
        <v>6</v>
      </c>
      <c r="I71" s="1334">
        <v>3</v>
      </c>
      <c r="J71" s="1334">
        <v>2</v>
      </c>
      <c r="K71" s="1269">
        <f>IF('Resultat &amp; tabell'!J71="",0,BI71)</f>
        <v>1</v>
      </c>
      <c r="M71" s="1136"/>
      <c r="N71" s="1136"/>
      <c r="P71" s="1136"/>
      <c r="R71" s="1136"/>
      <c r="Z71" s="1153" t="s">
        <v>80</v>
      </c>
      <c r="AA71" s="1154">
        <f t="shared" si="122"/>
        <v>0</v>
      </c>
      <c r="AB71" s="1154">
        <f t="shared" si="123"/>
        <v>1</v>
      </c>
      <c r="AC71" s="1154">
        <f t="shared" si="124"/>
        <v>3</v>
      </c>
      <c r="AD71" s="1153" t="s">
        <v>77</v>
      </c>
      <c r="AE71" s="1154">
        <f t="shared" si="125"/>
        <v>3</v>
      </c>
      <c r="AF71" s="1150">
        <f t="shared" si="126"/>
        <v>3</v>
      </c>
      <c r="AG71" s="1150">
        <f t="shared" si="127"/>
        <v>1</v>
      </c>
      <c r="AZ71" s="1211">
        <v>47</v>
      </c>
      <c r="BA71" s="1218">
        <v>41816.708333333336</v>
      </c>
      <c r="BB71" s="1213" t="s">
        <v>80</v>
      </c>
      <c r="BC71" s="1214" t="s">
        <v>6</v>
      </c>
      <c r="BD71" s="1215" t="s">
        <v>77</v>
      </c>
      <c r="BE71" s="1217">
        <f>IF(G71='Resultat &amp; tabell'!$G71,2,0)</f>
        <v>0</v>
      </c>
      <c r="BF71" s="1216" t="s">
        <v>6</v>
      </c>
      <c r="BG71" s="1217">
        <f>IF(I71='Resultat &amp; tabell'!$I71,2,0)</f>
        <v>0</v>
      </c>
      <c r="BH71" s="1217">
        <f>IF(J71='Resultat &amp; tabell'!$J71,1,0)</f>
        <v>1</v>
      </c>
      <c r="BI71" s="1201">
        <f t="shared" si="128"/>
        <v>1</v>
      </c>
      <c r="BN71" s="1220"/>
      <c r="BO71" s="1220"/>
    </row>
    <row r="72" spans="2:67" ht="14.25" customHeight="1" x14ac:dyDescent="0.25">
      <c r="B72" s="1140">
        <v>48</v>
      </c>
      <c r="C72" s="1183">
        <v>41816.708333333336</v>
      </c>
      <c r="D72" s="1179" t="s">
        <v>180</v>
      </c>
      <c r="E72" s="1180" t="s">
        <v>6</v>
      </c>
      <c r="F72" s="1181" t="s">
        <v>178</v>
      </c>
      <c r="G72" s="1339">
        <v>0</v>
      </c>
      <c r="H72" s="1194" t="s">
        <v>6</v>
      </c>
      <c r="I72" s="1334">
        <v>1</v>
      </c>
      <c r="J72" s="1334">
        <v>2</v>
      </c>
      <c r="K72" s="1269">
        <f>IF('Resultat &amp; tabell'!J72="",0,BI72)</f>
        <v>2</v>
      </c>
      <c r="Z72" s="1153" t="s">
        <v>78</v>
      </c>
      <c r="AA72" s="1154">
        <f t="shared" si="122"/>
        <v>0</v>
      </c>
      <c r="AB72" s="1154">
        <f t="shared" si="123"/>
        <v>0</v>
      </c>
      <c r="AC72" s="1154">
        <f t="shared" si="124"/>
        <v>1</v>
      </c>
      <c r="AD72" s="1153" t="s">
        <v>79</v>
      </c>
      <c r="AE72" s="1154">
        <f t="shared" si="125"/>
        <v>3</v>
      </c>
      <c r="AF72" s="1150">
        <f t="shared" si="126"/>
        <v>1</v>
      </c>
      <c r="AG72" s="1150">
        <f t="shared" si="127"/>
        <v>0</v>
      </c>
      <c r="AZ72" s="1211">
        <v>48</v>
      </c>
      <c r="BA72" s="1218">
        <v>41816.708333333336</v>
      </c>
      <c r="BB72" s="1213" t="s">
        <v>78</v>
      </c>
      <c r="BC72" s="1214" t="s">
        <v>6</v>
      </c>
      <c r="BD72" s="1215" t="s">
        <v>79</v>
      </c>
      <c r="BE72" s="1217">
        <f>IF(G72='Resultat &amp; tabell'!$G72,2,0)</f>
        <v>0</v>
      </c>
      <c r="BF72" s="1216" t="s">
        <v>6</v>
      </c>
      <c r="BG72" s="1217">
        <f>IF(I72='Resultat &amp; tabell'!$I72,2,0)</f>
        <v>2</v>
      </c>
      <c r="BH72" s="1217">
        <f>IF(J72='Resultat &amp; tabell'!$J72,1,0)</f>
        <v>0</v>
      </c>
      <c r="BI72" s="1201">
        <f t="shared" si="128"/>
        <v>2</v>
      </c>
    </row>
    <row r="73" spans="2:67" ht="14.25" customHeight="1" x14ac:dyDescent="0.25">
      <c r="K73" s="1282"/>
      <c r="BI73" s="1202"/>
    </row>
    <row r="74" spans="2:67" ht="14.25" customHeight="1" x14ac:dyDescent="0.25">
      <c r="B74" s="1143" t="s">
        <v>1</v>
      </c>
      <c r="C74" s="1155"/>
      <c r="D74" s="1146"/>
      <c r="K74" s="1282"/>
      <c r="Z74" s="1150"/>
      <c r="AZ74" s="1205" t="s">
        <v>1</v>
      </c>
      <c r="BA74" s="1226"/>
      <c r="BB74" s="1169"/>
      <c r="BI74" s="1202"/>
      <c r="BK74" s="1250" t="s">
        <v>1</v>
      </c>
      <c r="BL74" s="1251"/>
      <c r="BM74" s="1252"/>
      <c r="BN74" s="1253"/>
      <c r="BO74" s="1253"/>
    </row>
    <row r="75" spans="2:67" ht="14.25" customHeight="1" x14ac:dyDescent="0.25">
      <c r="B75" s="1190" t="s">
        <v>2</v>
      </c>
      <c r="C75" s="1191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1192" t="s">
        <v>81</v>
      </c>
      <c r="K75" s="1286" t="s">
        <v>89</v>
      </c>
      <c r="M75" s="1298" t="s">
        <v>126</v>
      </c>
      <c r="N75" s="1299"/>
      <c r="O75" s="2014" t="s">
        <v>157</v>
      </c>
      <c r="P75" s="2015"/>
      <c r="Q75" s="2015"/>
      <c r="R75" s="2016"/>
      <c r="Z75" s="1162" t="s">
        <v>2</v>
      </c>
      <c r="AA75" s="1162"/>
      <c r="AB75" s="1162"/>
      <c r="AC75" s="1162"/>
      <c r="AD75" s="1162"/>
      <c r="AZ75" s="1233" t="s">
        <v>2</v>
      </c>
      <c r="BA75" s="1231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1232" t="s">
        <v>81</v>
      </c>
      <c r="BI75" s="1193" t="s">
        <v>89</v>
      </c>
      <c r="BK75" s="1172" t="s">
        <v>104</v>
      </c>
      <c r="BL75" s="1204" t="s">
        <v>103</v>
      </c>
      <c r="BM75" s="1204" t="s">
        <v>105</v>
      </c>
      <c r="BN75" s="1204" t="s">
        <v>106</v>
      </c>
      <c r="BO75" s="1204" t="s">
        <v>89</v>
      </c>
    </row>
    <row r="76" spans="2:67" ht="14.25" customHeight="1" x14ac:dyDescent="0.25">
      <c r="B76" s="1139">
        <v>49</v>
      </c>
      <c r="C76" s="1184">
        <v>41818</v>
      </c>
      <c r="D76" s="1179" t="str">
        <f>M4</f>
        <v>Brasilien</v>
      </c>
      <c r="E76" s="1188" t="s">
        <v>6</v>
      </c>
      <c r="F76" s="1181" t="str">
        <f>M14</f>
        <v>Chile</v>
      </c>
      <c r="G76" s="1341">
        <v>2</v>
      </c>
      <c r="H76" s="1196" t="s">
        <v>6</v>
      </c>
      <c r="I76" s="1336">
        <v>0</v>
      </c>
      <c r="J76" s="1336">
        <v>1</v>
      </c>
      <c r="K76" s="1269">
        <f t="shared" ref="K76:K83" si="141">BI76</f>
        <v>0</v>
      </c>
      <c r="M76" s="1337" t="s">
        <v>259</v>
      </c>
      <c r="N76" s="1299"/>
      <c r="O76" s="2017">
        <f>BO92</f>
        <v>18</v>
      </c>
      <c r="P76" s="2018"/>
      <c r="Q76" s="2018"/>
      <c r="R76" s="2019"/>
      <c r="Z76" s="1154" t="s">
        <v>8</v>
      </c>
      <c r="AD76" s="1153" t="s">
        <v>9</v>
      </c>
      <c r="AZ76" s="1221">
        <v>49</v>
      </c>
      <c r="BA76" s="1222">
        <v>41818</v>
      </c>
      <c r="BB76" s="1213" t="str">
        <f t="shared" ref="BB76:BB83" si="142">D76</f>
        <v>Brasilien</v>
      </c>
      <c r="BC76" s="1237" t="s">
        <v>6</v>
      </c>
      <c r="BD76" s="1213" t="str">
        <f t="shared" ref="BD76:BD83" si="143">F76</f>
        <v>Chile</v>
      </c>
      <c r="BE76" s="1217">
        <f>IF(G76='Resultat &amp; tabell'!$G76,2,0)</f>
        <v>0</v>
      </c>
      <c r="BF76" s="1238" t="s">
        <v>6</v>
      </c>
      <c r="BG76" s="1217">
        <f>IF(I76='Resultat &amp; tabell'!$I76,2,0)</f>
        <v>0</v>
      </c>
      <c r="BH76" s="1217">
        <f>IF(J76='Resultat &amp; tabell'!$J76,1,0)</f>
        <v>0</v>
      </c>
      <c r="BI76" s="1201">
        <f t="shared" ref="BI76:BI83" si="144">SUM(BE76+BG76+BH76)</f>
        <v>0</v>
      </c>
      <c r="BK76" s="1219" t="str">
        <f>BB76</f>
        <v>Brasilien</v>
      </c>
      <c r="BL76" s="1219" t="str">
        <f>'Resultat &amp; tabell'!D76</f>
        <v>Brasilien</v>
      </c>
      <c r="BM76" s="1247" t="str">
        <f>VLOOKUP(BK76,$BL$76:$BL$91,1,FALSE)</f>
        <v>Brasilien</v>
      </c>
      <c r="BN76" s="1249" t="str">
        <f>BM76</f>
        <v>Brasilien</v>
      </c>
      <c r="BO76" s="1169">
        <f t="shared" ref="BO76:BO91" si="145">IFERROR(IF(BM76=BN76,2,0),0)</f>
        <v>2</v>
      </c>
    </row>
    <row r="77" spans="2:67" ht="14.25" customHeight="1" x14ac:dyDescent="0.25">
      <c r="B77" s="1140">
        <v>50</v>
      </c>
      <c r="C77" s="1183">
        <v>41818.708333333336</v>
      </c>
      <c r="D77" s="1179" t="str">
        <f>M22</f>
        <v>Colombia</v>
      </c>
      <c r="E77" s="1188" t="s">
        <v>6</v>
      </c>
      <c r="F77" s="1181" t="str">
        <f>M32</f>
        <v>Uruguay</v>
      </c>
      <c r="G77" s="1340">
        <v>1</v>
      </c>
      <c r="H77" s="1194" t="s">
        <v>6</v>
      </c>
      <c r="I77" s="1335">
        <v>3</v>
      </c>
      <c r="J77" s="1335">
        <v>2</v>
      </c>
      <c r="K77" s="1269">
        <f t="shared" si="141"/>
        <v>0</v>
      </c>
      <c r="M77" s="1337" t="s">
        <v>260</v>
      </c>
      <c r="N77" s="1299"/>
      <c r="O77" s="1300"/>
      <c r="P77" s="1259"/>
      <c r="Q77" s="1259"/>
      <c r="Z77" s="1154" t="s">
        <v>12</v>
      </c>
      <c r="AD77" s="1153" t="s">
        <v>13</v>
      </c>
      <c r="AZ77" s="1211">
        <v>50</v>
      </c>
      <c r="BA77" s="1218">
        <v>41818.708333333336</v>
      </c>
      <c r="BB77" s="1213" t="str">
        <f t="shared" si="142"/>
        <v>Colombia</v>
      </c>
      <c r="BC77" s="1237" t="s">
        <v>6</v>
      </c>
      <c r="BD77" s="1213" t="str">
        <f t="shared" si="143"/>
        <v>Uruguay</v>
      </c>
      <c r="BE77" s="1217">
        <f>IF(G77='Resultat &amp; tabell'!$G77,2,0)</f>
        <v>0</v>
      </c>
      <c r="BF77" s="1216" t="s">
        <v>6</v>
      </c>
      <c r="BG77" s="1217">
        <f>IF(I77='Resultat &amp; tabell'!$I77,2,0)</f>
        <v>0</v>
      </c>
      <c r="BH77" s="1217">
        <f>IF(J77='Resultat &amp; tabell'!$J77,1,0)</f>
        <v>0</v>
      </c>
      <c r="BI77" s="1201">
        <f t="shared" si="144"/>
        <v>0</v>
      </c>
      <c r="BK77" s="1219" t="str">
        <f t="shared" ref="BK77:BK83" si="146">BB77</f>
        <v>Colombia</v>
      </c>
      <c r="BL77" s="1219" t="str">
        <f>'Resultat &amp; tabell'!D77</f>
        <v>Colombia</v>
      </c>
      <c r="BM77" s="1247" t="str">
        <f t="shared" ref="BM77:BM91" si="147">VLOOKUP(BK77,$BL$76:$BL$91,1,FALSE)</f>
        <v>Colombia</v>
      </c>
      <c r="BN77" s="1249" t="str">
        <f t="shared" ref="BN77:BN91" si="148">BM77</f>
        <v>Colombia</v>
      </c>
      <c r="BO77" s="1169">
        <f t="shared" si="145"/>
        <v>2</v>
      </c>
    </row>
    <row r="78" spans="2:67" ht="14.25" customHeight="1" x14ac:dyDescent="0.25">
      <c r="B78" s="1140">
        <v>51</v>
      </c>
      <c r="C78" s="1183">
        <v>41819.541666666664</v>
      </c>
      <c r="D78" s="1179" t="str">
        <f>M13</f>
        <v>Spanien</v>
      </c>
      <c r="E78" s="1188" t="s">
        <v>6</v>
      </c>
      <c r="F78" s="1181" t="str">
        <f>M5</f>
        <v>Kroatien</v>
      </c>
      <c r="G78" s="1340">
        <v>1</v>
      </c>
      <c r="H78" s="1194" t="s">
        <v>6</v>
      </c>
      <c r="I78" s="1335">
        <v>1</v>
      </c>
      <c r="J78" s="1335" t="s">
        <v>214</v>
      </c>
      <c r="K78" s="1269">
        <f t="shared" si="141"/>
        <v>2</v>
      </c>
      <c r="M78" s="1337" t="s">
        <v>261</v>
      </c>
      <c r="N78" s="1299"/>
      <c r="O78" s="1300"/>
      <c r="P78" s="1259"/>
      <c r="Q78" s="1259"/>
      <c r="Z78" s="1154" t="s">
        <v>14</v>
      </c>
      <c r="AD78" s="1153" t="s">
        <v>15</v>
      </c>
      <c r="AZ78" s="1211">
        <v>51</v>
      </c>
      <c r="BA78" s="1218">
        <v>41819.541666666664</v>
      </c>
      <c r="BB78" s="1213" t="str">
        <f t="shared" si="142"/>
        <v>Spanien</v>
      </c>
      <c r="BC78" s="1237" t="s">
        <v>6</v>
      </c>
      <c r="BD78" s="1213" t="str">
        <f t="shared" si="143"/>
        <v>Kroatien</v>
      </c>
      <c r="BE78" s="1217">
        <f>IF(G78='Resultat &amp; tabell'!$G78,2,0)</f>
        <v>0</v>
      </c>
      <c r="BF78" s="1216" t="s">
        <v>6</v>
      </c>
      <c r="BG78" s="1217">
        <f>IF(I78='Resultat &amp; tabell'!$I78,2,0)</f>
        <v>2</v>
      </c>
      <c r="BH78" s="1217">
        <f>IF(J78='Resultat &amp; tabell'!$J78,1,0)</f>
        <v>0</v>
      </c>
      <c r="BI78" s="1201">
        <f t="shared" si="144"/>
        <v>2</v>
      </c>
      <c r="BK78" s="1219" t="str">
        <f t="shared" si="146"/>
        <v>Spanien</v>
      </c>
      <c r="BL78" s="1219" t="str">
        <f>'Resultat &amp; tabell'!D78</f>
        <v>Holland</v>
      </c>
      <c r="BM78" s="1247" t="e">
        <f t="shared" si="147"/>
        <v>#N/A</v>
      </c>
      <c r="BN78" s="1249" t="e">
        <f t="shared" si="148"/>
        <v>#N/A</v>
      </c>
      <c r="BO78" s="1169">
        <f t="shared" si="145"/>
        <v>0</v>
      </c>
    </row>
    <row r="79" spans="2:67" ht="14.25" customHeight="1" x14ac:dyDescent="0.25">
      <c r="B79" s="1140">
        <v>52</v>
      </c>
      <c r="C79" s="1183">
        <v>41819.708333333336</v>
      </c>
      <c r="D79" s="1179" t="str">
        <f>M31</f>
        <v>England</v>
      </c>
      <c r="E79" s="1188" t="s">
        <v>6</v>
      </c>
      <c r="F79" s="1181" t="str">
        <f>M23</f>
        <v>Japan</v>
      </c>
      <c r="G79" s="1340">
        <v>1</v>
      </c>
      <c r="H79" s="1194" t="s">
        <v>6</v>
      </c>
      <c r="I79" s="1335">
        <v>1</v>
      </c>
      <c r="J79" s="1335" t="s">
        <v>214</v>
      </c>
      <c r="K79" s="1269">
        <f t="shared" si="141"/>
        <v>5</v>
      </c>
      <c r="M79" s="1337" t="s">
        <v>262</v>
      </c>
      <c r="N79" s="1299"/>
      <c r="O79" s="1300"/>
      <c r="P79" s="1259"/>
      <c r="Q79" s="1259"/>
      <c r="Z79" s="1154" t="s">
        <v>16</v>
      </c>
      <c r="AD79" s="1153" t="s">
        <v>17</v>
      </c>
      <c r="AZ79" s="1211">
        <v>52</v>
      </c>
      <c r="BA79" s="1218">
        <v>41819.708333333336</v>
      </c>
      <c r="BB79" s="1213" t="str">
        <f t="shared" si="142"/>
        <v>England</v>
      </c>
      <c r="BC79" s="1237" t="s">
        <v>6</v>
      </c>
      <c r="BD79" s="1213" t="str">
        <f t="shared" si="143"/>
        <v>Japan</v>
      </c>
      <c r="BE79" s="1217">
        <f>IF(G79='Resultat &amp; tabell'!$G79,2,0)</f>
        <v>2</v>
      </c>
      <c r="BF79" s="1216" t="s">
        <v>6</v>
      </c>
      <c r="BG79" s="1217">
        <f>IF(I79='Resultat &amp; tabell'!$I79,2,0)</f>
        <v>2</v>
      </c>
      <c r="BH79" s="1217">
        <f>IF(J79='Resultat &amp; tabell'!$J79,1,0)</f>
        <v>1</v>
      </c>
      <c r="BI79" s="1201">
        <f t="shared" si="144"/>
        <v>5</v>
      </c>
      <c r="BK79" s="1219" t="str">
        <f t="shared" si="146"/>
        <v>England</v>
      </c>
      <c r="BL79" s="1219" t="str">
        <f>'Resultat &amp; tabell'!D79</f>
        <v>Costa Rica</v>
      </c>
      <c r="BM79" s="1247" t="e">
        <f t="shared" si="147"/>
        <v>#N/A</v>
      </c>
      <c r="BN79" s="1249" t="e">
        <f t="shared" si="148"/>
        <v>#N/A</v>
      </c>
      <c r="BO79" s="1169">
        <f t="shared" si="145"/>
        <v>0</v>
      </c>
    </row>
    <row r="80" spans="2:67" ht="14.25" customHeight="1" x14ac:dyDescent="0.25">
      <c r="B80" s="1186">
        <v>53</v>
      </c>
      <c r="C80" s="1198">
        <v>41820.541666666664</v>
      </c>
      <c r="D80" s="1179" t="str">
        <f>M40</f>
        <v>Frankrike</v>
      </c>
      <c r="E80" s="1188" t="s">
        <v>6</v>
      </c>
      <c r="F80" s="1181" t="str">
        <f>M50</f>
        <v>Bosnien</v>
      </c>
      <c r="G80" s="1340">
        <v>3</v>
      </c>
      <c r="H80" s="1194" t="s">
        <v>6</v>
      </c>
      <c r="I80" s="1335">
        <v>0</v>
      </c>
      <c r="J80" s="1335">
        <v>1</v>
      </c>
      <c r="K80" s="1269">
        <f t="shared" si="141"/>
        <v>3</v>
      </c>
      <c r="M80" s="1337" t="s">
        <v>263</v>
      </c>
      <c r="N80" s="1299"/>
      <c r="O80" s="1300"/>
      <c r="P80" s="1259"/>
      <c r="Q80" s="1259"/>
      <c r="Z80" s="1154" t="s">
        <v>18</v>
      </c>
      <c r="AD80" s="1153" t="s">
        <v>19</v>
      </c>
      <c r="AZ80" s="1239">
        <v>53</v>
      </c>
      <c r="BA80" s="1240">
        <v>41820.541666666664</v>
      </c>
      <c r="BB80" s="1213" t="str">
        <f t="shared" si="142"/>
        <v>Frankrike</v>
      </c>
      <c r="BC80" s="1237" t="s">
        <v>6</v>
      </c>
      <c r="BD80" s="1213" t="str">
        <f t="shared" si="143"/>
        <v>Bosnien</v>
      </c>
      <c r="BE80" s="1217">
        <f>IF(G80='Resultat &amp; tabell'!$G80,2,0)</f>
        <v>0</v>
      </c>
      <c r="BF80" s="1216" t="s">
        <v>6</v>
      </c>
      <c r="BG80" s="1217">
        <f>IF(I80='Resultat &amp; tabell'!$I80,2,0)</f>
        <v>2</v>
      </c>
      <c r="BH80" s="1217">
        <f>IF(J80='Resultat &amp; tabell'!$J80,1,0)</f>
        <v>1</v>
      </c>
      <c r="BI80" s="1201">
        <f t="shared" si="144"/>
        <v>3</v>
      </c>
      <c r="BK80" s="1219" t="str">
        <f t="shared" si="146"/>
        <v>Frankrike</v>
      </c>
      <c r="BL80" s="1219" t="str">
        <f>'Resultat &amp; tabell'!D80</f>
        <v>Frankrike</v>
      </c>
      <c r="BM80" s="1247" t="str">
        <f t="shared" si="147"/>
        <v>Frankrike</v>
      </c>
      <c r="BN80" s="1249" t="str">
        <f t="shared" si="148"/>
        <v>Frankrike</v>
      </c>
      <c r="BO80" s="1169">
        <f t="shared" si="145"/>
        <v>2</v>
      </c>
    </row>
    <row r="81" spans="2:67" ht="14.25" customHeight="1" x14ac:dyDescent="0.25">
      <c r="B81" s="1140">
        <v>54</v>
      </c>
      <c r="C81" s="1183">
        <v>41820.708333333336</v>
      </c>
      <c r="D81" s="1179" t="str">
        <f>M58</f>
        <v>Portugal</v>
      </c>
      <c r="E81" s="1188" t="s">
        <v>6</v>
      </c>
      <c r="F81" s="1181" t="str">
        <f>M68</f>
        <v>Ryssland</v>
      </c>
      <c r="G81" s="1340">
        <v>1</v>
      </c>
      <c r="H81" s="1194" t="s">
        <v>6</v>
      </c>
      <c r="I81" s="1335">
        <v>0</v>
      </c>
      <c r="J81" s="1335">
        <v>1</v>
      </c>
      <c r="K81" s="1269">
        <f t="shared" si="141"/>
        <v>2</v>
      </c>
      <c r="M81" s="1337" t="s">
        <v>264</v>
      </c>
      <c r="N81" s="1299"/>
      <c r="O81" s="1300"/>
      <c r="P81" s="1259"/>
      <c r="Q81" s="1259"/>
      <c r="Z81" s="1154" t="s">
        <v>20</v>
      </c>
      <c r="AD81" s="1153" t="s">
        <v>21</v>
      </c>
      <c r="AZ81" s="1211">
        <v>54</v>
      </c>
      <c r="BA81" s="1218">
        <v>41820.708333333336</v>
      </c>
      <c r="BB81" s="1213" t="str">
        <f t="shared" si="142"/>
        <v>Portugal</v>
      </c>
      <c r="BC81" s="1237" t="s">
        <v>6</v>
      </c>
      <c r="BD81" s="1213" t="str">
        <f t="shared" si="143"/>
        <v>Ryssland</v>
      </c>
      <c r="BE81" s="1217">
        <f>IF(G81='Resultat &amp; tabell'!$G81,2,0)</f>
        <v>0</v>
      </c>
      <c r="BF81" s="1216" t="s">
        <v>6</v>
      </c>
      <c r="BG81" s="1217">
        <f>IF(I81='Resultat &amp; tabell'!$I81,2,0)</f>
        <v>2</v>
      </c>
      <c r="BH81" s="1217">
        <f>IF(J81='Resultat &amp; tabell'!$J81,1,0)</f>
        <v>0</v>
      </c>
      <c r="BI81" s="1201">
        <f t="shared" si="144"/>
        <v>2</v>
      </c>
      <c r="BK81" s="1219" t="str">
        <f t="shared" si="146"/>
        <v>Portugal</v>
      </c>
      <c r="BL81" s="1219" t="str">
        <f>'Resultat &amp; tabell'!D81</f>
        <v>Tyskland</v>
      </c>
      <c r="BM81" s="1247" t="e">
        <f t="shared" si="147"/>
        <v>#N/A</v>
      </c>
      <c r="BN81" s="1249" t="e">
        <f t="shared" si="148"/>
        <v>#N/A</v>
      </c>
      <c r="BO81" s="1169">
        <f t="shared" si="145"/>
        <v>0</v>
      </c>
    </row>
    <row r="82" spans="2:67" ht="14.25" customHeight="1" x14ac:dyDescent="0.25">
      <c r="B82" s="1140">
        <v>55</v>
      </c>
      <c r="C82" s="1183">
        <v>41821</v>
      </c>
      <c r="D82" s="1179" t="str">
        <f>M49</f>
        <v>Argentina</v>
      </c>
      <c r="E82" s="1188" t="s">
        <v>6</v>
      </c>
      <c r="F82" s="1181" t="str">
        <f>M41</f>
        <v>Schweiz</v>
      </c>
      <c r="G82" s="1340">
        <v>2</v>
      </c>
      <c r="H82" s="1141" t="s">
        <v>6</v>
      </c>
      <c r="I82" s="1335">
        <v>0</v>
      </c>
      <c r="J82" s="1335">
        <v>1</v>
      </c>
      <c r="K82" s="1269">
        <f t="shared" si="141"/>
        <v>2</v>
      </c>
      <c r="M82" s="1337" t="s">
        <v>258</v>
      </c>
      <c r="N82" s="1299"/>
      <c r="O82" s="1300"/>
      <c r="P82" s="1259"/>
      <c r="Q82" s="1259"/>
      <c r="Z82" s="1154" t="s">
        <v>22</v>
      </c>
      <c r="AD82" s="1153" t="s">
        <v>23</v>
      </c>
      <c r="AZ82" s="1211">
        <v>55</v>
      </c>
      <c r="BA82" s="1218">
        <v>41821</v>
      </c>
      <c r="BB82" s="1213" t="str">
        <f t="shared" si="142"/>
        <v>Argentina</v>
      </c>
      <c r="BC82" s="1237" t="s">
        <v>6</v>
      </c>
      <c r="BD82" s="1213" t="str">
        <f t="shared" si="143"/>
        <v>Schweiz</v>
      </c>
      <c r="BE82" s="1217">
        <f>IF(G82='Resultat &amp; tabell'!$G82,2,0)</f>
        <v>0</v>
      </c>
      <c r="BF82" s="1241" t="s">
        <v>6</v>
      </c>
      <c r="BG82" s="1217">
        <f>IF(I82='Resultat &amp; tabell'!$I82,2,0)</f>
        <v>2</v>
      </c>
      <c r="BH82" s="1217">
        <f>IF(J82='Resultat &amp; tabell'!$J82,1,0)</f>
        <v>0</v>
      </c>
      <c r="BI82" s="1201">
        <f t="shared" si="144"/>
        <v>2</v>
      </c>
      <c r="BK82" s="1219" t="str">
        <f t="shared" si="146"/>
        <v>Argentina</v>
      </c>
      <c r="BL82" s="1219" t="str">
        <f>'Resultat &amp; tabell'!D82</f>
        <v>Argentina</v>
      </c>
      <c r="BM82" s="1247" t="str">
        <f t="shared" si="147"/>
        <v>Argentina</v>
      </c>
      <c r="BN82" s="1249" t="str">
        <f t="shared" si="148"/>
        <v>Argentina</v>
      </c>
      <c r="BO82" s="1169">
        <f t="shared" si="145"/>
        <v>2</v>
      </c>
    </row>
    <row r="83" spans="2:67" ht="14.25" customHeight="1" x14ac:dyDescent="0.25">
      <c r="B83" s="1140">
        <v>56</v>
      </c>
      <c r="C83" s="1183">
        <v>41821</v>
      </c>
      <c r="D83" s="1179" t="str">
        <f>M67</f>
        <v>Belgien</v>
      </c>
      <c r="E83" s="1188" t="s">
        <v>6</v>
      </c>
      <c r="F83" s="1181" t="str">
        <f>M59</f>
        <v>Tyskland</v>
      </c>
      <c r="G83" s="1340">
        <v>1</v>
      </c>
      <c r="H83" s="1194" t="s">
        <v>6</v>
      </c>
      <c r="I83" s="1335">
        <v>1</v>
      </c>
      <c r="J83" s="1335" t="s">
        <v>214</v>
      </c>
      <c r="K83" s="1269">
        <f t="shared" si="141"/>
        <v>1</v>
      </c>
      <c r="M83" s="1337" t="s">
        <v>265</v>
      </c>
      <c r="N83" s="1299"/>
      <c r="O83" s="1300"/>
      <c r="P83" s="1259"/>
      <c r="Q83" s="1259"/>
      <c r="Z83" s="1154" t="s">
        <v>25</v>
      </c>
      <c r="AD83" s="1153" t="s">
        <v>26</v>
      </c>
      <c r="AZ83" s="1211">
        <v>56</v>
      </c>
      <c r="BA83" s="1218">
        <v>41821</v>
      </c>
      <c r="BB83" s="1213" t="str">
        <f t="shared" si="142"/>
        <v>Belgien</v>
      </c>
      <c r="BC83" s="1237" t="s">
        <v>6</v>
      </c>
      <c r="BD83" s="1213" t="str">
        <f t="shared" si="143"/>
        <v>Tyskland</v>
      </c>
      <c r="BE83" s="1217">
        <f>IF(G83='Resultat &amp; tabell'!$G83,2,0)</f>
        <v>0</v>
      </c>
      <c r="BF83" s="1216" t="s">
        <v>6</v>
      </c>
      <c r="BG83" s="1217">
        <f>IF(I83='Resultat &amp; tabell'!$I83,2,0)</f>
        <v>0</v>
      </c>
      <c r="BH83" s="1217">
        <f>IF(J83='Resultat &amp; tabell'!$J83,1,0)</f>
        <v>1</v>
      </c>
      <c r="BI83" s="1201">
        <f t="shared" si="144"/>
        <v>1</v>
      </c>
      <c r="BK83" s="1219" t="str">
        <f t="shared" si="146"/>
        <v>Belgien</v>
      </c>
      <c r="BL83" s="1219" t="str">
        <f>'Resultat &amp; tabell'!D83</f>
        <v>Belgien</v>
      </c>
      <c r="BM83" s="1247" t="str">
        <f t="shared" si="147"/>
        <v>Belgien</v>
      </c>
      <c r="BN83" s="1249" t="str">
        <f t="shared" si="148"/>
        <v>Belgien</v>
      </c>
      <c r="BO83" s="1169">
        <f t="shared" si="145"/>
        <v>2</v>
      </c>
    </row>
    <row r="84" spans="2:67" ht="14.25" customHeight="1" x14ac:dyDescent="0.25">
      <c r="B84" s="1145"/>
      <c r="C84" s="1167"/>
      <c r="D84" s="1145"/>
      <c r="E84" s="1145"/>
      <c r="F84" s="1145"/>
      <c r="G84" s="1141"/>
      <c r="H84" s="1141"/>
      <c r="I84" s="1141"/>
      <c r="J84" s="1141"/>
      <c r="K84" s="1282"/>
      <c r="M84" s="1301"/>
      <c r="N84" s="1299"/>
      <c r="O84" s="1300"/>
      <c r="P84" s="1259"/>
      <c r="Q84" s="1259"/>
      <c r="Z84" s="1154"/>
      <c r="AZ84" s="1220"/>
      <c r="BA84" s="1242"/>
      <c r="BB84" s="1220"/>
      <c r="BC84" s="1220"/>
      <c r="BD84" s="1220"/>
      <c r="BE84" s="1241"/>
      <c r="BF84" s="1241"/>
      <c r="BG84" s="1241"/>
      <c r="BH84" s="1241"/>
      <c r="BI84" s="1202"/>
      <c r="BK84" s="1219" t="str">
        <f t="shared" ref="BK84:BK91" si="149">BD76</f>
        <v>Chile</v>
      </c>
      <c r="BL84" s="1219" t="str">
        <f>'Resultat &amp; tabell'!F76</f>
        <v>Chile</v>
      </c>
      <c r="BM84" s="1247" t="str">
        <f t="shared" si="147"/>
        <v>Chile</v>
      </c>
      <c r="BN84" s="1249" t="str">
        <f t="shared" si="148"/>
        <v>Chile</v>
      </c>
      <c r="BO84" s="1169">
        <f t="shared" si="145"/>
        <v>2</v>
      </c>
    </row>
    <row r="85" spans="2:67" ht="14.25" customHeight="1" x14ac:dyDescent="0.25">
      <c r="B85" s="1143" t="s">
        <v>29</v>
      </c>
      <c r="C85" s="1155"/>
      <c r="D85" s="1146"/>
      <c r="K85" s="1282"/>
      <c r="M85" s="1301"/>
      <c r="N85" s="1299"/>
      <c r="O85" s="1300"/>
      <c r="P85" s="1259"/>
      <c r="Q85" s="1259"/>
      <c r="Z85" s="1150"/>
      <c r="AZ85" s="1205" t="s">
        <v>29</v>
      </c>
      <c r="BA85" s="1226"/>
      <c r="BB85" s="1169"/>
      <c r="BI85" s="1202"/>
      <c r="BK85" s="1219" t="str">
        <f t="shared" si="149"/>
        <v>Uruguay</v>
      </c>
      <c r="BL85" s="1219" t="str">
        <f>'Resultat &amp; tabell'!F77</f>
        <v>Uruguay</v>
      </c>
      <c r="BM85" s="1247" t="str">
        <f t="shared" si="147"/>
        <v>Uruguay</v>
      </c>
      <c r="BN85" s="1249" t="str">
        <f t="shared" si="148"/>
        <v>Uruguay</v>
      </c>
      <c r="BO85" s="1169">
        <f t="shared" si="145"/>
        <v>2</v>
      </c>
    </row>
    <row r="86" spans="2:67" ht="14.25" customHeight="1" x14ac:dyDescent="0.25">
      <c r="B86" s="1190" t="s">
        <v>2</v>
      </c>
      <c r="C86" s="1191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1192" t="s">
        <v>81</v>
      </c>
      <c r="K86" s="1286" t="s">
        <v>89</v>
      </c>
      <c r="M86" s="1302" t="s">
        <v>125</v>
      </c>
      <c r="N86" s="1299"/>
      <c r="O86" s="2014" t="s">
        <v>158</v>
      </c>
      <c r="P86" s="2015"/>
      <c r="Q86" s="2015"/>
      <c r="R86" s="2016"/>
      <c r="Z86" s="1162" t="s">
        <v>2</v>
      </c>
      <c r="AA86" s="1162"/>
      <c r="AB86" s="1162"/>
      <c r="AC86" s="1162"/>
      <c r="AD86" s="1162"/>
      <c r="AZ86" s="1233" t="s">
        <v>2</v>
      </c>
      <c r="BA86" s="1231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1232" t="s">
        <v>81</v>
      </c>
      <c r="BI86" s="1193" t="s">
        <v>89</v>
      </c>
      <c r="BK86" s="1219" t="str">
        <f t="shared" si="149"/>
        <v>Kroatien</v>
      </c>
      <c r="BL86" s="1219" t="str">
        <f>'Resultat &amp; tabell'!F78</f>
        <v>Mexiko</v>
      </c>
      <c r="BM86" s="1247" t="e">
        <f t="shared" si="147"/>
        <v>#N/A</v>
      </c>
      <c r="BN86" s="1249" t="e">
        <f t="shared" si="148"/>
        <v>#N/A</v>
      </c>
      <c r="BO86" s="1169">
        <f t="shared" si="145"/>
        <v>0</v>
      </c>
    </row>
    <row r="87" spans="2:67" ht="14.25" customHeight="1" x14ac:dyDescent="0.25">
      <c r="B87" s="1140">
        <v>57</v>
      </c>
      <c r="C87" s="1183">
        <v>41824</v>
      </c>
      <c r="D87" s="1179" t="str">
        <f>IF(M76="","Vinnare match 49",M76)</f>
        <v>BRASILIEN</v>
      </c>
      <c r="E87" s="1188" t="s">
        <v>6</v>
      </c>
      <c r="F87" s="1181" t="str">
        <f>IF(M77="","Vinnare match 50",M77)</f>
        <v>URUGUAY</v>
      </c>
      <c r="G87" s="1346">
        <v>2</v>
      </c>
      <c r="H87" s="1194" t="s">
        <v>6</v>
      </c>
      <c r="I87" s="1344">
        <v>1</v>
      </c>
      <c r="J87" s="1344">
        <v>1</v>
      </c>
      <c r="K87" s="1269">
        <f>BI87</f>
        <v>0</v>
      </c>
      <c r="M87" s="1342" t="s">
        <v>259</v>
      </c>
      <c r="N87" s="1299"/>
      <c r="O87" s="2017">
        <f>BO103</f>
        <v>16</v>
      </c>
      <c r="P87" s="2018"/>
      <c r="Q87" s="2018"/>
      <c r="R87" s="2019"/>
      <c r="Z87" s="1154" t="s">
        <v>32</v>
      </c>
      <c r="AD87" s="1153" t="s">
        <v>33</v>
      </c>
      <c r="AZ87" s="1211">
        <v>57</v>
      </c>
      <c r="BA87" s="1218">
        <v>41824</v>
      </c>
      <c r="BB87" s="1213" t="str">
        <f>D87</f>
        <v>BRASILIEN</v>
      </c>
      <c r="BC87" s="1237" t="s">
        <v>6</v>
      </c>
      <c r="BD87" s="1213" t="str">
        <f>F87</f>
        <v>URUGUAY</v>
      </c>
      <c r="BE87" s="1217">
        <f>IF(G87='Resultat &amp; tabell'!$G87,2,0)</f>
        <v>0</v>
      </c>
      <c r="BF87" s="1216" t="s">
        <v>6</v>
      </c>
      <c r="BG87" s="1217">
        <f>IF(I87='Resultat &amp; tabell'!$I87,2,0)</f>
        <v>0</v>
      </c>
      <c r="BH87" s="1217">
        <f>IF(J87='Resultat &amp; tabell'!$J87,1,0)</f>
        <v>0</v>
      </c>
      <c r="BI87" s="1201">
        <f t="shared" ref="BI87:BI90" si="150">SUM(BE87+BG87+BH87)</f>
        <v>0</v>
      </c>
      <c r="BK87" s="1219" t="str">
        <f t="shared" si="149"/>
        <v>Japan</v>
      </c>
      <c r="BL87" s="1219" t="str">
        <f>'Resultat &amp; tabell'!F79</f>
        <v>Grekland</v>
      </c>
      <c r="BM87" s="1247" t="e">
        <f t="shared" si="147"/>
        <v>#N/A</v>
      </c>
      <c r="BN87" s="1249" t="e">
        <f t="shared" si="148"/>
        <v>#N/A</v>
      </c>
      <c r="BO87" s="1169">
        <f t="shared" si="145"/>
        <v>0</v>
      </c>
    </row>
    <row r="88" spans="2:67" ht="14.25" customHeight="1" x14ac:dyDescent="0.25">
      <c r="B88" s="1140">
        <v>58</v>
      </c>
      <c r="C88" s="1183">
        <v>41824</v>
      </c>
      <c r="D88" s="1179" t="str">
        <f>IF(M80="","Vinnare match 53",M80)</f>
        <v>FRANKRIKE</v>
      </c>
      <c r="E88" s="1188" t="s">
        <v>6</v>
      </c>
      <c r="F88" s="1181" t="str">
        <f>IF(M81="","Vinnare match 54",M81)</f>
        <v>PORTUGAL</v>
      </c>
      <c r="G88" s="1346">
        <v>2</v>
      </c>
      <c r="H88" s="1194" t="s">
        <v>6</v>
      </c>
      <c r="I88" s="1344">
        <v>2</v>
      </c>
      <c r="J88" s="1344" t="s">
        <v>214</v>
      </c>
      <c r="K88" s="1269">
        <f>BI88</f>
        <v>0</v>
      </c>
      <c r="M88" s="1342" t="s">
        <v>263</v>
      </c>
      <c r="N88" s="1299"/>
      <c r="O88" s="1303"/>
      <c r="P88" s="1259"/>
      <c r="Q88" s="1259"/>
      <c r="Z88" s="1154" t="s">
        <v>34</v>
      </c>
      <c r="AD88" s="1153" t="s">
        <v>35</v>
      </c>
      <c r="AZ88" s="1211">
        <v>58</v>
      </c>
      <c r="BA88" s="1218">
        <v>41824</v>
      </c>
      <c r="BB88" s="1213" t="str">
        <f>D88</f>
        <v>FRANKRIKE</v>
      </c>
      <c r="BC88" s="1237" t="s">
        <v>6</v>
      </c>
      <c r="BD88" s="1213" t="str">
        <f>F88</f>
        <v>PORTUGAL</v>
      </c>
      <c r="BE88" s="1217">
        <f>IF(G88='Resultat &amp; tabell'!$G88,2,0)</f>
        <v>0</v>
      </c>
      <c r="BF88" s="1216" t="s">
        <v>6</v>
      </c>
      <c r="BG88" s="1217">
        <f>IF(I88='Resultat &amp; tabell'!$I88,2,0)</f>
        <v>0</v>
      </c>
      <c r="BH88" s="1217">
        <f>IF(J88='Resultat &amp; tabell'!$J88,1,0)</f>
        <v>0</v>
      </c>
      <c r="BI88" s="1201">
        <f t="shared" si="150"/>
        <v>0</v>
      </c>
      <c r="BK88" s="1219" t="str">
        <f t="shared" si="149"/>
        <v>Bosnien</v>
      </c>
      <c r="BL88" s="1219" t="str">
        <f>'Resultat &amp; tabell'!F80</f>
        <v>Nigeria</v>
      </c>
      <c r="BM88" s="1247" t="e">
        <f t="shared" si="147"/>
        <v>#N/A</v>
      </c>
      <c r="BN88" s="1249" t="e">
        <f t="shared" si="148"/>
        <v>#N/A</v>
      </c>
      <c r="BO88" s="1169">
        <f t="shared" si="145"/>
        <v>0</v>
      </c>
    </row>
    <row r="89" spans="2:67" ht="14.25" customHeight="1" x14ac:dyDescent="0.25">
      <c r="B89" s="1140">
        <v>59</v>
      </c>
      <c r="C89" s="1183">
        <v>41825</v>
      </c>
      <c r="D89" s="1179" t="str">
        <f>IF(M78="","Vinnare match 51",M78)</f>
        <v>KROATIEN</v>
      </c>
      <c r="E89" s="1188" t="s">
        <v>6</v>
      </c>
      <c r="F89" s="1181" t="str">
        <f>IF(M79="","Vinnare match 52",M79)</f>
        <v>ENGLAND</v>
      </c>
      <c r="G89" s="1346">
        <v>1</v>
      </c>
      <c r="H89" s="1194" t="s">
        <v>6</v>
      </c>
      <c r="I89" s="1344">
        <v>1</v>
      </c>
      <c r="J89" s="1344" t="s">
        <v>214</v>
      </c>
      <c r="K89" s="1269">
        <f>BI89</f>
        <v>0</v>
      </c>
      <c r="M89" s="1342" t="s">
        <v>262</v>
      </c>
      <c r="N89" s="1299"/>
      <c r="O89" s="1303"/>
      <c r="P89" s="1259"/>
      <c r="Q89" s="1259"/>
      <c r="Z89" s="1154" t="s">
        <v>36</v>
      </c>
      <c r="AD89" s="1153" t="s">
        <v>37</v>
      </c>
      <c r="AZ89" s="1211">
        <v>59</v>
      </c>
      <c r="BA89" s="1218">
        <v>41825</v>
      </c>
      <c r="BB89" s="1213" t="str">
        <f>D89</f>
        <v>KROATIEN</v>
      </c>
      <c r="BC89" s="1237" t="s">
        <v>6</v>
      </c>
      <c r="BD89" s="1213" t="str">
        <f>F89</f>
        <v>ENGLAND</v>
      </c>
      <c r="BE89" s="1217">
        <f>IF(G89='Resultat &amp; tabell'!$G89,2,0)</f>
        <v>0</v>
      </c>
      <c r="BF89" s="1216" t="s">
        <v>6</v>
      </c>
      <c r="BG89" s="1217">
        <f>IF(I89='Resultat &amp; tabell'!$I89,2,0)</f>
        <v>0</v>
      </c>
      <c r="BH89" s="1217">
        <f>IF(J89='Resultat &amp; tabell'!$J89,1,0)</f>
        <v>0</v>
      </c>
      <c r="BI89" s="1201">
        <f t="shared" si="150"/>
        <v>0</v>
      </c>
      <c r="BK89" s="1219" t="str">
        <f t="shared" si="149"/>
        <v>Ryssland</v>
      </c>
      <c r="BL89" s="1219" t="str">
        <f>'Resultat &amp; tabell'!F81</f>
        <v>Algeriet</v>
      </c>
      <c r="BM89" s="1247" t="e">
        <f t="shared" si="147"/>
        <v>#N/A</v>
      </c>
      <c r="BN89" s="1249" t="e">
        <f t="shared" si="148"/>
        <v>#N/A</v>
      </c>
      <c r="BO89" s="1169">
        <f t="shared" si="145"/>
        <v>0</v>
      </c>
    </row>
    <row r="90" spans="2:67" ht="14.25" customHeight="1" x14ac:dyDescent="0.25">
      <c r="B90" s="1140">
        <v>60</v>
      </c>
      <c r="C90" s="1183">
        <v>41825</v>
      </c>
      <c r="D90" s="1179" t="str">
        <f>IF(M82="","Vinnare match 55",M82)</f>
        <v>ARGENTINA</v>
      </c>
      <c r="E90" s="1188" t="s">
        <v>6</v>
      </c>
      <c r="F90" s="1181" t="str">
        <f>IF(M83="","Vinnare match 56",M83)</f>
        <v>BELGIEN</v>
      </c>
      <c r="G90" s="1346">
        <v>2</v>
      </c>
      <c r="H90" s="1194" t="s">
        <v>6</v>
      </c>
      <c r="I90" s="1344">
        <v>1</v>
      </c>
      <c r="J90" s="1344">
        <v>1</v>
      </c>
      <c r="K90" s="1269">
        <f>BI90</f>
        <v>0</v>
      </c>
      <c r="M90" s="1342" t="s">
        <v>258</v>
      </c>
      <c r="N90" s="1299"/>
      <c r="O90" s="1303"/>
      <c r="P90" s="1259"/>
      <c r="Q90" s="1259"/>
      <c r="Z90" s="1154" t="s">
        <v>38</v>
      </c>
      <c r="AD90" s="1153" t="s">
        <v>39</v>
      </c>
      <c r="AZ90" s="1211">
        <v>60</v>
      </c>
      <c r="BA90" s="1218">
        <v>41825</v>
      </c>
      <c r="BB90" s="1213" t="str">
        <f>D90</f>
        <v>ARGENTINA</v>
      </c>
      <c r="BC90" s="1237" t="s">
        <v>6</v>
      </c>
      <c r="BD90" s="1213" t="str">
        <f>F90</f>
        <v>BELGIEN</v>
      </c>
      <c r="BE90" s="1217">
        <f>IF(G90='Resultat &amp; tabell'!$G90,2,0)</f>
        <v>0</v>
      </c>
      <c r="BF90" s="1216" t="s">
        <v>6</v>
      </c>
      <c r="BG90" s="1217">
        <f>IF(I90='Resultat &amp; tabell'!$I90,2,0)</f>
        <v>0</v>
      </c>
      <c r="BH90" s="1217">
        <f>IF(J90='Resultat &amp; tabell'!$J90,1,0)</f>
        <v>0</v>
      </c>
      <c r="BI90" s="1201">
        <f t="shared" si="150"/>
        <v>0</v>
      </c>
      <c r="BK90" s="1219" t="str">
        <f t="shared" si="149"/>
        <v>Schweiz</v>
      </c>
      <c r="BL90" s="1219" t="str">
        <f>'Resultat &amp; tabell'!F82</f>
        <v>Schweiz</v>
      </c>
      <c r="BM90" s="1247" t="str">
        <f t="shared" si="147"/>
        <v>Schweiz</v>
      </c>
      <c r="BN90" s="1249" t="str">
        <f t="shared" si="148"/>
        <v>Schweiz</v>
      </c>
      <c r="BO90" s="1169">
        <f t="shared" si="145"/>
        <v>2</v>
      </c>
    </row>
    <row r="91" spans="2:67" ht="14.25" customHeight="1" x14ac:dyDescent="0.25">
      <c r="B91" s="1156"/>
      <c r="C91" s="1155"/>
      <c r="D91" s="1146"/>
      <c r="K91" s="1282"/>
      <c r="M91" s="1301"/>
      <c r="N91" s="1299"/>
      <c r="O91" s="1303"/>
      <c r="P91" s="1259"/>
      <c r="Q91" s="1259"/>
      <c r="Z91" s="1150"/>
      <c r="AZ91" s="1168"/>
      <c r="BA91" s="1226"/>
      <c r="BB91" s="1169"/>
      <c r="BI91" s="1202"/>
      <c r="BK91" s="1219" t="str">
        <f t="shared" si="149"/>
        <v>Tyskland</v>
      </c>
      <c r="BL91" s="1219" t="str">
        <f>'Resultat &amp; tabell'!F83</f>
        <v>USA</v>
      </c>
      <c r="BM91" s="1247" t="str">
        <f t="shared" si="147"/>
        <v>Tyskland</v>
      </c>
      <c r="BN91" s="1249" t="str">
        <f t="shared" si="148"/>
        <v>Tyskland</v>
      </c>
      <c r="BO91" s="1169">
        <f t="shared" si="145"/>
        <v>2</v>
      </c>
    </row>
    <row r="92" spans="2:67" ht="14.25" customHeight="1" x14ac:dyDescent="0.25">
      <c r="B92" s="1143" t="s">
        <v>41</v>
      </c>
      <c r="C92" s="1155"/>
      <c r="D92" s="1146"/>
      <c r="K92" s="1282"/>
      <c r="M92" s="1301"/>
      <c r="N92" s="1299"/>
      <c r="O92" s="1303"/>
      <c r="P92" s="1259"/>
      <c r="Q92" s="1259"/>
      <c r="Z92" s="1150"/>
      <c r="AZ92" s="1205" t="s">
        <v>41</v>
      </c>
      <c r="BA92" s="1226"/>
      <c r="BB92" s="1169"/>
      <c r="BI92" s="1202"/>
      <c r="BK92" s="1219"/>
      <c r="BN92" s="1137" t="s">
        <v>107</v>
      </c>
      <c r="BO92" s="1170">
        <f>SUM(BO76:BO91)</f>
        <v>18</v>
      </c>
    </row>
    <row r="93" spans="2:67" ht="14.25" customHeight="1" x14ac:dyDescent="0.25">
      <c r="B93" s="1190" t="s">
        <v>2</v>
      </c>
      <c r="C93" s="1191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1192" t="s">
        <v>81</v>
      </c>
      <c r="K93" s="1286" t="s">
        <v>89</v>
      </c>
      <c r="M93" s="1302" t="s">
        <v>124</v>
      </c>
      <c r="N93" s="1299" t="s">
        <v>100</v>
      </c>
      <c r="O93" s="2014" t="s">
        <v>159</v>
      </c>
      <c r="P93" s="2015"/>
      <c r="Q93" s="2015"/>
      <c r="R93" s="2016"/>
      <c r="Z93" s="1162" t="s">
        <v>2</v>
      </c>
      <c r="AA93" s="1162"/>
      <c r="AB93" s="1162"/>
      <c r="AC93" s="1162"/>
      <c r="AD93" s="1162"/>
      <c r="AZ93" s="1233" t="s">
        <v>2</v>
      </c>
      <c r="BA93" s="1231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1232" t="s">
        <v>81</v>
      </c>
      <c r="BI93" s="1193" t="s">
        <v>89</v>
      </c>
      <c r="BK93" s="1250" t="s">
        <v>29</v>
      </c>
      <c r="BL93" s="1251"/>
      <c r="BM93" s="1252"/>
      <c r="BN93" s="1253"/>
      <c r="BO93" s="1253"/>
    </row>
    <row r="94" spans="2:67" ht="14.25" customHeight="1" x14ac:dyDescent="0.25">
      <c r="B94" s="1140">
        <v>61</v>
      </c>
      <c r="C94" s="1183">
        <v>41828.708333333336</v>
      </c>
      <c r="D94" s="1179" t="str">
        <f>IF(M87="","Vinnare match 57",M87)</f>
        <v>BRASILIEN</v>
      </c>
      <c r="E94" s="1188" t="s">
        <v>6</v>
      </c>
      <c r="F94" s="1181" t="str">
        <f>IF(M88="","Vinnare match 58",M88)</f>
        <v>FRANKRIKE</v>
      </c>
      <c r="G94" s="1257">
        <v>1</v>
      </c>
      <c r="H94" s="1194" t="s">
        <v>6</v>
      </c>
      <c r="I94" s="1345">
        <v>1</v>
      </c>
      <c r="J94" s="1345" t="s">
        <v>214</v>
      </c>
      <c r="K94" s="1269">
        <f>BI94</f>
        <v>0</v>
      </c>
      <c r="M94" s="1343" t="s">
        <v>263</v>
      </c>
      <c r="O94" s="2017">
        <f>BO110</f>
        <v>0</v>
      </c>
      <c r="P94" s="2018"/>
      <c r="Q94" s="2018"/>
      <c r="R94" s="2019"/>
      <c r="S94" s="1299" t="str">
        <f>IF(M94=D94,F94,D94)</f>
        <v>BRASILIEN</v>
      </c>
      <c r="Z94" s="1154" t="s">
        <v>44</v>
      </c>
      <c r="AD94" s="1153" t="s">
        <v>45</v>
      </c>
      <c r="AZ94" s="1211">
        <v>61</v>
      </c>
      <c r="BA94" s="1218">
        <v>41828.708333333336</v>
      </c>
      <c r="BB94" s="1213" t="str">
        <f>D94</f>
        <v>BRASILIEN</v>
      </c>
      <c r="BC94" s="1237" t="s">
        <v>6</v>
      </c>
      <c r="BD94" s="1213" t="str">
        <f>F94</f>
        <v>FRANKRIKE</v>
      </c>
      <c r="BE94" s="1217">
        <f>IF(G94='Resultat &amp; tabell'!$G94,2,0)</f>
        <v>0</v>
      </c>
      <c r="BF94" s="1216" t="s">
        <v>6</v>
      </c>
      <c r="BG94" s="1217">
        <f>IF(I94='Resultat &amp; tabell'!$I94,2,0)</f>
        <v>0</v>
      </c>
      <c r="BH94" s="1217">
        <f>IF(J94='Resultat &amp; tabell'!$J94,1,0)</f>
        <v>0</v>
      </c>
      <c r="BI94" s="1201">
        <f t="shared" ref="BI94:BI95" si="151">SUM(BE94+BG94+BH94)</f>
        <v>0</v>
      </c>
      <c r="BK94" s="1172" t="s">
        <v>104</v>
      </c>
      <c r="BL94" s="1204" t="s">
        <v>103</v>
      </c>
      <c r="BM94" s="1204" t="s">
        <v>105</v>
      </c>
      <c r="BN94" s="1204" t="s">
        <v>106</v>
      </c>
      <c r="BO94" s="1204" t="s">
        <v>89</v>
      </c>
    </row>
    <row r="95" spans="2:67" ht="14.25" customHeight="1" x14ac:dyDescent="0.25">
      <c r="B95" s="1140">
        <v>62</v>
      </c>
      <c r="C95" s="1183">
        <v>41829.708333333336</v>
      </c>
      <c r="D95" s="1179" t="str">
        <f>IF(M89="","Vinnare match 59",M89)</f>
        <v>ENGLAND</v>
      </c>
      <c r="E95" s="1188" t="s">
        <v>6</v>
      </c>
      <c r="F95" s="1181" t="str">
        <f>IF(M90="","Vinnare match 60",M90)</f>
        <v>ARGENTINA</v>
      </c>
      <c r="G95" s="1257">
        <v>0</v>
      </c>
      <c r="H95" s="1194" t="s">
        <v>6</v>
      </c>
      <c r="I95" s="1345">
        <v>3</v>
      </c>
      <c r="J95" s="1345">
        <v>2</v>
      </c>
      <c r="K95" s="1269">
        <f>BI95</f>
        <v>0</v>
      </c>
      <c r="M95" s="1343" t="s">
        <v>258</v>
      </c>
      <c r="O95" s="1303"/>
      <c r="P95" s="1299" t="str">
        <f>IF(M95=D95,F95,D95)</f>
        <v>ENGLAND</v>
      </c>
      <c r="Q95" s="1259"/>
      <c r="Z95" s="1154" t="s">
        <v>48</v>
      </c>
      <c r="AD95" s="1153" t="s">
        <v>49</v>
      </c>
      <c r="AZ95" s="1211">
        <v>62</v>
      </c>
      <c r="BA95" s="1218">
        <v>41829.708333333336</v>
      </c>
      <c r="BB95" s="1213" t="str">
        <f>D95</f>
        <v>ENGLAND</v>
      </c>
      <c r="BC95" s="1237" t="s">
        <v>6</v>
      </c>
      <c r="BD95" s="1213" t="str">
        <f>F95</f>
        <v>ARGENTINA</v>
      </c>
      <c r="BE95" s="1217">
        <f>IF(G95='Resultat &amp; tabell'!$G95,2,0)</f>
        <v>0</v>
      </c>
      <c r="BF95" s="1216" t="s">
        <v>6</v>
      </c>
      <c r="BG95" s="1217">
        <f>IF(I95='Resultat &amp; tabell'!$I95,2,0)</f>
        <v>0</v>
      </c>
      <c r="BH95" s="1217">
        <f>IF(J95='Resultat &amp; tabell'!$J95,1,0)</f>
        <v>0</v>
      </c>
      <c r="BI95" s="1201">
        <f t="shared" si="151"/>
        <v>0</v>
      </c>
      <c r="BK95" s="1219" t="str">
        <f>D87</f>
        <v>BRASILIEN</v>
      </c>
      <c r="BL95" s="1219" t="str">
        <f>'Resultat &amp; tabell'!D87</f>
        <v>Brasilien</v>
      </c>
      <c r="BM95" s="1247" t="str">
        <f>VLOOKUP(BK95,$BL$95:$BL$102,1,FALSE)</f>
        <v>Brasilien</v>
      </c>
      <c r="BN95" s="1249" t="str">
        <f t="shared" ref="BN95:BN102" si="152">BM95</f>
        <v>Brasilien</v>
      </c>
      <c r="BO95" s="1169">
        <f t="shared" ref="BO95:BO102" si="153">IFERROR(IF(BM95=BN95,4,0),0)</f>
        <v>4</v>
      </c>
    </row>
    <row r="96" spans="2:67" ht="14.25" customHeight="1" x14ac:dyDescent="0.25">
      <c r="B96" s="1156"/>
      <c r="C96" s="1155"/>
      <c r="D96" s="1146"/>
      <c r="K96" s="1282"/>
      <c r="M96" s="1301"/>
      <c r="N96" s="1299"/>
      <c r="O96" s="1303"/>
      <c r="P96" s="1259"/>
      <c r="Q96" s="1259"/>
      <c r="Z96" s="1150"/>
      <c r="AZ96" s="1168"/>
      <c r="BA96" s="1226"/>
      <c r="BB96" s="1169"/>
      <c r="BI96" s="1202"/>
      <c r="BK96" s="1219" t="str">
        <f>D88</f>
        <v>FRANKRIKE</v>
      </c>
      <c r="BL96" s="1219" t="str">
        <f>'Resultat &amp; tabell'!D88</f>
        <v>Frankrike</v>
      </c>
      <c r="BM96" s="1247" t="str">
        <f t="shared" ref="BM96:BM102" si="154">VLOOKUP(BK96,$BL$95:$BL$102,1,FALSE)</f>
        <v>Frankrike</v>
      </c>
      <c r="BN96" s="1249" t="str">
        <f t="shared" si="152"/>
        <v>Frankrike</v>
      </c>
      <c r="BO96" s="1169">
        <f t="shared" si="153"/>
        <v>4</v>
      </c>
    </row>
    <row r="97" spans="2:67" ht="14.25" customHeight="1" x14ac:dyDescent="0.25">
      <c r="B97" s="1143" t="s">
        <v>50</v>
      </c>
      <c r="C97" s="1155"/>
      <c r="D97" s="1146"/>
      <c r="K97" s="1282"/>
      <c r="M97" s="1301"/>
      <c r="N97" s="1299"/>
      <c r="O97" s="1303"/>
      <c r="P97" s="1259"/>
      <c r="Q97" s="1259"/>
      <c r="Z97" s="1150"/>
      <c r="AZ97" s="1205" t="s">
        <v>50</v>
      </c>
      <c r="BA97" s="1226"/>
      <c r="BB97" s="1169"/>
      <c r="BI97" s="1202"/>
      <c r="BK97" s="1219" t="str">
        <f>D89</f>
        <v>KROATIEN</v>
      </c>
      <c r="BL97" s="1219" t="str">
        <f>'Resultat &amp; tabell'!D89</f>
        <v>Holland</v>
      </c>
      <c r="BM97" s="1247" t="e">
        <f t="shared" si="154"/>
        <v>#N/A</v>
      </c>
      <c r="BN97" s="1249" t="e">
        <f t="shared" si="152"/>
        <v>#N/A</v>
      </c>
      <c r="BO97" s="1169">
        <f t="shared" si="153"/>
        <v>0</v>
      </c>
    </row>
    <row r="98" spans="2:67" ht="14.25" customHeight="1" x14ac:dyDescent="0.25">
      <c r="B98" s="1190" t="s">
        <v>2</v>
      </c>
      <c r="C98" s="1191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1192" t="s">
        <v>81</v>
      </c>
      <c r="K98" s="1286" t="s">
        <v>89</v>
      </c>
      <c r="M98" s="1282"/>
      <c r="N98" s="1299"/>
      <c r="O98" s="2014" t="s">
        <v>160</v>
      </c>
      <c r="P98" s="2015"/>
      <c r="Q98" s="2015"/>
      <c r="R98" s="2016"/>
      <c r="Z98" s="1162" t="s">
        <v>2</v>
      </c>
      <c r="AA98" s="1162"/>
      <c r="AB98" s="1162"/>
      <c r="AC98" s="1162"/>
      <c r="AD98" s="1162"/>
      <c r="AZ98" s="1233" t="s">
        <v>2</v>
      </c>
      <c r="BA98" s="1231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1232" t="s">
        <v>81</v>
      </c>
      <c r="BI98" s="1193" t="s">
        <v>89</v>
      </c>
      <c r="BK98" s="1219" t="str">
        <f>D90</f>
        <v>ARGENTINA</v>
      </c>
      <c r="BL98" s="1219" t="str">
        <f>'Resultat &amp; tabell'!D90</f>
        <v>Argentina</v>
      </c>
      <c r="BM98" s="1247" t="str">
        <f t="shared" si="154"/>
        <v>Argentina</v>
      </c>
      <c r="BN98" s="1249" t="str">
        <f t="shared" si="152"/>
        <v>Argentina</v>
      </c>
      <c r="BO98" s="1169">
        <f t="shared" si="153"/>
        <v>4</v>
      </c>
    </row>
    <row r="99" spans="2:67" ht="14.25" customHeight="1" x14ac:dyDescent="0.25">
      <c r="B99" s="1140">
        <v>63</v>
      </c>
      <c r="C99" s="1183">
        <v>41832</v>
      </c>
      <c r="D99" s="1179" t="str">
        <f>IF(M94="","Förlorare match 61",S94)</f>
        <v>BRASILIEN</v>
      </c>
      <c r="E99" s="1188" t="s">
        <v>6</v>
      </c>
      <c r="F99" s="1181" t="str">
        <f>IF(M95="","Förlorare match 62",P95)</f>
        <v>ENGLAND</v>
      </c>
      <c r="G99" s="1257">
        <v>4</v>
      </c>
      <c r="H99" s="1194" t="s">
        <v>6</v>
      </c>
      <c r="I99" s="1347">
        <v>1</v>
      </c>
      <c r="J99" s="1347">
        <v>1</v>
      </c>
      <c r="K99" s="1269">
        <f>BI99</f>
        <v>0</v>
      </c>
      <c r="M99" s="1304"/>
      <c r="N99" s="1299"/>
      <c r="O99" s="2017">
        <f>BO115</f>
        <v>0</v>
      </c>
      <c r="P99" s="2018"/>
      <c r="Q99" s="2018"/>
      <c r="R99" s="2019"/>
      <c r="Z99" s="1154" t="s">
        <v>51</v>
      </c>
      <c r="AD99" s="1153" t="s">
        <v>52</v>
      </c>
      <c r="AZ99" s="1211">
        <v>63</v>
      </c>
      <c r="BA99" s="1218">
        <v>41832</v>
      </c>
      <c r="BB99" s="1213" t="str">
        <f>D99</f>
        <v>BRASILIEN</v>
      </c>
      <c r="BC99" s="1237" t="s">
        <v>6</v>
      </c>
      <c r="BD99" s="1213" t="str">
        <f>F99</f>
        <v>ENGLAND</v>
      </c>
      <c r="BE99" s="1217">
        <f>IF(G99='Resultat &amp; tabell'!$G99,2,0)</f>
        <v>0</v>
      </c>
      <c r="BF99" s="1216" t="s">
        <v>6</v>
      </c>
      <c r="BG99" s="1217">
        <f>IF(I99='Resultat &amp; tabell'!$I99,2,0)</f>
        <v>0</v>
      </c>
      <c r="BH99" s="1217">
        <f>IF(J99='Resultat &amp; tabell'!$J99,1,0)</f>
        <v>0</v>
      </c>
      <c r="BI99" s="1201">
        <f>SUM(BE99+BG99+BH99)</f>
        <v>0</v>
      </c>
      <c r="BK99" s="1219" t="str">
        <f>F87</f>
        <v>URUGUAY</v>
      </c>
      <c r="BL99" s="1219" t="str">
        <f>'Resultat &amp; tabell'!F87</f>
        <v>Colombia</v>
      </c>
      <c r="BM99" s="1247" t="e">
        <f t="shared" si="154"/>
        <v>#N/A</v>
      </c>
      <c r="BN99" s="1249" t="e">
        <f t="shared" si="152"/>
        <v>#N/A</v>
      </c>
      <c r="BO99" s="1169">
        <f t="shared" si="153"/>
        <v>0</v>
      </c>
    </row>
    <row r="100" spans="2:67" ht="14.25" customHeight="1" x14ac:dyDescent="0.25">
      <c r="B100" s="1156"/>
      <c r="C100" s="1155"/>
      <c r="D100" s="1146"/>
      <c r="K100" s="1282"/>
      <c r="M100" s="1305"/>
      <c r="N100" s="1299"/>
      <c r="O100" s="1306"/>
      <c r="P100" s="1259"/>
      <c r="Q100" s="1259"/>
      <c r="Z100" s="1150"/>
      <c r="AZ100" s="1168"/>
      <c r="BA100" s="1226"/>
      <c r="BB100" s="1169"/>
      <c r="BI100" s="1202"/>
      <c r="BK100" s="1219" t="str">
        <f>F88</f>
        <v>PORTUGAL</v>
      </c>
      <c r="BL100" s="1219" t="str">
        <f>'Resultat &amp; tabell'!F88</f>
        <v>Tyskland</v>
      </c>
      <c r="BM100" s="1247" t="e">
        <f t="shared" si="154"/>
        <v>#N/A</v>
      </c>
      <c r="BN100" s="1249" t="e">
        <f t="shared" si="152"/>
        <v>#N/A</v>
      </c>
      <c r="BO100" s="1169">
        <f t="shared" si="153"/>
        <v>0</v>
      </c>
    </row>
    <row r="101" spans="2:67" ht="14.25" customHeight="1" x14ac:dyDescent="0.25">
      <c r="B101" s="1143" t="s">
        <v>54</v>
      </c>
      <c r="C101" s="1158"/>
      <c r="D101" s="1160"/>
      <c r="E101" s="1144"/>
      <c r="F101" s="1143"/>
      <c r="G101" s="1144"/>
      <c r="H101" s="1144"/>
      <c r="I101" s="1144"/>
      <c r="J101" s="1144"/>
      <c r="K101" s="1282"/>
      <c r="M101" s="1305"/>
      <c r="N101" s="1299"/>
      <c r="O101" s="1303"/>
      <c r="P101" s="1259"/>
      <c r="Q101" s="1259"/>
      <c r="Z101" s="1162"/>
      <c r="AA101" s="1148"/>
      <c r="AB101" s="1148"/>
      <c r="AC101" s="1148"/>
      <c r="AD101" s="1147"/>
      <c r="AZ101" s="1205" t="s">
        <v>54</v>
      </c>
      <c r="BA101" s="1228"/>
      <c r="BB101" s="1170"/>
      <c r="BC101" s="1206"/>
      <c r="BD101" s="1205"/>
      <c r="BE101" s="1206"/>
      <c r="BF101" s="1206"/>
      <c r="BG101" s="1206"/>
      <c r="BH101" s="1206"/>
      <c r="BI101" s="1202"/>
      <c r="BK101" s="1219" t="str">
        <f>F89</f>
        <v>ENGLAND</v>
      </c>
      <c r="BL101" s="1219" t="str">
        <f>'Resultat &amp; tabell'!F89</f>
        <v>Costa Rica</v>
      </c>
      <c r="BM101" s="1247" t="e">
        <f t="shared" si="154"/>
        <v>#N/A</v>
      </c>
      <c r="BN101" s="1249" t="e">
        <f t="shared" si="152"/>
        <v>#N/A</v>
      </c>
      <c r="BO101" s="1169">
        <f t="shared" si="153"/>
        <v>0</v>
      </c>
    </row>
    <row r="102" spans="2:67" ht="14.25" customHeight="1" x14ac:dyDescent="0.25">
      <c r="B102" s="1190" t="s">
        <v>2</v>
      </c>
      <c r="C102" s="1191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1192" t="s">
        <v>81</v>
      </c>
      <c r="K102" s="1286" t="s">
        <v>89</v>
      </c>
      <c r="M102" s="1282"/>
      <c r="N102" s="1299"/>
      <c r="O102" s="2014" t="s">
        <v>161</v>
      </c>
      <c r="P102" s="2015"/>
      <c r="Q102" s="2015"/>
      <c r="R102" s="2016"/>
      <c r="Z102" s="1162" t="s">
        <v>2</v>
      </c>
      <c r="AA102" s="1162"/>
      <c r="AB102" s="1162"/>
      <c r="AC102" s="1162"/>
      <c r="AD102" s="1162"/>
      <c r="AZ102" s="1233" t="s">
        <v>2</v>
      </c>
      <c r="BA102" s="1231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1232" t="s">
        <v>81</v>
      </c>
      <c r="BI102" s="1193" t="s">
        <v>89</v>
      </c>
      <c r="BK102" s="1219" t="str">
        <f>F90</f>
        <v>BELGIEN</v>
      </c>
      <c r="BL102" s="1219" t="str">
        <f>'Resultat &amp; tabell'!F90</f>
        <v>Belgien</v>
      </c>
      <c r="BM102" s="1247" t="str">
        <f t="shared" si="154"/>
        <v>Belgien</v>
      </c>
      <c r="BN102" s="1249" t="str">
        <f t="shared" si="152"/>
        <v>Belgien</v>
      </c>
      <c r="BO102" s="1169">
        <f t="shared" si="153"/>
        <v>4</v>
      </c>
    </row>
    <row r="103" spans="2:67" ht="14.25" customHeight="1" x14ac:dyDescent="0.25">
      <c r="B103" s="1189">
        <v>64</v>
      </c>
      <c r="C103" s="1195">
        <v>41833.666666666664</v>
      </c>
      <c r="D103" s="1179" t="str">
        <f>IF(M94="","Vinnare match 61",M94)</f>
        <v>FRANKRIKE</v>
      </c>
      <c r="E103" s="1188" t="s">
        <v>6</v>
      </c>
      <c r="F103" s="1181" t="str">
        <f>IF(M95="","Vinnare match 62",M95)</f>
        <v>ARGENTINA</v>
      </c>
      <c r="G103" s="1256">
        <v>0</v>
      </c>
      <c r="H103" s="1194" t="s">
        <v>6</v>
      </c>
      <c r="I103" s="1470">
        <v>2</v>
      </c>
      <c r="J103" s="1469">
        <v>2</v>
      </c>
      <c r="K103" s="1269">
        <f>BI103</f>
        <v>0</v>
      </c>
      <c r="M103" s="1304"/>
      <c r="N103" s="1299"/>
      <c r="O103" s="2017">
        <f>BO120</f>
        <v>0</v>
      </c>
      <c r="P103" s="2018"/>
      <c r="Q103" s="2018"/>
      <c r="R103" s="2019"/>
      <c r="Z103" s="1154" t="s">
        <v>57</v>
      </c>
      <c r="AD103" s="1153" t="s">
        <v>58</v>
      </c>
      <c r="AZ103" s="1243">
        <v>64</v>
      </c>
      <c r="BA103" s="1244">
        <v>41833.666666666664</v>
      </c>
      <c r="BB103" s="1213" t="str">
        <f>D103</f>
        <v>FRANKRIKE</v>
      </c>
      <c r="BC103" s="1237" t="s">
        <v>6</v>
      </c>
      <c r="BD103" s="1213" t="str">
        <f>F103</f>
        <v>ARGENTINA</v>
      </c>
      <c r="BE103" s="1217">
        <f>IF(G103='Resultat &amp; tabell'!$G103,2,0)</f>
        <v>0</v>
      </c>
      <c r="BF103" s="1216" t="s">
        <v>6</v>
      </c>
      <c r="BG103" s="1217">
        <f>IF(I103='Resultat &amp; tabell'!$I103,2,0)</f>
        <v>0</v>
      </c>
      <c r="BH103" s="1217">
        <f>IF(J103='Resultat &amp; tabell'!$J103,1,0)</f>
        <v>0</v>
      </c>
      <c r="BI103" s="1201">
        <f>SUM(BE103+BG103+BH103)</f>
        <v>0</v>
      </c>
      <c r="BK103" s="1219"/>
      <c r="BM103" s="1248"/>
      <c r="BN103" s="1137" t="s">
        <v>107</v>
      </c>
      <c r="BO103" s="1170">
        <f>SUM(BO95:BO102)</f>
        <v>16</v>
      </c>
    </row>
    <row r="104" spans="2:67" ht="14.25" customHeight="1" x14ac:dyDescent="0.25">
      <c r="BK104" s="1250" t="s">
        <v>41</v>
      </c>
      <c r="BL104" s="1251"/>
      <c r="BM104" s="1252"/>
      <c r="BN104" s="1253"/>
      <c r="BO104" s="1253"/>
    </row>
    <row r="105" spans="2:67" ht="14.25" customHeight="1" x14ac:dyDescent="0.25">
      <c r="BK105" s="1172" t="s">
        <v>104</v>
      </c>
      <c r="BL105" s="1204" t="s">
        <v>103</v>
      </c>
      <c r="BM105" s="1204" t="s">
        <v>105</v>
      </c>
      <c r="BN105" s="1204" t="s">
        <v>106</v>
      </c>
      <c r="BO105" s="1204" t="s">
        <v>89</v>
      </c>
    </row>
    <row r="106" spans="2:67" ht="14.25" customHeight="1" x14ac:dyDescent="0.25">
      <c r="BK106" s="1220" t="str">
        <f>D94</f>
        <v>BRASILIEN</v>
      </c>
      <c r="BL106" s="1219" t="str">
        <f>'Resultat &amp; tabell'!D94</f>
        <v>Segrare match 57</v>
      </c>
      <c r="BM106" s="1247" t="e">
        <f>VLOOKUP(BK106,$BL$106:$BL$109,1,FALSE)</f>
        <v>#N/A</v>
      </c>
      <c r="BN106" s="1249" t="e">
        <f t="shared" ref="BN106:BN109" si="155">BM106</f>
        <v>#N/A</v>
      </c>
      <c r="BO106" s="1169">
        <f>IFERROR(IF(BM106=BN106,6,0),0)</f>
        <v>0</v>
      </c>
    </row>
    <row r="107" spans="2:67" ht="14.25" customHeight="1" x14ac:dyDescent="0.25">
      <c r="BK107" s="1220" t="str">
        <f>D95</f>
        <v>ENGLAND</v>
      </c>
      <c r="BL107" s="1219" t="str">
        <f>'Resultat &amp; tabell'!D95</f>
        <v>Segrare match 59</v>
      </c>
      <c r="BM107" s="1247" t="e">
        <f t="shared" ref="BM107:BM109" si="156">VLOOKUP(BK107,$BL$106:$BL$109,1,FALSE)</f>
        <v>#N/A</v>
      </c>
      <c r="BN107" s="1249" t="e">
        <f t="shared" si="155"/>
        <v>#N/A</v>
      </c>
      <c r="BO107" s="1169">
        <f>IFERROR(IF(BM107=BN107,6,0),0)</f>
        <v>0</v>
      </c>
    </row>
    <row r="108" spans="2:67" ht="14.25" customHeight="1" x14ac:dyDescent="0.25">
      <c r="BK108" s="1220" t="str">
        <f>F94</f>
        <v>FRANKRIKE</v>
      </c>
      <c r="BL108" s="1219" t="str">
        <f>'Resultat &amp; tabell'!F94</f>
        <v>Segrare match 58</v>
      </c>
      <c r="BM108" s="1247" t="e">
        <f t="shared" si="156"/>
        <v>#N/A</v>
      </c>
      <c r="BN108" s="1249" t="e">
        <f t="shared" si="155"/>
        <v>#N/A</v>
      </c>
      <c r="BO108" s="1169">
        <f>IFERROR(IF(BM108=BN108,6,0),0)</f>
        <v>0</v>
      </c>
    </row>
    <row r="109" spans="2:67" ht="14.25" customHeight="1" x14ac:dyDescent="0.25">
      <c r="BK109" s="1220" t="str">
        <f>F95</f>
        <v>ARGENTINA</v>
      </c>
      <c r="BL109" s="1219" t="str">
        <f>'Resultat &amp; tabell'!F95</f>
        <v>Segrare match 60</v>
      </c>
      <c r="BM109" s="1247" t="e">
        <f t="shared" si="156"/>
        <v>#N/A</v>
      </c>
      <c r="BN109" s="1249" t="e">
        <f t="shared" si="155"/>
        <v>#N/A</v>
      </c>
      <c r="BO109" s="1169">
        <f>IFERROR(IF(BM109=BN109,6,0),0)</f>
        <v>0</v>
      </c>
    </row>
    <row r="110" spans="2:67" ht="14.25" customHeight="1" x14ac:dyDescent="0.25">
      <c r="BN110" s="1137" t="s">
        <v>107</v>
      </c>
      <c r="BO110" s="1170">
        <f>SUM(BO106:BO109)</f>
        <v>0</v>
      </c>
    </row>
    <row r="111" spans="2:67" ht="14.25" customHeight="1" x14ac:dyDescent="0.25">
      <c r="BK111" s="1250" t="s">
        <v>50</v>
      </c>
      <c r="BL111" s="1251"/>
      <c r="BM111" s="1252"/>
      <c r="BN111" s="1253"/>
      <c r="BO111" s="1253"/>
    </row>
    <row r="112" spans="2:67" ht="14.25" customHeight="1" x14ac:dyDescent="0.25">
      <c r="BK112" s="1172" t="s">
        <v>104</v>
      </c>
      <c r="BL112" s="1204" t="s">
        <v>103</v>
      </c>
      <c r="BM112" s="1204" t="s">
        <v>105</v>
      </c>
      <c r="BN112" s="1204" t="s">
        <v>106</v>
      </c>
      <c r="BO112" s="1204" t="s">
        <v>89</v>
      </c>
    </row>
    <row r="113" spans="63:67" ht="14.25" customHeight="1" x14ac:dyDescent="0.25">
      <c r="BK113" s="1220" t="str">
        <f>D99</f>
        <v>BRASILIEN</v>
      </c>
      <c r="BL113" s="1219" t="str">
        <f>'Resultat &amp; tabell'!D99</f>
        <v xml:space="preserve"> Förlorare match 61</v>
      </c>
      <c r="BM113" s="1247" t="e">
        <f>VLOOKUP(BK113,$BL$113:$BL$114,1,FALSE)</f>
        <v>#N/A</v>
      </c>
      <c r="BN113" s="1249" t="e">
        <f t="shared" ref="BN113:BN114" si="157">BM113</f>
        <v>#N/A</v>
      </c>
      <c r="BO113" s="1169">
        <f>IFERROR(IF(BM113=BN113,8,0),0)</f>
        <v>0</v>
      </c>
    </row>
    <row r="114" spans="63:67" ht="14.25" customHeight="1" x14ac:dyDescent="0.25">
      <c r="BK114" s="1220" t="str">
        <f>F99</f>
        <v>ENGLAND</v>
      </c>
      <c r="BL114" s="1219" t="str">
        <f>'Resultat &amp; tabell'!F99</f>
        <v xml:space="preserve"> Förlorare match 62</v>
      </c>
      <c r="BM114" s="1247" t="e">
        <f>VLOOKUP(BK114,$BL$113:$BL$114,1,FALSE)</f>
        <v>#N/A</v>
      </c>
      <c r="BN114" s="1249" t="e">
        <f t="shared" si="157"/>
        <v>#N/A</v>
      </c>
      <c r="BO114" s="1169">
        <f>IFERROR(IF(BM114=BN114,8,0),0)</f>
        <v>0</v>
      </c>
    </row>
    <row r="115" spans="63:67" ht="14.25" customHeight="1" x14ac:dyDescent="0.25">
      <c r="BN115" s="1137" t="s">
        <v>107</v>
      </c>
      <c r="BO115" s="1170">
        <f>SUM(BO113:BO114)</f>
        <v>0</v>
      </c>
    </row>
    <row r="116" spans="63:67" ht="14.25" customHeight="1" x14ac:dyDescent="0.25">
      <c r="BK116" s="1250" t="s">
        <v>54</v>
      </c>
      <c r="BL116" s="1251"/>
      <c r="BM116" s="1252"/>
      <c r="BN116" s="1253"/>
      <c r="BO116" s="1253"/>
    </row>
    <row r="117" spans="63:67" ht="14.25" customHeight="1" x14ac:dyDescent="0.25">
      <c r="BK117" s="1172" t="s">
        <v>104</v>
      </c>
      <c r="BL117" s="1204" t="s">
        <v>103</v>
      </c>
      <c r="BM117" s="1204" t="s">
        <v>105</v>
      </c>
      <c r="BN117" s="1204" t="s">
        <v>106</v>
      </c>
      <c r="BO117" s="1204" t="s">
        <v>89</v>
      </c>
    </row>
    <row r="118" spans="63:67" ht="14.25" customHeight="1" x14ac:dyDescent="0.25">
      <c r="BK118" s="1220" t="str">
        <f>D103</f>
        <v>FRANKRIKE</v>
      </c>
      <c r="BL118" s="1219" t="str">
        <f>'Resultat &amp; tabell'!D103</f>
        <v>Segrare match 61</v>
      </c>
      <c r="BM118" s="1247" t="e">
        <f>VLOOKUP(BK118,$BL$118:$BL$119,1,FALSE)</f>
        <v>#N/A</v>
      </c>
      <c r="BN118" s="1249" t="e">
        <f t="shared" ref="BN118:BN119" si="158">BM118</f>
        <v>#N/A</v>
      </c>
      <c r="BO118" s="1169">
        <f>IFERROR(IF(BM118=BN118,8,0),0)</f>
        <v>0</v>
      </c>
    </row>
    <row r="119" spans="63:67" ht="14.25" customHeight="1" x14ac:dyDescent="0.25">
      <c r="BK119" s="1220" t="str">
        <f>F103</f>
        <v>ARGENTINA</v>
      </c>
      <c r="BL119" s="1219" t="str">
        <f>'Resultat &amp; tabell'!F103</f>
        <v>Segrare match 62</v>
      </c>
      <c r="BM119" s="1247" t="e">
        <f>VLOOKUP(BK119,$BL$118:$BL$119,1,FALSE)</f>
        <v>#N/A</v>
      </c>
      <c r="BN119" s="1249" t="e">
        <f t="shared" si="158"/>
        <v>#N/A</v>
      </c>
      <c r="BO119" s="1169">
        <f>IFERROR(IF(BM119=BN119,8,0),0)</f>
        <v>0</v>
      </c>
    </row>
    <row r="120" spans="63:67" ht="14.25" customHeight="1" x14ac:dyDescent="0.25">
      <c r="BN120" s="1137" t="s">
        <v>107</v>
      </c>
      <c r="BO120" s="117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E66:BG66"/>
    <mergeCell ref="D75:F75"/>
    <mergeCell ref="G75:I75"/>
    <mergeCell ref="O75:R75"/>
    <mergeCell ref="BB75:BD75"/>
    <mergeCell ref="BE75:BG75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BO120"/>
  <sheetViews>
    <sheetView topLeftCell="A3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32" customWidth="1"/>
    <col min="2" max="2" width="5.85546875" style="924" customWidth="1"/>
    <col min="3" max="3" width="6.28515625" style="942" bestFit="1" customWidth="1"/>
    <col min="4" max="4" width="17.7109375" style="942" customWidth="1"/>
    <col min="5" max="5" width="1.5703125" style="943" bestFit="1" customWidth="1"/>
    <col min="6" max="6" width="17.7109375" style="942" customWidth="1"/>
    <col min="7" max="7" width="4.85546875" style="943" customWidth="1"/>
    <col min="8" max="8" width="1.5703125" style="943" bestFit="1" customWidth="1"/>
    <col min="9" max="9" width="4.85546875" style="943" customWidth="1"/>
    <col min="10" max="10" width="6.42578125" style="943" bestFit="1" customWidth="1"/>
    <col min="11" max="11" width="6.42578125" style="1046" customWidth="1"/>
    <col min="12" max="12" width="5.85546875" style="1047" customWidth="1"/>
    <col min="13" max="13" width="20.5703125" style="1050" bestFit="1" customWidth="1"/>
    <col min="14" max="14" width="5.7109375" style="1084" customWidth="1"/>
    <col min="15" max="15" width="6.7109375" style="1085" bestFit="1" customWidth="1"/>
    <col min="16" max="17" width="5.7109375" style="1050" customWidth="1"/>
    <col min="18" max="18" width="5.85546875" style="1050" customWidth="1"/>
    <col min="19" max="19" width="15" style="1069" bestFit="1" customWidth="1"/>
    <col min="20" max="21" width="6.7109375" style="943" customWidth="1"/>
    <col min="22" max="22" width="19.42578125" style="943" customWidth="1"/>
    <col min="23" max="23" width="13.42578125" style="952" customWidth="1"/>
    <col min="24" max="24" width="6.42578125" style="932" customWidth="1"/>
    <col min="25" max="25" width="5.7109375" style="932" customWidth="1"/>
    <col min="26" max="26" width="16.28515625" style="939" hidden="1" customWidth="1"/>
    <col min="27" max="27" width="7.140625" style="940" hidden="1" customWidth="1"/>
    <col min="28" max="29" width="5.7109375" style="940" hidden="1" customWidth="1"/>
    <col min="30" max="30" width="16.28515625" style="939" hidden="1" customWidth="1"/>
    <col min="31" max="31" width="7.140625" style="935" hidden="1" customWidth="1"/>
    <col min="32" max="32" width="5.42578125" style="936" hidden="1" customWidth="1"/>
    <col min="33" max="33" width="4.7109375" style="936" hidden="1" customWidth="1"/>
    <col min="34" max="38" width="9.140625" style="935" hidden="1" customWidth="1"/>
    <col min="39" max="39" width="9.85546875" style="935" hidden="1" customWidth="1"/>
    <col min="40" max="40" width="13.85546875" style="935" hidden="1" customWidth="1"/>
    <col min="41" max="41" width="5.7109375" style="935" hidden="1" customWidth="1"/>
    <col min="42" max="42" width="3.85546875" style="935" hidden="1" customWidth="1"/>
    <col min="43" max="43" width="3.28515625" style="935" hidden="1" customWidth="1"/>
    <col min="44" max="44" width="3.7109375" style="935" hidden="1" customWidth="1"/>
    <col min="45" max="45" width="9.140625" style="935" hidden="1" customWidth="1"/>
    <col min="46" max="46" width="4.85546875" style="935" hidden="1" customWidth="1"/>
    <col min="47" max="47" width="13.85546875" style="935" hidden="1" customWidth="1"/>
    <col min="48" max="48" width="5.7109375" style="935" hidden="1" customWidth="1"/>
    <col min="49" max="51" width="4.7109375" style="935" hidden="1" customWidth="1"/>
    <col min="52" max="52" width="5.85546875" style="1005" hidden="1" customWidth="1"/>
    <col min="53" max="53" width="6.28515625" style="954" hidden="1" customWidth="1"/>
    <col min="54" max="54" width="16.28515625" style="954" hidden="1" customWidth="1"/>
    <col min="55" max="55" width="1.5703125" style="1013" hidden="1" customWidth="1"/>
    <col min="56" max="56" width="16.28515625" style="954" hidden="1" customWidth="1"/>
    <col min="57" max="57" width="4.85546875" style="1013" hidden="1" customWidth="1"/>
    <col min="58" max="58" width="1.5703125" style="1013" hidden="1" customWidth="1"/>
    <col min="59" max="59" width="4.85546875" style="1013" hidden="1" customWidth="1"/>
    <col min="60" max="60" width="6.42578125" style="1013" hidden="1" customWidth="1"/>
    <col min="61" max="61" width="6.42578125" style="959" hidden="1" customWidth="1"/>
    <col min="62" max="62" width="5.85546875" style="955" hidden="1" customWidth="1"/>
    <col min="63" max="63" width="28.85546875" style="1006" hidden="1" customWidth="1"/>
    <col min="64" max="64" width="34" style="1005" hidden="1" customWidth="1"/>
    <col min="65" max="65" width="18.7109375" style="1033" hidden="1" customWidth="1"/>
    <col min="66" max="66" width="16.28515625" style="955" hidden="1" customWidth="1"/>
    <col min="67" max="67" width="5.7109375" style="955" hidden="1" customWidth="1"/>
    <col min="68" max="68" width="13.85546875" style="932" customWidth="1"/>
    <col min="69" max="70" width="5.7109375" style="932" bestFit="1" customWidth="1"/>
    <col min="71" max="16384" width="9.140625" style="932"/>
  </cols>
  <sheetData>
    <row r="2" spans="2:67" ht="14.25" customHeight="1" x14ac:dyDescent="0.25">
      <c r="B2" s="928" t="s">
        <v>0</v>
      </c>
      <c r="C2" s="929"/>
      <c r="D2" s="929"/>
      <c r="E2" s="930"/>
      <c r="F2" s="929"/>
      <c r="G2" s="930"/>
      <c r="H2" s="930"/>
      <c r="I2" s="930"/>
      <c r="J2" s="930"/>
      <c r="M2" s="1048"/>
      <c r="N2" s="1049"/>
      <c r="O2" s="1049"/>
      <c r="P2" s="1049"/>
      <c r="Q2" s="1049"/>
      <c r="S2" s="1051" t="s">
        <v>82</v>
      </c>
      <c r="T2" s="923"/>
      <c r="U2" s="923"/>
      <c r="V2" s="923"/>
      <c r="W2" s="924"/>
      <c r="X2" s="924"/>
      <c r="Z2" s="933"/>
      <c r="AA2" s="934"/>
      <c r="AB2" s="934"/>
      <c r="AC2" s="934"/>
      <c r="AD2" s="933"/>
      <c r="AZ2" s="990" t="s">
        <v>0</v>
      </c>
      <c r="BA2" s="991"/>
      <c r="BB2" s="991"/>
      <c r="BC2" s="992"/>
      <c r="BD2" s="991"/>
      <c r="BE2" s="992"/>
      <c r="BF2" s="992"/>
      <c r="BG2" s="992"/>
      <c r="BH2" s="992"/>
      <c r="BK2" s="923" t="s">
        <v>82</v>
      </c>
      <c r="BL2" s="924"/>
      <c r="BM2" s="924"/>
      <c r="BN2" s="1006"/>
      <c r="BO2" s="1006"/>
    </row>
    <row r="3" spans="2:67" ht="14.25" customHeight="1" x14ac:dyDescent="0.25">
      <c r="B3" s="961" t="s">
        <v>2</v>
      </c>
      <c r="C3" s="962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960" t="s">
        <v>81</v>
      </c>
      <c r="K3" s="1052" t="s">
        <v>89</v>
      </c>
      <c r="M3" s="1053" t="s">
        <v>0</v>
      </c>
      <c r="N3" s="1054" t="s">
        <v>89</v>
      </c>
      <c r="O3" s="1054" t="s">
        <v>90</v>
      </c>
      <c r="P3" s="1054" t="s">
        <v>91</v>
      </c>
      <c r="Q3" s="1055" t="s">
        <v>101</v>
      </c>
      <c r="S3" s="1056" t="s">
        <v>83</v>
      </c>
      <c r="T3" s="1996" t="s">
        <v>129</v>
      </c>
      <c r="U3" s="1996"/>
      <c r="V3" s="1996"/>
      <c r="W3" s="1996"/>
      <c r="X3" s="986" t="s">
        <v>89</v>
      </c>
      <c r="Z3" s="937" t="s">
        <v>87</v>
      </c>
      <c r="AA3" s="937" t="s">
        <v>89</v>
      </c>
      <c r="AB3" s="937" t="s">
        <v>90</v>
      </c>
      <c r="AC3" s="937" t="s">
        <v>91</v>
      </c>
      <c r="AD3" s="937" t="s">
        <v>88</v>
      </c>
      <c r="AE3" s="937" t="s">
        <v>89</v>
      </c>
      <c r="AF3" s="937" t="s">
        <v>90</v>
      </c>
      <c r="AG3" s="937" t="s">
        <v>91</v>
      </c>
      <c r="AI3" s="938" t="s">
        <v>99</v>
      </c>
      <c r="AJ3" s="938" t="s">
        <v>98</v>
      </c>
      <c r="AK3" s="938" t="s">
        <v>97</v>
      </c>
      <c r="AL3" s="937" t="s">
        <v>96</v>
      </c>
      <c r="AM3" s="937" t="s">
        <v>95</v>
      </c>
      <c r="AN3" s="937" t="s">
        <v>92</v>
      </c>
      <c r="AO3" s="937" t="s">
        <v>89</v>
      </c>
      <c r="AP3" s="937" t="s">
        <v>90</v>
      </c>
      <c r="AQ3" s="937" t="s">
        <v>91</v>
      </c>
      <c r="AR3" s="938" t="s">
        <v>93</v>
      </c>
      <c r="AT3" s="937" t="s">
        <v>94</v>
      </c>
      <c r="AU3" s="937" t="s">
        <v>92</v>
      </c>
      <c r="AV3" s="937" t="s">
        <v>89</v>
      </c>
      <c r="AW3" s="937" t="s">
        <v>90</v>
      </c>
      <c r="AX3" s="937" t="s">
        <v>91</v>
      </c>
      <c r="AY3" s="938" t="s">
        <v>93</v>
      </c>
      <c r="AZ3" s="994" t="s">
        <v>2</v>
      </c>
      <c r="BA3" s="995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996" t="s">
        <v>81</v>
      </c>
      <c r="BI3" s="963" t="s">
        <v>89</v>
      </c>
      <c r="BK3" s="961" t="s">
        <v>83</v>
      </c>
      <c r="BL3" s="960" t="s">
        <v>86</v>
      </c>
      <c r="BM3" s="986" t="s">
        <v>89</v>
      </c>
      <c r="BN3" s="989"/>
      <c r="BO3" s="989"/>
    </row>
    <row r="4" spans="2:67" ht="14.25" customHeight="1" x14ac:dyDescent="0.25">
      <c r="B4" s="926">
        <v>1</v>
      </c>
      <c r="C4" s="964">
        <v>41802</v>
      </c>
      <c r="D4" s="965" t="s">
        <v>166</v>
      </c>
      <c r="E4" s="966" t="s">
        <v>6</v>
      </c>
      <c r="F4" s="967" t="s">
        <v>170</v>
      </c>
      <c r="G4" s="1111">
        <v>2</v>
      </c>
      <c r="H4" s="980" t="s">
        <v>6</v>
      </c>
      <c r="I4" s="1109">
        <v>0</v>
      </c>
      <c r="J4" s="1109">
        <v>1</v>
      </c>
      <c r="K4" s="1057">
        <f>IF('Resultat &amp; tabell'!J4="",0,BI4)</f>
        <v>1</v>
      </c>
      <c r="L4" s="1058">
        <v>1</v>
      </c>
      <c r="M4" s="1059" t="str">
        <f>VLOOKUP(L4,$AT$4:$AY$7,2,FALSE)</f>
        <v>Brasilien</v>
      </c>
      <c r="N4" s="1108">
        <f>VLOOKUP(M4,$AU$4:$AY$7,2,FALSE)</f>
        <v>9</v>
      </c>
      <c r="O4" s="1060">
        <f>VLOOKUP(M4,$AU$4:$AY$7,3,FALSE)</f>
        <v>7</v>
      </c>
      <c r="P4" s="1060">
        <f>VLOOKUP(M4,$AU$4:$AY$7,4,FALSE)</f>
        <v>2</v>
      </c>
      <c r="Q4" s="1061">
        <f>VLOOKUP(M4,$AU$4:$AY$7,5,FALSE)</f>
        <v>5</v>
      </c>
      <c r="S4" s="1062" t="s">
        <v>84</v>
      </c>
      <c r="T4" s="2001"/>
      <c r="U4" s="2002"/>
      <c r="V4" s="2002"/>
      <c r="W4" s="2003"/>
      <c r="X4" s="1100">
        <f>IF(T4='Resultat &amp; tabell'!S4,20,0)</f>
        <v>0</v>
      </c>
      <c r="Z4" s="939" t="s">
        <v>5</v>
      </c>
      <c r="AA4" s="940">
        <f>IF(G4="",0,IF($G4&lt;$I4,0,IF($G4=$I4,1,3)))</f>
        <v>3</v>
      </c>
      <c r="AB4" s="940">
        <f t="shared" ref="AB4:AB9" si="0">G4</f>
        <v>2</v>
      </c>
      <c r="AC4" s="940">
        <f t="shared" ref="AC4:AC9" si="1">I4</f>
        <v>0</v>
      </c>
      <c r="AD4" s="939" t="s">
        <v>7</v>
      </c>
      <c r="AE4" s="940">
        <f>IF(I4="",0,IF(I4&lt;G4,0,IF(G4=I4,1,3)))</f>
        <v>0</v>
      </c>
      <c r="AF4" s="936">
        <f t="shared" ref="AF4:AF9" si="2">I4</f>
        <v>0</v>
      </c>
      <c r="AG4" s="936">
        <f t="shared" ref="AG4:AG9" si="3">G4</f>
        <v>2</v>
      </c>
      <c r="AI4" s="935">
        <f>RANK($AJ4,$AJ$4:$AJ$7,1)+COUNTIF($AJ$4:$AJ4,$AJ4)-1</f>
        <v>1</v>
      </c>
      <c r="AJ4" s="935">
        <f>AK4+AL4+AM4</f>
        <v>1</v>
      </c>
      <c r="AK4" s="935">
        <f>SUMPRODUCT(($AO$4:$AO$7=AO4)*($AR$4:$AR$7=AR4)*($AP$4:$AP$7&gt;AP4))</f>
        <v>0</v>
      </c>
      <c r="AL4" s="935">
        <f>SUMPRODUCT(($AO$4:$AO$7=AO4)*($AR$4:$AR$7&gt;AR4))</f>
        <v>0</v>
      </c>
      <c r="AM4" s="935">
        <f>RANK(AO4,$AO$4:$AO$7)</f>
        <v>1</v>
      </c>
      <c r="AN4" s="939" t="s">
        <v>5</v>
      </c>
      <c r="AO4" s="935">
        <f>SUMIF($Z$4:$Z$9,$AN4,$AA$4:$AA$9)+SUMIF($AD$4:$AD$9,$AN4,$AE$4:$AE$9)</f>
        <v>9</v>
      </c>
      <c r="AP4" s="935">
        <f>SUMIF($Z$4:$Z$9,AN4,$AB$4:$AB$9)+SUMIF($AD$4:$AD$9,AN4,$AF$4:$AF$9)</f>
        <v>7</v>
      </c>
      <c r="AQ4" s="935">
        <f>SUMIF($AD$4:$AD$9,AN4,$AG$4:$AG$9)+SUMIF($Z$4:$Z$9,AN4,$AC$4:$AC$9)</f>
        <v>2</v>
      </c>
      <c r="AR4" s="935">
        <f>AP4-AQ4</f>
        <v>5</v>
      </c>
      <c r="AT4" s="935">
        <v>1</v>
      </c>
      <c r="AU4" s="935" t="str">
        <f>VLOOKUP($AT4,$AI$4:$AR$7,6,FALSE)</f>
        <v>Brasilien</v>
      </c>
      <c r="AV4" s="935">
        <f>VLOOKUP($AU4,$AN$4:$AR$7,2,FALSE)</f>
        <v>9</v>
      </c>
      <c r="AW4" s="935">
        <f t="shared" ref="AW4:AW7" si="4">VLOOKUP($AU4,$AN$4:$AR$7,3,FALSE)</f>
        <v>7</v>
      </c>
      <c r="AX4" s="935">
        <f>VLOOKUP($AU4,$AN$4:$AR$7,4,FALSE)</f>
        <v>2</v>
      </c>
      <c r="AY4" s="935">
        <f>VLOOKUP($AU4,$AN$4:$AR$7,5,FALSE)</f>
        <v>5</v>
      </c>
      <c r="AZ4" s="997">
        <v>1</v>
      </c>
      <c r="BA4" s="998">
        <v>41803</v>
      </c>
      <c r="BB4" s="999" t="s">
        <v>5</v>
      </c>
      <c r="BC4" s="1000" t="s">
        <v>6</v>
      </c>
      <c r="BD4" s="1001" t="s">
        <v>7</v>
      </c>
      <c r="BE4" s="1003">
        <f>IF(G4='Resultat &amp; tabell'!$G4,2,0)</f>
        <v>0</v>
      </c>
      <c r="BF4" s="1002" t="s">
        <v>6</v>
      </c>
      <c r="BG4" s="1003">
        <f>IF(I4='Resultat &amp; tabell'!$I4,2,0)</f>
        <v>0</v>
      </c>
      <c r="BH4" s="1003">
        <f>IF(J4='Resultat &amp; tabell'!$J4,1,0)</f>
        <v>1</v>
      </c>
      <c r="BI4" s="987">
        <f>SUM(BE4+BG4+BH4)</f>
        <v>1</v>
      </c>
      <c r="BJ4" s="957"/>
      <c r="BK4" s="1062" t="s">
        <v>199</v>
      </c>
      <c r="BL4" s="968"/>
      <c r="BM4" s="1040" t="e">
        <f>IF(#REF!='Resultat &amp; tabell'!$M4,20,0)</f>
        <v>#REF!</v>
      </c>
      <c r="BN4" s="1027"/>
      <c r="BO4" s="1027"/>
    </row>
    <row r="5" spans="2:67" ht="14.25" customHeight="1" x14ac:dyDescent="0.25">
      <c r="B5" s="926">
        <v>2</v>
      </c>
      <c r="C5" s="969">
        <v>41803.541666666664</v>
      </c>
      <c r="D5" s="965" t="s">
        <v>168</v>
      </c>
      <c r="E5" s="966" t="s">
        <v>6</v>
      </c>
      <c r="F5" s="967" t="s">
        <v>169</v>
      </c>
      <c r="G5" s="1111">
        <v>0</v>
      </c>
      <c r="H5" s="980" t="s">
        <v>6</v>
      </c>
      <c r="I5" s="1109">
        <v>1</v>
      </c>
      <c r="J5" s="1109">
        <v>2</v>
      </c>
      <c r="K5" s="1057">
        <f>IF('Resultat &amp; tabell'!J5="",0,BI5)</f>
        <v>0</v>
      </c>
      <c r="L5" s="1047">
        <v>2</v>
      </c>
      <c r="M5" s="1063" t="str">
        <f>VLOOKUP(L5,$AT$4:$AY$7,2,FALSE)</f>
        <v>Kroatien</v>
      </c>
      <c r="N5" s="1064">
        <f>VLOOKUP(M5,$AU$4:$AY$7,2,FALSE)</f>
        <v>6</v>
      </c>
      <c r="O5" s="1064">
        <f>VLOOKUP(M5,$AU$4:$AY$7,3,FALSE)</f>
        <v>4</v>
      </c>
      <c r="P5" s="1064">
        <f>VLOOKUP(M5,$AU$4:$AY$7,4,FALSE)</f>
        <v>3</v>
      </c>
      <c r="Q5" s="1065">
        <f>VLOOKUP(M5,$AU$4:$AY$7,5,FALSE)</f>
        <v>1</v>
      </c>
      <c r="S5" s="1062" t="s">
        <v>123</v>
      </c>
      <c r="T5" s="2001" t="s">
        <v>5</v>
      </c>
      <c r="U5" s="2002"/>
      <c r="V5" s="2002"/>
      <c r="W5" s="2003"/>
      <c r="X5" s="1100">
        <f>IF(T5='Resultat &amp; tabell'!S5,20,0)</f>
        <v>0</v>
      </c>
      <c r="Z5" s="939" t="s">
        <v>10</v>
      </c>
      <c r="AA5" s="940">
        <f t="shared" ref="AA5:AA9" si="5">IF(G5="",0,IF($G5&lt;$I5,0,IF($G5=$I5,1,3)))</f>
        <v>0</v>
      </c>
      <c r="AB5" s="940">
        <f t="shared" si="0"/>
        <v>0</v>
      </c>
      <c r="AC5" s="940">
        <f t="shared" si="1"/>
        <v>1</v>
      </c>
      <c r="AD5" s="939" t="s">
        <v>11</v>
      </c>
      <c r="AE5" s="940">
        <f t="shared" ref="AE5:AE9" si="6">IF(I5="",0,IF(I5&lt;G5,0,IF(G5=I5,1,3)))</f>
        <v>3</v>
      </c>
      <c r="AF5" s="936">
        <f t="shared" si="2"/>
        <v>1</v>
      </c>
      <c r="AG5" s="936">
        <f t="shared" si="3"/>
        <v>0</v>
      </c>
      <c r="AI5" s="935">
        <f>RANK($AJ5,$AJ$4:$AJ$7,1)+COUNTIF($AJ$4:$AJ5,$AJ5)-1</f>
        <v>4</v>
      </c>
      <c r="AJ5" s="935">
        <f t="shared" ref="AJ5:AJ7" si="7">AK5+AL5+AM5</f>
        <v>4</v>
      </c>
      <c r="AK5" s="935">
        <f t="shared" ref="AK5:AK7" si="8">SUMPRODUCT(($AO$4:$AO$7=AO5)*($AR$4:$AR$7=AR5)*($AP$4:$AP$7&gt;AP5))</f>
        <v>0</v>
      </c>
      <c r="AL5" s="935">
        <f t="shared" ref="AL5:AL7" si="9">SUMPRODUCT(($AO$4:$AO$7=AO5)*($AR$4:$AR$7&gt;AR5))</f>
        <v>0</v>
      </c>
      <c r="AM5" s="935">
        <f t="shared" ref="AM5:AM7" si="10">RANK(AO5,$AO$4:$AO$7)</f>
        <v>4</v>
      </c>
      <c r="AN5" s="939" t="s">
        <v>10</v>
      </c>
      <c r="AO5" s="935">
        <f t="shared" ref="AO5:AO7" si="11">SUMIF($Z$4:$Z$9,$AN5,$AA$4:$AA$9)+SUMIF($AD$4:$AD$9,$AN5,$AE$4:$AE$9)</f>
        <v>0</v>
      </c>
      <c r="AP5" s="935">
        <f>SUMIF($Z$4:$Z$9,AN5,$AB$4:$AB$9)+SUMIF($AD$4:$AD$9,AN5,$AF$4:$AF$9)</f>
        <v>1</v>
      </c>
      <c r="AQ5" s="935">
        <f t="shared" ref="AQ5:AQ7" si="12">SUMIF($AD$4:$AD$9,AN5,$AG$4:$AG$9)+SUMIF($Z$4:$Z$9,AN5,$AC$4:$AC$9)</f>
        <v>5</v>
      </c>
      <c r="AR5" s="935">
        <f t="shared" ref="AR5:AR7" si="13">AP5-AQ5</f>
        <v>-4</v>
      </c>
      <c r="AT5" s="935">
        <v>2</v>
      </c>
      <c r="AU5" s="935" t="str">
        <f t="shared" ref="AU5:AU7" si="14">VLOOKUP($AT5,$AI$4:$AR$7,6,FALSE)</f>
        <v>Kroatien</v>
      </c>
      <c r="AV5" s="935">
        <f t="shared" ref="AV5:AV7" si="15">VLOOKUP($AU5,$AN$4:$AR$7,2,FALSE)</f>
        <v>6</v>
      </c>
      <c r="AW5" s="935">
        <f t="shared" si="4"/>
        <v>4</v>
      </c>
      <c r="AX5" s="935">
        <f t="shared" ref="AX5:AX7" si="16">VLOOKUP($AU5,$AN$4:$AR$7,4,FALSE)</f>
        <v>3</v>
      </c>
      <c r="AY5" s="935">
        <f t="shared" ref="AY5:AY7" si="17">VLOOKUP($AU5,$AN$4:$AR$7,5,FALSE)</f>
        <v>1</v>
      </c>
      <c r="AZ5" s="997">
        <v>2</v>
      </c>
      <c r="BA5" s="1004">
        <v>41803.541666666664</v>
      </c>
      <c r="BB5" s="999" t="s">
        <v>10</v>
      </c>
      <c r="BC5" s="1000" t="s">
        <v>6</v>
      </c>
      <c r="BD5" s="1001" t="s">
        <v>11</v>
      </c>
      <c r="BE5" s="1003">
        <f>IF(G5='Resultat &amp; tabell'!$G5,2,0)</f>
        <v>0</v>
      </c>
      <c r="BF5" s="1002" t="s">
        <v>6</v>
      </c>
      <c r="BG5" s="1003">
        <f>IF(I5='Resultat &amp; tabell'!$I5,2,0)</f>
        <v>0</v>
      </c>
      <c r="BH5" s="1003">
        <f>IF(J5='Resultat &amp; tabell'!$J5,1,0)</f>
        <v>0</v>
      </c>
      <c r="BI5" s="987">
        <f t="shared" ref="BI5:BI9" si="18">SUM(BE5+BG5+BH5)</f>
        <v>0</v>
      </c>
      <c r="BK5" s="1062" t="s">
        <v>84</v>
      </c>
      <c r="BL5" s="985"/>
      <c r="BM5" s="1040">
        <f>IF(T4='Resultat &amp; tabell'!$M5,20,0)</f>
        <v>0</v>
      </c>
      <c r="BN5" s="1027"/>
      <c r="BO5" s="1027"/>
    </row>
    <row r="6" spans="2:67" ht="14.25" customHeight="1" x14ac:dyDescent="0.25">
      <c r="B6" s="926">
        <v>17</v>
      </c>
      <c r="C6" s="969">
        <v>41807.666666666664</v>
      </c>
      <c r="D6" s="971" t="s">
        <v>166</v>
      </c>
      <c r="E6" s="966" t="s">
        <v>6</v>
      </c>
      <c r="F6" s="967" t="s">
        <v>168</v>
      </c>
      <c r="G6" s="1111">
        <v>2</v>
      </c>
      <c r="H6" s="980" t="s">
        <v>6</v>
      </c>
      <c r="I6" s="1109">
        <v>1</v>
      </c>
      <c r="J6" s="1109">
        <v>1</v>
      </c>
      <c r="K6" s="1057">
        <f>IF('Resultat &amp; tabell'!J6="",0,BI6)</f>
        <v>0</v>
      </c>
      <c r="L6" s="1047">
        <v>3</v>
      </c>
      <c r="M6" s="1066" t="str">
        <f>VLOOKUP(L6,$AT$4:$AY$7,2,FALSE)</f>
        <v>Kamerun</v>
      </c>
      <c r="N6" s="1060">
        <f>VLOOKUP(M6,$AU$4:$AY$7,2,FALSE)</f>
        <v>3</v>
      </c>
      <c r="O6" s="1060">
        <f>VLOOKUP(M6,$AU$4:$AY$7,3,FALSE)</f>
        <v>3</v>
      </c>
      <c r="P6" s="1060">
        <f>VLOOKUP(M6,$AU$4:$AY$7,4,FALSE)</f>
        <v>5</v>
      </c>
      <c r="Q6" s="1061">
        <f>VLOOKUP(M6,$AU$4:$AY$7,5,FALSE)</f>
        <v>-2</v>
      </c>
      <c r="Z6" s="939" t="s">
        <v>5</v>
      </c>
      <c r="AA6" s="940">
        <f t="shared" si="5"/>
        <v>3</v>
      </c>
      <c r="AB6" s="940">
        <f t="shared" si="0"/>
        <v>2</v>
      </c>
      <c r="AC6" s="940">
        <f t="shared" si="1"/>
        <v>1</v>
      </c>
      <c r="AD6" s="939" t="s">
        <v>10</v>
      </c>
      <c r="AE6" s="940">
        <f t="shared" si="6"/>
        <v>0</v>
      </c>
      <c r="AF6" s="936">
        <f t="shared" si="2"/>
        <v>1</v>
      </c>
      <c r="AG6" s="936">
        <f t="shared" si="3"/>
        <v>2</v>
      </c>
      <c r="AI6" s="935">
        <f>RANK($AJ6,$AJ$4:$AJ$7,1)+COUNTIF($AJ$4:$AJ6,$AJ6)-1</f>
        <v>2</v>
      </c>
      <c r="AJ6" s="935">
        <f t="shared" si="7"/>
        <v>2</v>
      </c>
      <c r="AK6" s="935">
        <f t="shared" si="8"/>
        <v>0</v>
      </c>
      <c r="AL6" s="935">
        <f t="shared" si="9"/>
        <v>0</v>
      </c>
      <c r="AM6" s="935">
        <f t="shared" si="10"/>
        <v>2</v>
      </c>
      <c r="AN6" s="939" t="s">
        <v>7</v>
      </c>
      <c r="AO6" s="935">
        <f t="shared" si="11"/>
        <v>6</v>
      </c>
      <c r="AP6" s="935">
        <f>SUMIF($Z$4:$Z$9,AN6,$AB$4:$AB$9)+SUMIF($AD$4:$AD$9,AN6,$AF$4:$AF$9)</f>
        <v>4</v>
      </c>
      <c r="AQ6" s="935">
        <f t="shared" si="12"/>
        <v>3</v>
      </c>
      <c r="AR6" s="935">
        <f t="shared" si="13"/>
        <v>1</v>
      </c>
      <c r="AT6" s="935">
        <v>3</v>
      </c>
      <c r="AU6" s="935" t="str">
        <f t="shared" si="14"/>
        <v>Kamerun</v>
      </c>
      <c r="AV6" s="935">
        <f t="shared" si="15"/>
        <v>3</v>
      </c>
      <c r="AW6" s="935">
        <f t="shared" si="4"/>
        <v>3</v>
      </c>
      <c r="AX6" s="935">
        <f t="shared" si="16"/>
        <v>5</v>
      </c>
      <c r="AY6" s="935">
        <f t="shared" si="17"/>
        <v>-2</v>
      </c>
      <c r="AZ6" s="997">
        <v>17</v>
      </c>
      <c r="BA6" s="1004">
        <v>41807.666666666664</v>
      </c>
      <c r="BB6" s="999" t="s">
        <v>5</v>
      </c>
      <c r="BC6" s="1000" t="s">
        <v>6</v>
      </c>
      <c r="BD6" s="1001" t="s">
        <v>10</v>
      </c>
      <c r="BE6" s="1003">
        <f>IF(G6='Resultat &amp; tabell'!$G6,2,0)</f>
        <v>0</v>
      </c>
      <c r="BF6" s="1002" t="s">
        <v>6</v>
      </c>
      <c r="BG6" s="1003">
        <f>IF(I6='Resultat &amp; tabell'!$I6,2,0)</f>
        <v>0</v>
      </c>
      <c r="BH6" s="1003">
        <f>IF(J6='Resultat &amp; tabell'!$J6,1,0)</f>
        <v>0</v>
      </c>
      <c r="BI6" s="987">
        <f t="shared" si="18"/>
        <v>0</v>
      </c>
      <c r="BK6" s="1062" t="s">
        <v>123</v>
      </c>
      <c r="BL6" s="985"/>
      <c r="BM6" s="1040">
        <f>IF(T5='Resultat &amp; tabell'!$M6,20,0)</f>
        <v>0</v>
      </c>
      <c r="BN6" s="1027"/>
      <c r="BO6" s="1027"/>
    </row>
    <row r="7" spans="2:67" ht="14.25" customHeight="1" x14ac:dyDescent="0.25">
      <c r="B7" s="926">
        <v>18</v>
      </c>
      <c r="C7" s="969">
        <v>41808.75</v>
      </c>
      <c r="D7" s="965" t="s">
        <v>169</v>
      </c>
      <c r="E7" s="966" t="s">
        <v>6</v>
      </c>
      <c r="F7" s="967" t="s">
        <v>170</v>
      </c>
      <c r="G7" s="1111">
        <v>1</v>
      </c>
      <c r="H7" s="980" t="s">
        <v>6</v>
      </c>
      <c r="I7" s="1109">
        <v>2</v>
      </c>
      <c r="J7" s="1109">
        <v>2</v>
      </c>
      <c r="K7" s="1057">
        <f>IF('Resultat &amp; tabell'!J7="",0,BI7)</f>
        <v>1</v>
      </c>
      <c r="L7" s="1047">
        <v>4</v>
      </c>
      <c r="M7" s="1067" t="str">
        <f>VLOOKUP(L7,$AT$4:$AY$7,2,FALSE)</f>
        <v>Mexiko</v>
      </c>
      <c r="N7" s="1064">
        <f>VLOOKUP(M7,$AU$4:$AY$7,2,FALSE)</f>
        <v>0</v>
      </c>
      <c r="O7" s="1064">
        <f>VLOOKUP(M7,$AU$4:$AY$7,3,FALSE)</f>
        <v>1</v>
      </c>
      <c r="P7" s="1064">
        <f>VLOOKUP(M7,$AU$4:$AY$7,4,FALSE)</f>
        <v>5</v>
      </c>
      <c r="Q7" s="1065">
        <f>VLOOKUP(M7,$AU$4:$AY$7,5,FALSE)</f>
        <v>-4</v>
      </c>
      <c r="S7" s="1068"/>
      <c r="T7" s="1041"/>
      <c r="U7" s="1041"/>
      <c r="V7" s="1041"/>
      <c r="W7" s="932"/>
      <c r="Z7" s="939" t="s">
        <v>11</v>
      </c>
      <c r="AA7" s="940">
        <f t="shared" si="5"/>
        <v>0</v>
      </c>
      <c r="AB7" s="940">
        <f t="shared" si="0"/>
        <v>1</v>
      </c>
      <c r="AC7" s="940">
        <f t="shared" si="1"/>
        <v>2</v>
      </c>
      <c r="AD7" s="939" t="s">
        <v>7</v>
      </c>
      <c r="AE7" s="940">
        <f t="shared" si="6"/>
        <v>3</v>
      </c>
      <c r="AF7" s="936">
        <f t="shared" si="2"/>
        <v>2</v>
      </c>
      <c r="AG7" s="936">
        <f t="shared" si="3"/>
        <v>1</v>
      </c>
      <c r="AI7" s="935">
        <f>RANK($AJ7,$AJ$4:$AJ$7,1)+COUNTIF($AJ$4:$AJ7,$AJ7)-1</f>
        <v>3</v>
      </c>
      <c r="AJ7" s="935">
        <f t="shared" si="7"/>
        <v>3</v>
      </c>
      <c r="AK7" s="935">
        <f t="shared" si="8"/>
        <v>0</v>
      </c>
      <c r="AL7" s="935">
        <f t="shared" si="9"/>
        <v>0</v>
      </c>
      <c r="AM7" s="935">
        <f t="shared" si="10"/>
        <v>3</v>
      </c>
      <c r="AN7" s="939" t="s">
        <v>11</v>
      </c>
      <c r="AO7" s="935">
        <f t="shared" si="11"/>
        <v>3</v>
      </c>
      <c r="AP7" s="935">
        <f>SUMIF($Z$4:$Z$9,AN7,$AB$4:$AB$9)+SUMIF($AD$4:$AD$9,AN7,$AF$4:$AF$9)</f>
        <v>3</v>
      </c>
      <c r="AQ7" s="935">
        <f t="shared" si="12"/>
        <v>5</v>
      </c>
      <c r="AR7" s="935">
        <f t="shared" si="13"/>
        <v>-2</v>
      </c>
      <c r="AT7" s="935">
        <v>4</v>
      </c>
      <c r="AU7" s="935" t="str">
        <f t="shared" si="14"/>
        <v>Mexiko</v>
      </c>
      <c r="AV7" s="935">
        <f t="shared" si="15"/>
        <v>0</v>
      </c>
      <c r="AW7" s="935">
        <f t="shared" si="4"/>
        <v>1</v>
      </c>
      <c r="AX7" s="935">
        <f t="shared" si="16"/>
        <v>5</v>
      </c>
      <c r="AY7" s="935">
        <f t="shared" si="17"/>
        <v>-4</v>
      </c>
      <c r="AZ7" s="997">
        <v>18</v>
      </c>
      <c r="BA7" s="1004">
        <v>41808.75</v>
      </c>
      <c r="BB7" s="999" t="s">
        <v>11</v>
      </c>
      <c r="BC7" s="1000" t="s">
        <v>6</v>
      </c>
      <c r="BD7" s="1001" t="s">
        <v>7</v>
      </c>
      <c r="BE7" s="1003">
        <f>IF(G7='Resultat &amp; tabell'!$G7,2,0)</f>
        <v>0</v>
      </c>
      <c r="BF7" s="1002" t="s">
        <v>6</v>
      </c>
      <c r="BG7" s="1003">
        <f>IF(I7='Resultat &amp; tabell'!$I7,2,0)</f>
        <v>0</v>
      </c>
      <c r="BH7" s="1003">
        <f>IF(J7='Resultat &amp; tabell'!$J7,1,0)</f>
        <v>1</v>
      </c>
      <c r="BI7" s="987">
        <f t="shared" si="18"/>
        <v>1</v>
      </c>
      <c r="BK7" s="1005"/>
      <c r="BL7" s="1027"/>
      <c r="BM7" s="1027"/>
      <c r="BN7" s="1027"/>
      <c r="BO7" s="1027"/>
    </row>
    <row r="8" spans="2:67" ht="14.25" customHeight="1" x14ac:dyDescent="0.25">
      <c r="B8" s="926">
        <v>33</v>
      </c>
      <c r="C8" s="969">
        <v>41813.708333333336</v>
      </c>
      <c r="D8" s="965" t="s">
        <v>169</v>
      </c>
      <c r="E8" s="966" t="s">
        <v>6</v>
      </c>
      <c r="F8" s="967" t="s">
        <v>166</v>
      </c>
      <c r="G8" s="1111">
        <v>1</v>
      </c>
      <c r="H8" s="980" t="s">
        <v>6</v>
      </c>
      <c r="I8" s="1109">
        <v>3</v>
      </c>
      <c r="J8" s="1109">
        <v>2</v>
      </c>
      <c r="K8" s="1057">
        <f>IF('Resultat &amp; tabell'!J8="",0,BI8)</f>
        <v>3</v>
      </c>
      <c r="N8" s="1069"/>
      <c r="O8" s="1069"/>
      <c r="P8" s="1069"/>
      <c r="Q8" s="1069"/>
      <c r="S8" s="1068"/>
      <c r="T8" s="1041"/>
      <c r="U8" s="1041"/>
      <c r="V8" s="1041"/>
      <c r="W8" s="932"/>
      <c r="Z8" s="939" t="s">
        <v>11</v>
      </c>
      <c r="AA8" s="940">
        <f t="shared" si="5"/>
        <v>0</v>
      </c>
      <c r="AB8" s="940">
        <f t="shared" si="0"/>
        <v>1</v>
      </c>
      <c r="AC8" s="940">
        <f t="shared" si="1"/>
        <v>3</v>
      </c>
      <c r="AD8" s="939" t="s">
        <v>5</v>
      </c>
      <c r="AE8" s="940">
        <f t="shared" si="6"/>
        <v>3</v>
      </c>
      <c r="AF8" s="936">
        <f t="shared" si="2"/>
        <v>3</v>
      </c>
      <c r="AG8" s="936">
        <f t="shared" si="3"/>
        <v>1</v>
      </c>
      <c r="AZ8" s="997">
        <v>33</v>
      </c>
      <c r="BA8" s="1004">
        <v>41813.708333333336</v>
      </c>
      <c r="BB8" s="999" t="s">
        <v>11</v>
      </c>
      <c r="BC8" s="1000" t="s">
        <v>6</v>
      </c>
      <c r="BD8" s="1001" t="s">
        <v>5</v>
      </c>
      <c r="BE8" s="1003">
        <f>IF(G8='Resultat &amp; tabell'!$G8,2,0)</f>
        <v>2</v>
      </c>
      <c r="BF8" s="1002" t="s">
        <v>6</v>
      </c>
      <c r="BG8" s="1003">
        <f>IF(I8='Resultat &amp; tabell'!$I8,2,0)</f>
        <v>0</v>
      </c>
      <c r="BH8" s="1003">
        <f>IF(J8='Resultat &amp; tabell'!$J8,1,0)</f>
        <v>1</v>
      </c>
      <c r="BI8" s="987">
        <f t="shared" si="18"/>
        <v>3</v>
      </c>
      <c r="BL8" s="1027"/>
      <c r="BM8" s="1027"/>
      <c r="BN8" s="1027"/>
      <c r="BO8" s="1027"/>
    </row>
    <row r="9" spans="2:67" ht="14.25" customHeight="1" x14ac:dyDescent="0.25">
      <c r="B9" s="925">
        <v>34</v>
      </c>
      <c r="C9" s="970">
        <v>41813.708333333336</v>
      </c>
      <c r="D9" s="965" t="s">
        <v>170</v>
      </c>
      <c r="E9" s="966" t="s">
        <v>6</v>
      </c>
      <c r="F9" s="967" t="s">
        <v>168</v>
      </c>
      <c r="G9" s="1112">
        <v>2</v>
      </c>
      <c r="H9" s="980" t="s">
        <v>6</v>
      </c>
      <c r="I9" s="1109">
        <v>0</v>
      </c>
      <c r="J9" s="1110">
        <v>1</v>
      </c>
      <c r="K9" s="1057">
        <f>IF('Resultat &amp; tabell'!J9="",0,BI9)</f>
        <v>0</v>
      </c>
      <c r="N9" s="1069"/>
      <c r="O9" s="1069"/>
      <c r="P9" s="1069"/>
      <c r="Q9" s="1069"/>
      <c r="S9" s="1068"/>
      <c r="T9" s="1041"/>
      <c r="U9" s="1041"/>
      <c r="V9" s="1041"/>
      <c r="W9" s="932"/>
      <c r="Z9" s="939" t="s">
        <v>7</v>
      </c>
      <c r="AA9" s="940">
        <f t="shared" si="5"/>
        <v>3</v>
      </c>
      <c r="AB9" s="940">
        <f t="shared" si="0"/>
        <v>2</v>
      </c>
      <c r="AC9" s="940">
        <f t="shared" si="1"/>
        <v>0</v>
      </c>
      <c r="AD9" s="939" t="s">
        <v>10</v>
      </c>
      <c r="AE9" s="940">
        <f t="shared" si="6"/>
        <v>0</v>
      </c>
      <c r="AF9" s="936">
        <f t="shared" si="2"/>
        <v>0</v>
      </c>
      <c r="AG9" s="936">
        <f t="shared" si="3"/>
        <v>2</v>
      </c>
      <c r="AZ9" s="1007">
        <v>34</v>
      </c>
      <c r="BA9" s="1008">
        <v>41813.708333333336</v>
      </c>
      <c r="BB9" s="1009" t="s">
        <v>7</v>
      </c>
      <c r="BC9" s="1010" t="s">
        <v>6</v>
      </c>
      <c r="BD9" s="1011" t="s">
        <v>10</v>
      </c>
      <c r="BE9" s="1003">
        <f>IF(G9='Resultat &amp; tabell'!$G9,2,0)</f>
        <v>0</v>
      </c>
      <c r="BF9" s="1002" t="s">
        <v>6</v>
      </c>
      <c r="BG9" s="1003">
        <f>IF(I9='Resultat &amp; tabell'!$I9,2,0)</f>
        <v>0</v>
      </c>
      <c r="BH9" s="1003">
        <f>IF(J9='Resultat &amp; tabell'!$J9,1,0)</f>
        <v>0</v>
      </c>
      <c r="BI9" s="987">
        <f t="shared" si="18"/>
        <v>0</v>
      </c>
      <c r="BL9" s="1027"/>
      <c r="BM9" s="1027"/>
      <c r="BN9" s="1027"/>
      <c r="BO9" s="1027"/>
    </row>
    <row r="10" spans="2:67" ht="14.25" customHeight="1" x14ac:dyDescent="0.3">
      <c r="C10" s="941"/>
      <c r="F10" s="1103"/>
      <c r="K10" s="1070"/>
      <c r="N10" s="1069"/>
      <c r="O10" s="1069"/>
      <c r="P10" s="1069"/>
      <c r="Q10" s="1069"/>
      <c r="S10" s="1068"/>
      <c r="T10" s="1041"/>
      <c r="U10" s="1041"/>
      <c r="V10" s="1041"/>
      <c r="W10" s="932"/>
      <c r="BA10" s="1012"/>
      <c r="BI10" s="988"/>
      <c r="BL10" s="1027"/>
      <c r="BM10" s="1027"/>
      <c r="BN10" s="1027"/>
      <c r="BO10" s="1027"/>
    </row>
    <row r="11" spans="2:67" s="946" customFormat="1" ht="14.25" customHeight="1" x14ac:dyDescent="0.3">
      <c r="B11" s="923" t="s">
        <v>24</v>
      </c>
      <c r="C11" s="944"/>
      <c r="D11" s="929"/>
      <c r="E11" s="930"/>
      <c r="F11" s="1104"/>
      <c r="G11" s="930"/>
      <c r="H11" s="930"/>
      <c r="I11" s="945"/>
      <c r="J11" s="930"/>
      <c r="K11" s="1103"/>
      <c r="L11" s="1071"/>
      <c r="M11" s="1072"/>
      <c r="N11" s="1073"/>
      <c r="O11" s="1073"/>
      <c r="P11" s="1073"/>
      <c r="Q11" s="1073"/>
      <c r="R11" s="1072"/>
      <c r="S11" s="1072" t="s">
        <v>109</v>
      </c>
      <c r="Z11" s="933"/>
      <c r="AA11" s="940"/>
      <c r="AB11" s="940"/>
      <c r="AC11" s="940"/>
      <c r="AD11" s="933"/>
      <c r="AE11" s="947"/>
      <c r="AF11" s="948"/>
      <c r="AG11" s="948"/>
      <c r="AH11" s="947"/>
      <c r="AI11" s="935"/>
      <c r="AJ11" s="947"/>
      <c r="AK11" s="947"/>
      <c r="AL11" s="947"/>
      <c r="AM11" s="947"/>
      <c r="AN11" s="947"/>
      <c r="AO11" s="947"/>
      <c r="AP11" s="947"/>
      <c r="AQ11" s="947"/>
      <c r="AR11" s="947"/>
      <c r="AS11" s="947"/>
      <c r="AT11" s="947"/>
      <c r="AU11" s="947"/>
      <c r="AV11" s="947"/>
      <c r="AW11" s="947"/>
      <c r="AX11" s="947"/>
      <c r="AY11" s="947"/>
      <c r="AZ11" s="990" t="s">
        <v>24</v>
      </c>
      <c r="BA11" s="1014"/>
      <c r="BB11" s="991"/>
      <c r="BC11" s="992"/>
      <c r="BD11" s="991"/>
      <c r="BE11" s="992"/>
      <c r="BF11" s="992"/>
      <c r="BG11" s="1015"/>
      <c r="BH11" s="992"/>
      <c r="BI11" s="989"/>
      <c r="BJ11" s="956"/>
      <c r="BK11" s="958"/>
      <c r="BL11" s="989"/>
      <c r="BM11" s="989"/>
      <c r="BN11" s="989"/>
      <c r="BO11" s="989"/>
    </row>
    <row r="12" spans="2:67" s="946" customFormat="1" ht="14.25" customHeight="1" x14ac:dyDescent="0.25">
      <c r="B12" s="983" t="s">
        <v>2</v>
      </c>
      <c r="C12" s="977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978" t="s">
        <v>81</v>
      </c>
      <c r="K12" s="1074" t="s">
        <v>89</v>
      </c>
      <c r="L12" s="1071"/>
      <c r="M12" s="1053" t="s">
        <v>24</v>
      </c>
      <c r="N12" s="1054" t="s">
        <v>89</v>
      </c>
      <c r="O12" s="1054" t="s">
        <v>90</v>
      </c>
      <c r="P12" s="1054" t="s">
        <v>91</v>
      </c>
      <c r="Q12" s="1055" t="s">
        <v>101</v>
      </c>
      <c r="R12" s="1072"/>
      <c r="S12" s="1075" t="s">
        <v>83</v>
      </c>
      <c r="T12" s="960" t="s">
        <v>89</v>
      </c>
      <c r="U12" s="960" t="s">
        <v>102</v>
      </c>
      <c r="V12" s="986" t="s">
        <v>111</v>
      </c>
      <c r="Z12" s="937" t="s">
        <v>87</v>
      </c>
      <c r="AA12" s="937" t="s">
        <v>89</v>
      </c>
      <c r="AB12" s="937" t="s">
        <v>90</v>
      </c>
      <c r="AC12" s="937" t="s">
        <v>91</v>
      </c>
      <c r="AD12" s="937" t="s">
        <v>88</v>
      </c>
      <c r="AE12" s="937" t="s">
        <v>89</v>
      </c>
      <c r="AF12" s="937" t="s">
        <v>90</v>
      </c>
      <c r="AG12" s="937" t="s">
        <v>91</v>
      </c>
      <c r="AH12" s="947"/>
      <c r="AI12" s="938" t="s">
        <v>99</v>
      </c>
      <c r="AJ12" s="938" t="s">
        <v>98</v>
      </c>
      <c r="AK12" s="938" t="s">
        <v>97</v>
      </c>
      <c r="AL12" s="937" t="s">
        <v>96</v>
      </c>
      <c r="AM12" s="937" t="s">
        <v>95</v>
      </c>
      <c r="AN12" s="937" t="s">
        <v>92</v>
      </c>
      <c r="AO12" s="937" t="s">
        <v>89</v>
      </c>
      <c r="AP12" s="937" t="s">
        <v>90</v>
      </c>
      <c r="AQ12" s="937" t="s">
        <v>91</v>
      </c>
      <c r="AR12" s="938" t="s">
        <v>93</v>
      </c>
      <c r="AS12" s="947"/>
      <c r="AT12" s="937" t="s">
        <v>94</v>
      </c>
      <c r="AU12" s="937" t="s">
        <v>92</v>
      </c>
      <c r="AV12" s="937" t="s">
        <v>89</v>
      </c>
      <c r="AW12" s="937" t="s">
        <v>90</v>
      </c>
      <c r="AX12" s="937" t="s">
        <v>91</v>
      </c>
      <c r="AY12" s="938" t="s">
        <v>93</v>
      </c>
      <c r="AZ12" s="1016" t="s">
        <v>2</v>
      </c>
      <c r="BA12" s="1017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1018" t="s">
        <v>81</v>
      </c>
      <c r="BI12" s="979" t="s">
        <v>89</v>
      </c>
      <c r="BJ12" s="956"/>
      <c r="BK12" s="993"/>
      <c r="BL12" s="989"/>
      <c r="BM12" s="989"/>
      <c r="BN12" s="989"/>
      <c r="BO12" s="989"/>
    </row>
    <row r="13" spans="2:67" ht="14.25" customHeight="1" x14ac:dyDescent="0.25">
      <c r="B13" s="926">
        <v>3</v>
      </c>
      <c r="C13" s="969">
        <v>41803.666666666664</v>
      </c>
      <c r="D13" s="965" t="s">
        <v>174</v>
      </c>
      <c r="E13" s="966" t="s">
        <v>6</v>
      </c>
      <c r="F13" s="967" t="s">
        <v>177</v>
      </c>
      <c r="G13" s="1114">
        <v>2</v>
      </c>
      <c r="H13" s="980" t="s">
        <v>6</v>
      </c>
      <c r="I13" s="1113">
        <v>1</v>
      </c>
      <c r="J13" s="1113">
        <v>1</v>
      </c>
      <c r="K13" s="1057">
        <f>IF('Resultat &amp; tabell'!J13="",0,BI13)</f>
        <v>0</v>
      </c>
      <c r="L13" s="1058">
        <v>1</v>
      </c>
      <c r="M13" s="1059" t="str">
        <f>VLOOKUP(L13,$AT$13:$AY$16,2,FALSE)</f>
        <v>Spanien</v>
      </c>
      <c r="N13" s="1060">
        <f>VLOOKUP(M13,$AU$13:$AY$16,2,FALSE)</f>
        <v>9</v>
      </c>
      <c r="O13" s="1060">
        <f>VLOOKUP(M13,$AU$13:$AY$16,3,FALSE)</f>
        <v>9</v>
      </c>
      <c r="P13" s="1060">
        <f>VLOOKUP(M13,$AU$13:$AY$16,4,FALSE)</f>
        <v>2</v>
      </c>
      <c r="Q13" s="1061">
        <f>VLOOKUP(M13,$AU$13:$AY$16,5,FALSE)</f>
        <v>7</v>
      </c>
      <c r="S13" s="1076" t="s">
        <v>108</v>
      </c>
      <c r="T13" s="1096">
        <f>SUM(K4:K72)</f>
        <v>60</v>
      </c>
      <c r="U13" s="1096">
        <v>0</v>
      </c>
      <c r="V13" s="1097">
        <f t="shared" ref="V13:V18" si="19">SUM(T13:U13)</f>
        <v>60</v>
      </c>
      <c r="W13" s="932"/>
      <c r="Z13" s="939" t="s">
        <v>27</v>
      </c>
      <c r="AA13" s="940">
        <f t="shared" ref="AA13:AA18" si="20">IF(G13="",0,IF($G13&lt;$I13,0,IF($G13=$I13,1,3)))</f>
        <v>3</v>
      </c>
      <c r="AB13" s="940">
        <f t="shared" ref="AB13:AB18" si="21">G13</f>
        <v>2</v>
      </c>
      <c r="AC13" s="940">
        <f t="shared" ref="AC13:AC18" si="22">I13</f>
        <v>1</v>
      </c>
      <c r="AD13" s="939" t="s">
        <v>28</v>
      </c>
      <c r="AE13" s="940">
        <f t="shared" ref="AE13:AE18" si="23">IF(I13="",0,IF(I13&lt;G13,0,IF(G13=I13,1,3)))</f>
        <v>0</v>
      </c>
      <c r="AF13" s="936">
        <f t="shared" ref="AF13:AF18" si="24">I13</f>
        <v>1</v>
      </c>
      <c r="AG13" s="936">
        <f t="shared" ref="AG13:AG18" si="25">G13</f>
        <v>2</v>
      </c>
      <c r="AI13" s="935">
        <f>RANK($AJ13,$AJ$13:$AJ$16,1)+COUNTIF($AJ$13:$AJ13,$AJ13)-1</f>
        <v>1</v>
      </c>
      <c r="AJ13" s="935">
        <f>AK13+AL13+AM13</f>
        <v>1</v>
      </c>
      <c r="AK13" s="935">
        <f>SUMPRODUCT(($AO$13:$AO$16=AO13)*($AR$13:$AR$16=AR13)*($AP$13:$AP$16&gt;AP13))</f>
        <v>0</v>
      </c>
      <c r="AL13" s="935">
        <f>SUMPRODUCT(($AO$13:$AO$16=AO13)*($AR$13:$AR$16&gt;AR13))</f>
        <v>0</v>
      </c>
      <c r="AM13" s="935">
        <f>RANK(AO13,$AO$13:$AO$16)</f>
        <v>1</v>
      </c>
      <c r="AN13" s="939" t="s">
        <v>27</v>
      </c>
      <c r="AO13" s="935">
        <f>SUMIF($Z$13:$Z$18,$AN13,$AA$13:$AA$18)+SUMIF($AD$13:$AD$18,$AN13,$AE$13:$AE$18)</f>
        <v>9</v>
      </c>
      <c r="AP13" s="935">
        <f>SUMIF($Z$13:$Z$18,$AN13,$AB$13:$AB$18)+SUMIF($AD$13:$AD$18,$AN13,$AF$13:$AF$18)</f>
        <v>9</v>
      </c>
      <c r="AQ13" s="935">
        <f>SUMIF($Z$13:$Z$18,$AN13,$AC$13:$AC$18)+SUMIF($AD$13:$AD$18,$AN13,$AG$13:$AG$18)</f>
        <v>2</v>
      </c>
      <c r="AR13" s="935">
        <f>AP13-AQ13</f>
        <v>7</v>
      </c>
      <c r="AT13" s="935">
        <v>1</v>
      </c>
      <c r="AU13" s="935" t="str">
        <f>VLOOKUP($AT13,$AI$13:$AR$16,6,FALSE)</f>
        <v>Spanien</v>
      </c>
      <c r="AV13" s="935">
        <f>VLOOKUP($AU13,$AN$13:$AR$16,2,FALSE)</f>
        <v>9</v>
      </c>
      <c r="AW13" s="935">
        <f>VLOOKUP($AU13,$AN$13:$AR$16,3,FALSE)</f>
        <v>9</v>
      </c>
      <c r="AX13" s="935">
        <f>VLOOKUP($AU13,$AN$13:$AR$16,4,FALSE)</f>
        <v>2</v>
      </c>
      <c r="AY13" s="935">
        <f>VLOOKUP($AU13,$AN$13:$AR$16,5,FALSE)</f>
        <v>7</v>
      </c>
      <c r="AZ13" s="997">
        <v>3</v>
      </c>
      <c r="BA13" s="1004">
        <v>41803.666666666664</v>
      </c>
      <c r="BB13" s="999" t="s">
        <v>27</v>
      </c>
      <c r="BC13" s="1000" t="s">
        <v>6</v>
      </c>
      <c r="BD13" s="1001" t="s">
        <v>28</v>
      </c>
      <c r="BE13" s="1003">
        <f>IF(G13='Resultat &amp; tabell'!$G13,2,0)</f>
        <v>0</v>
      </c>
      <c r="BF13" s="1002" t="s">
        <v>6</v>
      </c>
      <c r="BG13" s="1003">
        <f>IF(I13='Resultat &amp; tabell'!$I13,2,0)</f>
        <v>0</v>
      </c>
      <c r="BH13" s="1003">
        <f>IF(J13='Resultat &amp; tabell'!$J13,1,0)</f>
        <v>0</v>
      </c>
      <c r="BI13" s="987">
        <f t="shared" ref="BI13:BI18" si="26">SUM(BE13+BG13+BH13)</f>
        <v>0</v>
      </c>
      <c r="BJ13" s="957"/>
      <c r="BK13" s="990"/>
      <c r="BL13" s="1027"/>
      <c r="BM13" s="1027"/>
      <c r="BN13" s="1027"/>
      <c r="BO13" s="1027"/>
    </row>
    <row r="14" spans="2:67" ht="14.25" customHeight="1" x14ac:dyDescent="0.25">
      <c r="B14" s="926">
        <v>4</v>
      </c>
      <c r="C14" s="969">
        <v>41803.75</v>
      </c>
      <c r="D14" s="965" t="s">
        <v>175</v>
      </c>
      <c r="E14" s="966" t="s">
        <v>6</v>
      </c>
      <c r="F14" s="967" t="s">
        <v>176</v>
      </c>
      <c r="G14" s="1114">
        <v>2</v>
      </c>
      <c r="H14" s="980" t="s">
        <v>6</v>
      </c>
      <c r="I14" s="1113">
        <v>0</v>
      </c>
      <c r="J14" s="1113">
        <v>1</v>
      </c>
      <c r="K14" s="1057">
        <f>IF('Resultat &amp; tabell'!J14="",0,BI14)</f>
        <v>1</v>
      </c>
      <c r="L14" s="1047">
        <v>2</v>
      </c>
      <c r="M14" s="1063" t="str">
        <f>VLOOKUP(L14,$AT$13:$AY$16,2,FALSE)</f>
        <v>Holland</v>
      </c>
      <c r="N14" s="1064">
        <f>VLOOKUP(M14,$AU$13:$AY$16,2,FALSE)</f>
        <v>4</v>
      </c>
      <c r="O14" s="1064">
        <f>VLOOKUP(M14,$AU$13:$AY$16,3,FALSE)</f>
        <v>6</v>
      </c>
      <c r="P14" s="1064">
        <f>VLOOKUP(M14,$AU$13:$AY$16,4,FALSE)</f>
        <v>5</v>
      </c>
      <c r="Q14" s="1065">
        <f>VLOOKUP(M14,$AU$13:$AY$16,5,FALSE)</f>
        <v>1</v>
      </c>
      <c r="S14" s="1077" t="s">
        <v>1</v>
      </c>
      <c r="T14" s="1098">
        <f>SUM(K76:K83)</f>
        <v>9</v>
      </c>
      <c r="U14" s="1098">
        <f>O76</f>
        <v>18</v>
      </c>
      <c r="V14" s="1099">
        <f t="shared" si="19"/>
        <v>27</v>
      </c>
      <c r="W14" s="932"/>
      <c r="Z14" s="939" t="s">
        <v>30</v>
      </c>
      <c r="AA14" s="940">
        <f t="shared" si="20"/>
        <v>3</v>
      </c>
      <c r="AB14" s="940">
        <f t="shared" si="21"/>
        <v>2</v>
      </c>
      <c r="AC14" s="940">
        <f t="shared" si="22"/>
        <v>0</v>
      </c>
      <c r="AD14" s="939" t="s">
        <v>31</v>
      </c>
      <c r="AE14" s="940">
        <f t="shared" si="23"/>
        <v>0</v>
      </c>
      <c r="AF14" s="936">
        <f t="shared" si="24"/>
        <v>0</v>
      </c>
      <c r="AG14" s="936">
        <f t="shared" si="25"/>
        <v>2</v>
      </c>
      <c r="AI14" s="935">
        <f>RANK($AJ14,$AJ$13:$AJ$16,1)+COUNTIF($AJ$13:$AJ14,$AJ14)-1</f>
        <v>3</v>
      </c>
      <c r="AJ14" s="935">
        <f>AK14+AL14+AM14</f>
        <v>3</v>
      </c>
      <c r="AK14" s="935">
        <f>SUMPRODUCT(($AO$13:$AO$16=AO14)*($AR$13:$AR$16=AR14)*($AP$13:$AP$16&gt;AP14))</f>
        <v>0</v>
      </c>
      <c r="AL14" s="935">
        <f>SUMPRODUCT(($AO$13:$AO$16=AO14)*($AR$13:$AR$16&gt;AR14))</f>
        <v>1</v>
      </c>
      <c r="AM14" s="935">
        <f>RANK(AO14,$AO$13:$AO$16)</f>
        <v>2</v>
      </c>
      <c r="AN14" s="939" t="s">
        <v>30</v>
      </c>
      <c r="AO14" s="935">
        <f>SUMIF($Z$13:$Z$18,$AN14,$AA$13:$AA$18)+SUMIF($AD$13:$AD$18,$AN14,$AE$13:$AE$18)</f>
        <v>4</v>
      </c>
      <c r="AP14" s="935">
        <f>SUMIF($Z$13:$Z$18,$AN14,$AB$13:$AB$18)+SUMIF($AD$13:$AD$18,AN14,$AF$13:$AF$18)</f>
        <v>5</v>
      </c>
      <c r="AQ14" s="935">
        <f>SUMIF($Z$13:$Z$18,$AN14,$AC$13:$AC$18)+SUMIF($AD$13:$AD$18,$AN14,$AG$13:$AG$18)</f>
        <v>5</v>
      </c>
      <c r="AR14" s="935">
        <f>AP14-AQ14</f>
        <v>0</v>
      </c>
      <c r="AT14" s="935">
        <v>2</v>
      </c>
      <c r="AU14" s="935" t="str">
        <f>VLOOKUP($AT14,$AI$13:$AR$16,6,FALSE)</f>
        <v>Holland</v>
      </c>
      <c r="AV14" s="935">
        <f>VLOOKUP($AU14,$AN$13:$AR$16,2,FALSE)</f>
        <v>4</v>
      </c>
      <c r="AW14" s="935">
        <f>VLOOKUP($AU14,$AN$13:$AR$16,3,FALSE)</f>
        <v>6</v>
      </c>
      <c r="AX14" s="935">
        <f>VLOOKUP($AU14,$AN$13:$AR$16,4,FALSE)</f>
        <v>5</v>
      </c>
      <c r="AY14" s="935">
        <f>VLOOKUP($AU14,$AN$13:$AR$16,5,FALSE)</f>
        <v>1</v>
      </c>
      <c r="AZ14" s="997">
        <v>4</v>
      </c>
      <c r="BA14" s="1004">
        <v>41803.75</v>
      </c>
      <c r="BB14" s="999" t="s">
        <v>30</v>
      </c>
      <c r="BC14" s="1000" t="s">
        <v>6</v>
      </c>
      <c r="BD14" s="1001" t="s">
        <v>31</v>
      </c>
      <c r="BE14" s="1003">
        <f>IF(G14='Resultat &amp; tabell'!$G14,2,0)</f>
        <v>0</v>
      </c>
      <c r="BF14" s="1002" t="s">
        <v>6</v>
      </c>
      <c r="BG14" s="1003">
        <f>IF(I14='Resultat &amp; tabell'!$I14,2,0)</f>
        <v>0</v>
      </c>
      <c r="BH14" s="1003">
        <f>IF(J14='Resultat &amp; tabell'!$J14,1,0)</f>
        <v>1</v>
      </c>
      <c r="BI14" s="987">
        <f t="shared" si="26"/>
        <v>1</v>
      </c>
      <c r="BK14" s="990"/>
      <c r="BL14" s="1027"/>
      <c r="BM14" s="1027"/>
      <c r="BN14" s="1027"/>
      <c r="BO14" s="1027"/>
    </row>
    <row r="15" spans="2:67" ht="14.25" customHeight="1" x14ac:dyDescent="0.25">
      <c r="B15" s="926">
        <v>19</v>
      </c>
      <c r="C15" s="969">
        <v>41808.666666666664</v>
      </c>
      <c r="D15" s="965" t="s">
        <v>174</v>
      </c>
      <c r="E15" s="966" t="s">
        <v>6</v>
      </c>
      <c r="F15" s="967" t="s">
        <v>175</v>
      </c>
      <c r="G15" s="1114">
        <v>3</v>
      </c>
      <c r="H15" s="980" t="s">
        <v>6</v>
      </c>
      <c r="I15" s="1113">
        <v>1</v>
      </c>
      <c r="J15" s="1113">
        <v>1</v>
      </c>
      <c r="K15" s="1057">
        <f>IF('Resultat &amp; tabell'!J15="",0,BI15)</f>
        <v>0</v>
      </c>
      <c r="L15" s="1047">
        <v>3</v>
      </c>
      <c r="M15" s="1078" t="str">
        <f>VLOOKUP(L15,$AT$13:$AY$16,2,FALSE)</f>
        <v>Chile</v>
      </c>
      <c r="N15" s="1079">
        <f>VLOOKUP(M15,$AU$13:$AY$16,2,FALSE)</f>
        <v>4</v>
      </c>
      <c r="O15" s="1079">
        <f>VLOOKUP(M15,$AU$13:$AY$16,3,FALSE)</f>
        <v>5</v>
      </c>
      <c r="P15" s="1079">
        <f>VLOOKUP(M15,$AU$13:$AY$16,4,FALSE)</f>
        <v>5</v>
      </c>
      <c r="Q15" s="1080">
        <f>VLOOKUP(M15,$AU$13:$AY$16,5,FALSE)</f>
        <v>0</v>
      </c>
      <c r="S15" s="1077" t="s">
        <v>29</v>
      </c>
      <c r="T15" s="1098">
        <f>SUM(K87:K90)</f>
        <v>0</v>
      </c>
      <c r="U15" s="1098">
        <f>O87</f>
        <v>12</v>
      </c>
      <c r="V15" s="1099">
        <f t="shared" si="19"/>
        <v>12</v>
      </c>
      <c r="W15" s="932"/>
      <c r="Z15" s="939" t="s">
        <v>27</v>
      </c>
      <c r="AA15" s="940">
        <f t="shared" si="20"/>
        <v>3</v>
      </c>
      <c r="AB15" s="940">
        <f t="shared" si="21"/>
        <v>3</v>
      </c>
      <c r="AC15" s="940">
        <f t="shared" si="22"/>
        <v>1</v>
      </c>
      <c r="AD15" s="939" t="s">
        <v>30</v>
      </c>
      <c r="AE15" s="940">
        <f t="shared" si="23"/>
        <v>0</v>
      </c>
      <c r="AF15" s="936">
        <f t="shared" si="24"/>
        <v>1</v>
      </c>
      <c r="AG15" s="936">
        <f t="shared" si="25"/>
        <v>3</v>
      </c>
      <c r="AI15" s="935">
        <f>RANK($AJ15,$AJ$13:$AJ$16,1)+COUNTIF($AJ$13:$AJ15,$AJ15)-1</f>
        <v>2</v>
      </c>
      <c r="AJ15" s="935">
        <f>AK15+AL15+AM15</f>
        <v>2</v>
      </c>
      <c r="AK15" s="935">
        <f>SUMPRODUCT(($AO$13:$AO$16=AO15)*($AR$13:$AR$16=AR15)*($AP$13:$AP$16&gt;AP15))</f>
        <v>0</v>
      </c>
      <c r="AL15" s="935">
        <f>SUMPRODUCT(($AO$13:$AO$16=AO15)*($AR$13:$AR$16&gt;AR15))</f>
        <v>0</v>
      </c>
      <c r="AM15" s="935">
        <f>RANK(AO15,$AO$13:$AO$16)</f>
        <v>2</v>
      </c>
      <c r="AN15" s="939" t="s">
        <v>28</v>
      </c>
      <c r="AO15" s="935">
        <f>SUMIF($Z$13:$Z$18,$AN15,$AA$13:$AA$18)+SUMIF($AD$13:$AD$18,$AN15,$AE$13:$AE$18)</f>
        <v>4</v>
      </c>
      <c r="AP15" s="935">
        <f>SUMIF($Z$13:$Z$18,$AN15,$AB$13:$AB$18)+SUMIF($AD$13:$AD$18,AN15,$AF$13:$AF$18)</f>
        <v>6</v>
      </c>
      <c r="AQ15" s="935">
        <f>SUMIF($Z$13:$Z$18,$AN15,$AC$13:$AC$18)+SUMIF($AD$13:$AD$18,$AN15,$AG$13:$AG$18)</f>
        <v>5</v>
      </c>
      <c r="AR15" s="935">
        <f>AP15-AQ15</f>
        <v>1</v>
      </c>
      <c r="AT15" s="935">
        <v>3</v>
      </c>
      <c r="AU15" s="935" t="str">
        <f>VLOOKUP($AT15,$AI$13:$AR$16,6,FALSE)</f>
        <v>Chile</v>
      </c>
      <c r="AV15" s="935">
        <f>VLOOKUP($AU15,$AN$13:$AR$16,2,FALSE)</f>
        <v>4</v>
      </c>
      <c r="AW15" s="935">
        <f>VLOOKUP($AU15,$AN$13:$AR$16,3,FALSE)</f>
        <v>5</v>
      </c>
      <c r="AX15" s="935">
        <f>VLOOKUP($AU15,$AN$13:$AR$16,4,FALSE)</f>
        <v>5</v>
      </c>
      <c r="AY15" s="935">
        <f>VLOOKUP($AU15,$AN$13:$AR$16,5,FALSE)</f>
        <v>0</v>
      </c>
      <c r="AZ15" s="997">
        <v>19</v>
      </c>
      <c r="BA15" s="1004">
        <v>41808.666666666664</v>
      </c>
      <c r="BB15" s="999" t="s">
        <v>27</v>
      </c>
      <c r="BC15" s="1000" t="s">
        <v>6</v>
      </c>
      <c r="BD15" s="1001" t="s">
        <v>30</v>
      </c>
      <c r="BE15" s="1003">
        <f>IF(G15='Resultat &amp; tabell'!$G15,2,0)</f>
        <v>0</v>
      </c>
      <c r="BF15" s="1002" t="s">
        <v>6</v>
      </c>
      <c r="BG15" s="1003">
        <f>IF(I15='Resultat &amp; tabell'!$I15,2,0)</f>
        <v>0</v>
      </c>
      <c r="BH15" s="1003">
        <f>IF(J15='Resultat &amp; tabell'!$J15,1,0)</f>
        <v>0</v>
      </c>
      <c r="BI15" s="987">
        <f t="shared" si="26"/>
        <v>0</v>
      </c>
      <c r="BK15" s="1005"/>
      <c r="BL15" s="1027"/>
      <c r="BM15" s="1027"/>
      <c r="BN15" s="1027"/>
      <c r="BO15" s="1027"/>
    </row>
    <row r="16" spans="2:67" ht="14.25" customHeight="1" x14ac:dyDescent="0.25">
      <c r="B16" s="926">
        <v>20</v>
      </c>
      <c r="C16" s="969">
        <v>41808.541666666664</v>
      </c>
      <c r="D16" s="965" t="s">
        <v>176</v>
      </c>
      <c r="E16" s="966" t="s">
        <v>6</v>
      </c>
      <c r="F16" s="967" t="s">
        <v>177</v>
      </c>
      <c r="G16" s="1114">
        <v>1</v>
      </c>
      <c r="H16" s="980" t="s">
        <v>6</v>
      </c>
      <c r="I16" s="1113">
        <v>3</v>
      </c>
      <c r="J16" s="1113">
        <v>2</v>
      </c>
      <c r="K16" s="1057">
        <f>IF('Resultat &amp; tabell'!J16="",0,BI16)</f>
        <v>3</v>
      </c>
      <c r="L16" s="1047">
        <v>4</v>
      </c>
      <c r="M16" s="1067" t="str">
        <f>VLOOKUP(L16,$AT$13:$AY$16,2,FALSE)</f>
        <v>Australien</v>
      </c>
      <c r="N16" s="1064">
        <f>VLOOKUP(M16,$AU$13:$AY$16,2,FALSE)</f>
        <v>0</v>
      </c>
      <c r="O16" s="1064">
        <f>VLOOKUP(M16,$AU$13:$AY$16,3,FALSE)</f>
        <v>1</v>
      </c>
      <c r="P16" s="1064">
        <f>VLOOKUP(M16,$AU$13:$AY$16,4,FALSE)</f>
        <v>9</v>
      </c>
      <c r="Q16" s="1065">
        <f>VLOOKUP(M16,$AU$13:$AY$16,5,FALSE)</f>
        <v>-8</v>
      </c>
      <c r="S16" s="1077" t="s">
        <v>41</v>
      </c>
      <c r="T16" s="1098">
        <f>SUM(K94:K95)</f>
        <v>0</v>
      </c>
      <c r="U16" s="1098">
        <f>O94</f>
        <v>0</v>
      </c>
      <c r="V16" s="1099">
        <f t="shared" si="19"/>
        <v>0</v>
      </c>
      <c r="W16" s="932"/>
      <c r="Z16" s="939" t="s">
        <v>31</v>
      </c>
      <c r="AA16" s="940">
        <f t="shared" si="20"/>
        <v>0</v>
      </c>
      <c r="AB16" s="940">
        <f t="shared" si="21"/>
        <v>1</v>
      </c>
      <c r="AC16" s="940">
        <f t="shared" si="22"/>
        <v>3</v>
      </c>
      <c r="AD16" s="939" t="s">
        <v>28</v>
      </c>
      <c r="AE16" s="940">
        <f t="shared" si="23"/>
        <v>3</v>
      </c>
      <c r="AF16" s="936">
        <f t="shared" si="24"/>
        <v>3</v>
      </c>
      <c r="AG16" s="936">
        <f t="shared" si="25"/>
        <v>1</v>
      </c>
      <c r="AI16" s="935">
        <f>RANK($AJ16,$AJ$13:$AJ$16,1)+COUNTIF($AJ$13:$AJ16,$AJ16)-1</f>
        <v>4</v>
      </c>
      <c r="AJ16" s="935">
        <f>AK16+AL16+AM16</f>
        <v>4</v>
      </c>
      <c r="AK16" s="935">
        <f>SUMPRODUCT(($AO$13:$AO$16=AO16)*($AR$13:$AR$16=AR16)*($AP$13:$AP$16&gt;AP16))</f>
        <v>0</v>
      </c>
      <c r="AL16" s="935">
        <f>SUMPRODUCT(($AO$13:$AO$16=AO16)*($AR$13:$AR$16&gt;AR16))</f>
        <v>0</v>
      </c>
      <c r="AM16" s="935">
        <f>RANK(AO16,$AO$13:$AO$16)</f>
        <v>4</v>
      </c>
      <c r="AN16" s="939" t="s">
        <v>31</v>
      </c>
      <c r="AO16" s="935">
        <f>SUMIF($Z$13:$Z$18,$AN16,$AA$13:$AA$18)+SUMIF($AD$13:$AD$18,$AN16,$AE$13:$AE$18)</f>
        <v>0</v>
      </c>
      <c r="AP16" s="935">
        <f>SUMIF($Z$13:$Z$18,$AN16,$AB$13:$AB$18)+SUMIF($AD$13:$AD$18,AN16,$AF$13:$AF$18)</f>
        <v>1</v>
      </c>
      <c r="AQ16" s="935">
        <f>SUMIF($Z$13:$Z$18,$AN16,$AC$13:$AC$18)+SUMIF($AD$13:$AD$18,$AN16,$AG$13:$AG$18)</f>
        <v>9</v>
      </c>
      <c r="AR16" s="935">
        <f>AP16-AQ16</f>
        <v>-8</v>
      </c>
      <c r="AT16" s="935">
        <v>4</v>
      </c>
      <c r="AU16" s="935" t="str">
        <f>VLOOKUP($AT16,$AI$13:$AR$16,6,FALSE)</f>
        <v>Australien</v>
      </c>
      <c r="AV16" s="935">
        <f>VLOOKUP($AU16,$AN$13:$AR$16,2,FALSE)</f>
        <v>0</v>
      </c>
      <c r="AW16" s="935">
        <f>VLOOKUP($AU16,$AN$13:$AR$16,3,FALSE)</f>
        <v>1</v>
      </c>
      <c r="AX16" s="935">
        <f>VLOOKUP($AU16,$AN$13:$AR$16,4,FALSE)</f>
        <v>9</v>
      </c>
      <c r="AY16" s="935">
        <f>VLOOKUP($AU16,$AN$13:$AR$16,5,FALSE)</f>
        <v>-8</v>
      </c>
      <c r="AZ16" s="997">
        <v>20</v>
      </c>
      <c r="BA16" s="1004">
        <v>41808.541666666664</v>
      </c>
      <c r="BB16" s="999" t="s">
        <v>31</v>
      </c>
      <c r="BC16" s="1000" t="s">
        <v>6</v>
      </c>
      <c r="BD16" s="1001" t="s">
        <v>28</v>
      </c>
      <c r="BE16" s="1003">
        <f>IF(G16='Resultat &amp; tabell'!$G16,2,0)</f>
        <v>0</v>
      </c>
      <c r="BF16" s="1002" t="s">
        <v>6</v>
      </c>
      <c r="BG16" s="1003">
        <f>IF(I16='Resultat &amp; tabell'!$I16,2,0)</f>
        <v>2</v>
      </c>
      <c r="BH16" s="1003">
        <f>IF(J16='Resultat &amp; tabell'!$J16,1,0)</f>
        <v>1</v>
      </c>
      <c r="BI16" s="987">
        <f t="shared" si="26"/>
        <v>3</v>
      </c>
      <c r="BK16" s="1005"/>
      <c r="BL16" s="1027"/>
      <c r="BM16" s="1027"/>
      <c r="BN16" s="1027"/>
      <c r="BO16" s="1027"/>
    </row>
    <row r="17" spans="2:67" ht="14.25" customHeight="1" x14ac:dyDescent="0.25">
      <c r="B17" s="926">
        <v>35</v>
      </c>
      <c r="C17" s="969">
        <v>41813.541666666664</v>
      </c>
      <c r="D17" s="965" t="s">
        <v>176</v>
      </c>
      <c r="E17" s="966" t="s">
        <v>6</v>
      </c>
      <c r="F17" s="967" t="s">
        <v>174</v>
      </c>
      <c r="G17" s="1114">
        <v>0</v>
      </c>
      <c r="H17" s="980" t="s">
        <v>6</v>
      </c>
      <c r="I17" s="1113">
        <v>4</v>
      </c>
      <c r="J17" s="1113">
        <v>2</v>
      </c>
      <c r="K17" s="1057">
        <f>IF('Resultat &amp; tabell'!J17="",0,BI17)</f>
        <v>3</v>
      </c>
      <c r="N17" s="1069"/>
      <c r="O17" s="1069"/>
      <c r="P17" s="1069"/>
      <c r="Q17" s="1069"/>
      <c r="S17" s="1077" t="s">
        <v>50</v>
      </c>
      <c r="T17" s="1098">
        <f>SUM(K99)</f>
        <v>0</v>
      </c>
      <c r="U17" s="1098">
        <f>O99</f>
        <v>0</v>
      </c>
      <c r="V17" s="1099">
        <f t="shared" si="19"/>
        <v>0</v>
      </c>
      <c r="W17" s="932"/>
      <c r="Z17" s="939" t="s">
        <v>31</v>
      </c>
      <c r="AA17" s="940">
        <f t="shared" si="20"/>
        <v>0</v>
      </c>
      <c r="AB17" s="940">
        <f t="shared" si="21"/>
        <v>0</v>
      </c>
      <c r="AC17" s="940">
        <f t="shared" si="22"/>
        <v>4</v>
      </c>
      <c r="AD17" s="939" t="s">
        <v>27</v>
      </c>
      <c r="AE17" s="940">
        <f t="shared" si="23"/>
        <v>3</v>
      </c>
      <c r="AF17" s="936">
        <f t="shared" si="24"/>
        <v>4</v>
      </c>
      <c r="AG17" s="936">
        <f t="shared" si="25"/>
        <v>0</v>
      </c>
      <c r="AZ17" s="997">
        <v>35</v>
      </c>
      <c r="BA17" s="1004">
        <v>41813.541666666664</v>
      </c>
      <c r="BB17" s="999" t="s">
        <v>31</v>
      </c>
      <c r="BC17" s="1000" t="s">
        <v>6</v>
      </c>
      <c r="BD17" s="1001" t="s">
        <v>27</v>
      </c>
      <c r="BE17" s="1003">
        <f>IF(G17='Resultat &amp; tabell'!$G17,2,0)</f>
        <v>2</v>
      </c>
      <c r="BF17" s="1002" t="s">
        <v>6</v>
      </c>
      <c r="BG17" s="1003">
        <f>IF(I17='Resultat &amp; tabell'!$I17,2,0)</f>
        <v>0</v>
      </c>
      <c r="BH17" s="1003">
        <f>IF(J17='Resultat &amp; tabell'!$J17,1,0)</f>
        <v>1</v>
      </c>
      <c r="BI17" s="987">
        <f t="shared" si="26"/>
        <v>3</v>
      </c>
      <c r="BL17" s="1027"/>
      <c r="BM17" s="1027"/>
      <c r="BN17" s="1027"/>
      <c r="BO17" s="1027"/>
    </row>
    <row r="18" spans="2:67" ht="14.25" customHeight="1" x14ac:dyDescent="0.25">
      <c r="B18" s="926">
        <v>36</v>
      </c>
      <c r="C18" s="969">
        <v>41813.541666666664</v>
      </c>
      <c r="D18" s="965" t="s">
        <v>177</v>
      </c>
      <c r="E18" s="966" t="s">
        <v>6</v>
      </c>
      <c r="F18" s="967" t="s">
        <v>175</v>
      </c>
      <c r="G18" s="1114">
        <v>2</v>
      </c>
      <c r="H18" s="980" t="s">
        <v>6</v>
      </c>
      <c r="I18" s="1113">
        <v>2</v>
      </c>
      <c r="J18" s="1113" t="s">
        <v>122</v>
      </c>
      <c r="K18" s="1057">
        <f>IF('Resultat &amp; tabell'!J18="",0,BI18)</f>
        <v>2</v>
      </c>
      <c r="M18" s="1102"/>
      <c r="N18" s="1069"/>
      <c r="O18" s="1069"/>
      <c r="P18" s="1069"/>
      <c r="Q18" s="1069"/>
      <c r="S18" s="1077" t="s">
        <v>54</v>
      </c>
      <c r="T18" s="1098">
        <f>SUM(K103)</f>
        <v>0</v>
      </c>
      <c r="U18" s="1098">
        <f>O103</f>
        <v>0</v>
      </c>
      <c r="V18" s="1099">
        <f t="shared" si="19"/>
        <v>0</v>
      </c>
      <c r="W18" s="932"/>
      <c r="Z18" s="939" t="s">
        <v>28</v>
      </c>
      <c r="AA18" s="940">
        <f t="shared" si="20"/>
        <v>1</v>
      </c>
      <c r="AB18" s="940">
        <f t="shared" si="21"/>
        <v>2</v>
      </c>
      <c r="AC18" s="940">
        <f t="shared" si="22"/>
        <v>2</v>
      </c>
      <c r="AD18" s="939" t="s">
        <v>30</v>
      </c>
      <c r="AE18" s="940">
        <f t="shared" si="23"/>
        <v>1</v>
      </c>
      <c r="AF18" s="936">
        <f t="shared" si="24"/>
        <v>2</v>
      </c>
      <c r="AG18" s="936">
        <f t="shared" si="25"/>
        <v>2</v>
      </c>
      <c r="AJ18" s="949"/>
      <c r="AZ18" s="997">
        <v>36</v>
      </c>
      <c r="BA18" s="1004">
        <v>41813.541666666664</v>
      </c>
      <c r="BB18" s="999" t="s">
        <v>28</v>
      </c>
      <c r="BC18" s="1000" t="s">
        <v>6</v>
      </c>
      <c r="BD18" s="1001" t="s">
        <v>30</v>
      </c>
      <c r="BE18" s="1003">
        <f>IF(G18='Resultat &amp; tabell'!$G18,2,0)</f>
        <v>2</v>
      </c>
      <c r="BF18" s="1002" t="s">
        <v>6</v>
      </c>
      <c r="BG18" s="1003">
        <f>IF(I18='Resultat &amp; tabell'!$I18,2,0)</f>
        <v>0</v>
      </c>
      <c r="BH18" s="1003">
        <f>IF(J18='Resultat &amp; tabell'!$J18,1,0)</f>
        <v>0</v>
      </c>
      <c r="BI18" s="987">
        <f t="shared" si="26"/>
        <v>2</v>
      </c>
      <c r="BL18" s="1027"/>
      <c r="BM18" s="1027"/>
      <c r="BN18" s="1027"/>
      <c r="BO18" s="1027"/>
    </row>
    <row r="19" spans="2:67" ht="14.25" customHeight="1" x14ac:dyDescent="0.25">
      <c r="C19" s="941"/>
      <c r="I19" s="1102"/>
      <c r="K19" s="1070"/>
      <c r="M19" s="922"/>
      <c r="N19" s="1069"/>
      <c r="O19" s="1069"/>
      <c r="P19" s="1069"/>
      <c r="Q19" s="1069"/>
      <c r="S19" s="1081" t="s">
        <v>82</v>
      </c>
      <c r="T19" s="1098">
        <v>0</v>
      </c>
      <c r="U19" s="1069">
        <f>SUM(X4:X5)</f>
        <v>0</v>
      </c>
      <c r="V19" s="1099">
        <f>SUM(T19:U19)</f>
        <v>0</v>
      </c>
      <c r="W19" s="946"/>
      <c r="X19" s="946"/>
      <c r="BA19" s="1012"/>
      <c r="BI19" s="988"/>
      <c r="BL19" s="1027"/>
      <c r="BM19" s="1027"/>
      <c r="BN19" s="1027"/>
      <c r="BO19" s="1027"/>
    </row>
    <row r="20" spans="2:67" s="946" customFormat="1" ht="12.75" customHeight="1" x14ac:dyDescent="0.25">
      <c r="B20" s="923" t="s">
        <v>40</v>
      </c>
      <c r="C20" s="944"/>
      <c r="D20" s="929"/>
      <c r="E20" s="930"/>
      <c r="F20" s="922"/>
      <c r="G20" s="930"/>
      <c r="H20" s="930"/>
      <c r="I20" s="922"/>
      <c r="J20" s="930"/>
      <c r="K20" s="922"/>
      <c r="L20" s="1071"/>
      <c r="M20" s="1072"/>
      <c r="N20" s="1073"/>
      <c r="O20" s="1073"/>
      <c r="P20" s="1073"/>
      <c r="Q20" s="1073"/>
      <c r="R20" s="1072"/>
      <c r="S20" s="1105" t="s">
        <v>110</v>
      </c>
      <c r="T20" s="1106"/>
      <c r="U20" s="1106"/>
      <c r="V20" s="1107">
        <f>SUM(V13:V19)</f>
        <v>99</v>
      </c>
      <c r="Z20" s="933"/>
      <c r="AA20" s="940"/>
      <c r="AB20" s="940"/>
      <c r="AC20" s="940"/>
      <c r="AD20" s="933"/>
      <c r="AE20" s="947"/>
      <c r="AF20" s="948"/>
      <c r="AG20" s="948"/>
      <c r="AH20" s="947"/>
      <c r="AI20" s="947"/>
      <c r="AJ20" s="947"/>
      <c r="AK20" s="947"/>
      <c r="AL20" s="947"/>
      <c r="AM20" s="947"/>
      <c r="AN20" s="947"/>
      <c r="AO20" s="947"/>
      <c r="AP20" s="947"/>
      <c r="AQ20" s="947"/>
      <c r="AR20" s="947"/>
      <c r="AS20" s="947"/>
      <c r="AT20" s="947"/>
      <c r="AU20" s="947"/>
      <c r="AV20" s="947"/>
      <c r="AW20" s="947"/>
      <c r="AX20" s="947"/>
      <c r="AY20" s="947"/>
      <c r="AZ20" s="990" t="s">
        <v>40</v>
      </c>
      <c r="BA20" s="1014"/>
      <c r="BB20" s="991"/>
      <c r="BC20" s="992"/>
      <c r="BD20" s="991"/>
      <c r="BE20" s="992"/>
      <c r="BF20" s="992"/>
      <c r="BG20" s="992"/>
      <c r="BH20" s="992"/>
      <c r="BI20" s="989"/>
      <c r="BJ20" s="956"/>
      <c r="BK20" s="958"/>
      <c r="BL20" s="989"/>
      <c r="BM20" s="989"/>
      <c r="BN20" s="989"/>
      <c r="BO20" s="989"/>
    </row>
    <row r="21" spans="2:67" s="946" customFormat="1" ht="14.25" customHeight="1" x14ac:dyDescent="0.25">
      <c r="B21" s="976" t="s">
        <v>2</v>
      </c>
      <c r="C21" s="977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978" t="s">
        <v>81</v>
      </c>
      <c r="K21" s="1074" t="s">
        <v>89</v>
      </c>
      <c r="L21" s="1071"/>
      <c r="M21" s="1053" t="s">
        <v>40</v>
      </c>
      <c r="N21" s="1054" t="s">
        <v>89</v>
      </c>
      <c r="O21" s="1054" t="s">
        <v>90</v>
      </c>
      <c r="P21" s="1054" t="s">
        <v>91</v>
      </c>
      <c r="Q21" s="1055" t="s">
        <v>101</v>
      </c>
      <c r="R21" s="1072"/>
      <c r="S21" s="1072"/>
      <c r="W21" s="950"/>
      <c r="Z21" s="937" t="s">
        <v>87</v>
      </c>
      <c r="AA21" s="937" t="s">
        <v>89</v>
      </c>
      <c r="AB21" s="937" t="s">
        <v>90</v>
      </c>
      <c r="AC21" s="937" t="s">
        <v>91</v>
      </c>
      <c r="AD21" s="937" t="s">
        <v>88</v>
      </c>
      <c r="AE21" s="937" t="s">
        <v>89</v>
      </c>
      <c r="AF21" s="937" t="s">
        <v>90</v>
      </c>
      <c r="AG21" s="937" t="s">
        <v>91</v>
      </c>
      <c r="AH21" s="947"/>
      <c r="AI21" s="938" t="s">
        <v>99</v>
      </c>
      <c r="AJ21" s="938" t="s">
        <v>98</v>
      </c>
      <c r="AK21" s="938" t="s">
        <v>97</v>
      </c>
      <c r="AL21" s="937" t="s">
        <v>96</v>
      </c>
      <c r="AM21" s="937" t="s">
        <v>95</v>
      </c>
      <c r="AN21" s="937" t="s">
        <v>92</v>
      </c>
      <c r="AO21" s="937" t="s">
        <v>89</v>
      </c>
      <c r="AP21" s="937" t="s">
        <v>90</v>
      </c>
      <c r="AQ21" s="937" t="s">
        <v>91</v>
      </c>
      <c r="AR21" s="938" t="s">
        <v>93</v>
      </c>
      <c r="AS21" s="947"/>
      <c r="AT21" s="937" t="s">
        <v>94</v>
      </c>
      <c r="AU21" s="937" t="s">
        <v>92</v>
      </c>
      <c r="AV21" s="937" t="s">
        <v>89</v>
      </c>
      <c r="AW21" s="937" t="s">
        <v>90</v>
      </c>
      <c r="AX21" s="937" t="s">
        <v>91</v>
      </c>
      <c r="AY21" s="938" t="s">
        <v>93</v>
      </c>
      <c r="AZ21" s="1019" t="s">
        <v>2</v>
      </c>
      <c r="BA21" s="1017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1018" t="s">
        <v>81</v>
      </c>
      <c r="BI21" s="979" t="s">
        <v>89</v>
      </c>
      <c r="BJ21" s="956"/>
      <c r="BK21" s="993"/>
      <c r="BL21" s="989"/>
      <c r="BM21" s="989"/>
      <c r="BN21" s="989"/>
      <c r="BO21" s="989"/>
    </row>
    <row r="22" spans="2:67" ht="14.25" customHeight="1" x14ac:dyDescent="0.25">
      <c r="B22" s="926">
        <v>5</v>
      </c>
      <c r="C22" s="969">
        <v>41804.541666666664</v>
      </c>
      <c r="D22" s="965" t="s">
        <v>173</v>
      </c>
      <c r="E22" s="966" t="s">
        <v>6</v>
      </c>
      <c r="F22" s="967" t="s">
        <v>172</v>
      </c>
      <c r="G22" s="1116">
        <v>1</v>
      </c>
      <c r="H22" s="980" t="s">
        <v>6</v>
      </c>
      <c r="I22" s="1115">
        <v>1</v>
      </c>
      <c r="J22" s="1115" t="s">
        <v>122</v>
      </c>
      <c r="K22" s="1057">
        <f>IF('Resultat &amp; tabell'!J22="",0,BI22)</f>
        <v>0</v>
      </c>
      <c r="L22" s="1058">
        <v>1</v>
      </c>
      <c r="M22" s="1059" t="str">
        <f>VLOOKUP(L22,$AT$22:$AY$25,2,FALSE)</f>
        <v>Elfenbenskusten</v>
      </c>
      <c r="N22" s="1060">
        <f>VLOOKUP(M22,$AU$22:$AY$25,2,FALSE)</f>
        <v>9</v>
      </c>
      <c r="O22" s="1060">
        <f>VLOOKUP(M22,$AU$22:$AY$25,3,FALSE)</f>
        <v>6</v>
      </c>
      <c r="P22" s="1060">
        <f>VLOOKUP(M22,$AU$22:$AY$25,4,FALSE)</f>
        <v>2</v>
      </c>
      <c r="Q22" s="1061">
        <f>VLOOKUP(M22,$AU$22:$AY$25,5,FALSE)</f>
        <v>4</v>
      </c>
      <c r="S22" s="1050"/>
      <c r="T22" s="932"/>
      <c r="U22" s="932"/>
      <c r="V22" s="932"/>
      <c r="W22" s="932"/>
      <c r="Z22" s="939" t="s">
        <v>42</v>
      </c>
      <c r="AA22" s="940">
        <f t="shared" ref="AA22:AA27" si="27">IF(G22="",0,IF($G22&lt;$I22,0,IF($G22=$I22,1,3)))</f>
        <v>1</v>
      </c>
      <c r="AB22" s="940">
        <f t="shared" ref="AB22:AB27" si="28">G22</f>
        <v>1</v>
      </c>
      <c r="AC22" s="940">
        <f t="shared" ref="AC22:AC27" si="29">I22</f>
        <v>1</v>
      </c>
      <c r="AD22" s="939" t="s">
        <v>43</v>
      </c>
      <c r="AE22" s="940">
        <f t="shared" ref="AE22:AE27" si="30">IF(I22="",0,IF(I22&lt;G22,0,IF(G22=I22,1,3)))</f>
        <v>1</v>
      </c>
      <c r="AF22" s="936">
        <f t="shared" ref="AF22:AF27" si="31">I22</f>
        <v>1</v>
      </c>
      <c r="AG22" s="936">
        <f t="shared" ref="AG22:AG27" si="32">G22</f>
        <v>1</v>
      </c>
      <c r="AI22" s="935">
        <f>RANK($AJ22,$AJ$22:$AJ$25,1)+COUNTIF($AJ$22:$AJ22,$AJ22)-1</f>
        <v>2</v>
      </c>
      <c r="AJ22" s="935">
        <f>AK22+AL22+AM22</f>
        <v>2</v>
      </c>
      <c r="AK22" s="935">
        <f>SUMPRODUCT(($AO$22:$AO$25=AO22)*($AR$22:$AR$25=AR22)*($AP$22:$AP$25&gt;AP22))</f>
        <v>0</v>
      </c>
      <c r="AL22" s="935">
        <f>SUMPRODUCT(($AO$22:$AO$25=AO22)*($AR$22:$AR$25&gt;AR22))</f>
        <v>0</v>
      </c>
      <c r="AM22" s="935">
        <f>RANK(AO22,$AO$22:$AO$25)</f>
        <v>2</v>
      </c>
      <c r="AN22" s="939" t="s">
        <v>42</v>
      </c>
      <c r="AO22" s="935">
        <f>SUMIF($Z$22:$Z$27,$AN22,$AA$22:$AA$27)+SUMIF($AD$22:$AD$27,$AN22,$AE$22:$AE$27)</f>
        <v>2</v>
      </c>
      <c r="AP22" s="935">
        <f>SUMIF($Z$22:$Z$27,$AN22,$AB$22:$AB$27)+SUMIF($AD$22:$AD$27,$AN22,$AF$22:$AF$27)</f>
        <v>4</v>
      </c>
      <c r="AQ22" s="935">
        <f>SUMIF($Z$22:$Z$27,$AN22,$AC$22:$AC$27)+SUMIF($AD$22:$AD$27,$AN22,$AG$22:$AG$27)</f>
        <v>5</v>
      </c>
      <c r="AR22" s="935">
        <f>AP22-AQ22</f>
        <v>-1</v>
      </c>
      <c r="AT22" s="935">
        <v>1</v>
      </c>
      <c r="AU22" s="935" t="str">
        <f>VLOOKUP($AT22,$AI$22:$AR$25,6,FALSE)</f>
        <v>Elfenbenskusten</v>
      </c>
      <c r="AV22" s="935">
        <f>VLOOKUP($AU22,$AN$22:$AR$25,2,FALSE)</f>
        <v>9</v>
      </c>
      <c r="AW22" s="935">
        <f>VLOOKUP($AU22,$AN$22:$AR$25,3,FALSE)</f>
        <v>6</v>
      </c>
      <c r="AX22" s="935">
        <f>VLOOKUP($AU22,$AN$22:$AR$25,4,FALSE)</f>
        <v>2</v>
      </c>
      <c r="AY22" s="935">
        <f>VLOOKUP($AU22,$AN$22:$AR$25,5,FALSE)</f>
        <v>4</v>
      </c>
      <c r="AZ22" s="997">
        <v>5</v>
      </c>
      <c r="BA22" s="1004">
        <v>41804.541666666664</v>
      </c>
      <c r="BB22" s="999" t="s">
        <v>42</v>
      </c>
      <c r="BC22" s="1000" t="s">
        <v>6</v>
      </c>
      <c r="BD22" s="1001" t="s">
        <v>43</v>
      </c>
      <c r="BE22" s="1003">
        <f>IF(G22='Resultat &amp; tabell'!$G22,2,0)</f>
        <v>0</v>
      </c>
      <c r="BF22" s="1002" t="s">
        <v>6</v>
      </c>
      <c r="BG22" s="1003">
        <f>IF(I22='Resultat &amp; tabell'!$I22,2,0)</f>
        <v>0</v>
      </c>
      <c r="BH22" s="1003">
        <f>IF(J22='Resultat &amp; tabell'!$J22,1,0)</f>
        <v>0</v>
      </c>
      <c r="BI22" s="987">
        <f t="shared" ref="BI22:BI27" si="33">SUM(BE22+BG22+BH22)</f>
        <v>0</v>
      </c>
      <c r="BJ22" s="957"/>
      <c r="BK22" s="990"/>
      <c r="BL22" s="1027"/>
      <c r="BM22" s="1027"/>
      <c r="BN22" s="1027"/>
      <c r="BO22" s="1027"/>
    </row>
    <row r="23" spans="2:67" ht="14.25" customHeight="1" x14ac:dyDescent="0.25">
      <c r="B23" s="926">
        <v>6</v>
      </c>
      <c r="C23" s="969">
        <v>41805</v>
      </c>
      <c r="D23" s="973" t="s">
        <v>167</v>
      </c>
      <c r="E23" s="966" t="s">
        <v>6</v>
      </c>
      <c r="F23" s="967" t="s">
        <v>171</v>
      </c>
      <c r="G23" s="1116">
        <v>2</v>
      </c>
      <c r="H23" s="980" t="s">
        <v>6</v>
      </c>
      <c r="I23" s="1115">
        <v>0</v>
      </c>
      <c r="J23" s="1115">
        <v>1</v>
      </c>
      <c r="K23" s="1057">
        <f>IF('Resultat &amp; tabell'!J23="",0,BI23)</f>
        <v>3</v>
      </c>
      <c r="L23" s="1047">
        <v>2</v>
      </c>
      <c r="M23" s="1063" t="str">
        <f>VLOOKUP(L23,$AT$22:$AY$25,2,FALSE)</f>
        <v>Colombia</v>
      </c>
      <c r="N23" s="1064">
        <f>VLOOKUP(M23,$AU$22:$AY$25,2,FALSE)</f>
        <v>2</v>
      </c>
      <c r="O23" s="1064">
        <f>VLOOKUP(M23,$AU$22:$AY$25,3,FALSE)</f>
        <v>4</v>
      </c>
      <c r="P23" s="1064">
        <f>VLOOKUP(M23,$AU$22:$AY$25,4,FALSE)</f>
        <v>5</v>
      </c>
      <c r="Q23" s="1065">
        <f>VLOOKUP(M23,$AU$22:$AY$25,5,FALSE)</f>
        <v>-1</v>
      </c>
      <c r="S23" s="1050"/>
      <c r="T23" s="932"/>
      <c r="U23" s="932"/>
      <c r="V23" s="932"/>
      <c r="W23" s="932"/>
      <c r="Z23" s="936" t="s">
        <v>46</v>
      </c>
      <c r="AA23" s="940">
        <f t="shared" si="27"/>
        <v>3</v>
      </c>
      <c r="AB23" s="940">
        <f t="shared" si="28"/>
        <v>2</v>
      </c>
      <c r="AC23" s="940">
        <f t="shared" si="29"/>
        <v>0</v>
      </c>
      <c r="AD23" s="939" t="s">
        <v>47</v>
      </c>
      <c r="AE23" s="940">
        <f t="shared" si="30"/>
        <v>0</v>
      </c>
      <c r="AF23" s="936">
        <f t="shared" si="31"/>
        <v>0</v>
      </c>
      <c r="AG23" s="936">
        <f t="shared" si="32"/>
        <v>2</v>
      </c>
      <c r="AI23" s="935">
        <f>RANK($AJ23,$AJ$22:$AJ$25,1)+COUNTIF($AJ$22:$AJ23,$AJ23)-1</f>
        <v>1</v>
      </c>
      <c r="AJ23" s="935">
        <f>AK23+AL23+AM23</f>
        <v>1</v>
      </c>
      <c r="AK23" s="935">
        <f t="shared" ref="AK23:AK25" si="34">SUMPRODUCT(($AO$22:$AO$25=AO23)*($AR$22:$AR$25=AR23)*($AP$22:$AP$25&gt;AP23))</f>
        <v>0</v>
      </c>
      <c r="AL23" s="935">
        <f t="shared" ref="AL23:AL25" si="35">SUMPRODUCT(($AO$22:$AO$25=AO23)*($AR$22:$AR$25&gt;AR23))</f>
        <v>0</v>
      </c>
      <c r="AM23" s="935">
        <f t="shared" ref="AM23:AM25" si="36">RANK(AO23,$AO$22:$AO$25)</f>
        <v>1</v>
      </c>
      <c r="AN23" s="936" t="s">
        <v>46</v>
      </c>
      <c r="AO23" s="935">
        <f t="shared" ref="AO23:AO25" si="37">SUMIF($Z$22:$Z$27,$AN23,$AA$22:$AA$27)+SUMIF($AD$22:$AD$27,$AN23,$AE$22:$AE$27)</f>
        <v>9</v>
      </c>
      <c r="AP23" s="935">
        <f t="shared" ref="AP23:AP25" si="38">SUMIF($Z$22:$Z$27,$AN23,$AB$22:$AB$27)+SUMIF($AD$22:$AD$27,$AN23,$AF$22:$AF$27)</f>
        <v>6</v>
      </c>
      <c r="AQ23" s="935">
        <f t="shared" ref="AQ23:AQ25" si="39">SUMIF($Z$22:$Z$27,$AN23,$AC$22:$AC$27)+SUMIF($AD$22:$AD$27,$AN23,$AG$22:$AG$27)</f>
        <v>2</v>
      </c>
      <c r="AR23" s="935">
        <f t="shared" ref="AR23:AR25" si="40">AP23-AQ23</f>
        <v>4</v>
      </c>
      <c r="AT23" s="935">
        <v>2</v>
      </c>
      <c r="AU23" s="935" t="str">
        <f t="shared" ref="AU23:AU25" si="41">VLOOKUP($AT23,$AI$22:$AR$25,6,FALSE)</f>
        <v>Colombia</v>
      </c>
      <c r="AV23" s="935">
        <f t="shared" ref="AV23:AV25" si="42">VLOOKUP($AU23,$AN$22:$AR$25,2,FALSE)</f>
        <v>2</v>
      </c>
      <c r="AW23" s="935">
        <f t="shared" ref="AW23:AW25" si="43">VLOOKUP($AU23,$AN$22:$AR$25,3,FALSE)</f>
        <v>4</v>
      </c>
      <c r="AX23" s="935">
        <f t="shared" ref="AX23:AX25" si="44">VLOOKUP($AU23,$AN$22:$AR$25,4,FALSE)</f>
        <v>5</v>
      </c>
      <c r="AY23" s="935">
        <f t="shared" ref="AY23:AY25" si="45">VLOOKUP($AU23,$AN$22:$AR$25,5,FALSE)</f>
        <v>-1</v>
      </c>
      <c r="AZ23" s="997">
        <v>6</v>
      </c>
      <c r="BA23" s="1004">
        <v>41805</v>
      </c>
      <c r="BB23" s="1020" t="s">
        <v>46</v>
      </c>
      <c r="BC23" s="1000" t="s">
        <v>6</v>
      </c>
      <c r="BD23" s="1001" t="s">
        <v>47</v>
      </c>
      <c r="BE23" s="1003">
        <f>IF(G23='Resultat &amp; tabell'!$G23,2,0)</f>
        <v>2</v>
      </c>
      <c r="BF23" s="1002" t="s">
        <v>6</v>
      </c>
      <c r="BG23" s="1003">
        <f>IF(I23='Resultat &amp; tabell'!$I23,2,0)</f>
        <v>0</v>
      </c>
      <c r="BH23" s="1003">
        <f>IF(J23='Resultat &amp; tabell'!$J23,1,0)</f>
        <v>1</v>
      </c>
      <c r="BI23" s="987">
        <f t="shared" si="33"/>
        <v>3</v>
      </c>
      <c r="BK23" s="990"/>
      <c r="BL23" s="1027"/>
      <c r="BM23" s="1027"/>
      <c r="BN23" s="1027"/>
      <c r="BO23" s="1027"/>
    </row>
    <row r="24" spans="2:67" ht="14.25" customHeight="1" x14ac:dyDescent="0.25">
      <c r="B24" s="926">
        <v>21</v>
      </c>
      <c r="C24" s="969">
        <v>41809.541666666664</v>
      </c>
      <c r="D24" s="965" t="s">
        <v>173</v>
      </c>
      <c r="E24" s="966" t="s">
        <v>6</v>
      </c>
      <c r="F24" s="967" t="s">
        <v>167</v>
      </c>
      <c r="G24" s="1116">
        <v>1</v>
      </c>
      <c r="H24" s="980" t="s">
        <v>6</v>
      </c>
      <c r="I24" s="1115">
        <v>2</v>
      </c>
      <c r="J24" s="1115">
        <v>2</v>
      </c>
      <c r="K24" s="1057">
        <f>IF('Resultat &amp; tabell'!J24="",0,BI24)</f>
        <v>0</v>
      </c>
      <c r="L24" s="1047">
        <v>3</v>
      </c>
      <c r="M24" s="1078" t="str">
        <f>VLOOKUP(L24,$AT$22:$AY$25,2,FALSE)</f>
        <v>Grekland</v>
      </c>
      <c r="N24" s="1079">
        <f>VLOOKUP(M24,$AU$22:$AY$25,2,FALSE)</f>
        <v>2</v>
      </c>
      <c r="O24" s="1079">
        <f>VLOOKUP(M24,$AU$22:$AY$25,3,FALSE)</f>
        <v>3</v>
      </c>
      <c r="P24" s="1079">
        <f>VLOOKUP(M24,$AU$22:$AY$25,4,FALSE)</f>
        <v>4</v>
      </c>
      <c r="Q24" s="1080">
        <f>VLOOKUP(M24,$AU$22:$AY$25,5,FALSE)</f>
        <v>-1</v>
      </c>
      <c r="S24" s="1050"/>
      <c r="T24" s="932"/>
      <c r="U24" s="932"/>
      <c r="V24" s="932"/>
      <c r="W24" s="932"/>
      <c r="Z24" s="939" t="s">
        <v>42</v>
      </c>
      <c r="AA24" s="940">
        <f t="shared" si="27"/>
        <v>0</v>
      </c>
      <c r="AB24" s="940">
        <f t="shared" si="28"/>
        <v>1</v>
      </c>
      <c r="AC24" s="940">
        <f t="shared" si="29"/>
        <v>2</v>
      </c>
      <c r="AD24" s="939" t="s">
        <v>46</v>
      </c>
      <c r="AE24" s="940">
        <f t="shared" si="30"/>
        <v>3</v>
      </c>
      <c r="AF24" s="936">
        <f t="shared" si="31"/>
        <v>2</v>
      </c>
      <c r="AG24" s="936">
        <f t="shared" si="32"/>
        <v>1</v>
      </c>
      <c r="AI24" s="935">
        <f>RANK($AJ24,$AJ$22:$AJ$25,1)+COUNTIF($AJ$22:$AJ24,$AJ24)-1</f>
        <v>3</v>
      </c>
      <c r="AJ24" s="935">
        <f>AK24+AL24+AM24</f>
        <v>3</v>
      </c>
      <c r="AK24" s="935">
        <f t="shared" si="34"/>
        <v>1</v>
      </c>
      <c r="AL24" s="935">
        <f t="shared" si="35"/>
        <v>0</v>
      </c>
      <c r="AM24" s="935">
        <f t="shared" si="36"/>
        <v>2</v>
      </c>
      <c r="AN24" s="939" t="s">
        <v>43</v>
      </c>
      <c r="AO24" s="935">
        <f t="shared" si="37"/>
        <v>2</v>
      </c>
      <c r="AP24" s="935">
        <f t="shared" si="38"/>
        <v>3</v>
      </c>
      <c r="AQ24" s="935">
        <f t="shared" si="39"/>
        <v>4</v>
      </c>
      <c r="AR24" s="935">
        <f t="shared" si="40"/>
        <v>-1</v>
      </c>
      <c r="AT24" s="935">
        <v>3</v>
      </c>
      <c r="AU24" s="935" t="str">
        <f t="shared" si="41"/>
        <v>Grekland</v>
      </c>
      <c r="AV24" s="935">
        <f t="shared" si="42"/>
        <v>2</v>
      </c>
      <c r="AW24" s="935">
        <f t="shared" si="43"/>
        <v>3</v>
      </c>
      <c r="AX24" s="935">
        <f t="shared" si="44"/>
        <v>4</v>
      </c>
      <c r="AY24" s="935">
        <f t="shared" si="45"/>
        <v>-1</v>
      </c>
      <c r="AZ24" s="997">
        <v>21</v>
      </c>
      <c r="BA24" s="1004">
        <v>41809.541666666664</v>
      </c>
      <c r="BB24" s="999" t="s">
        <v>42</v>
      </c>
      <c r="BC24" s="1000" t="s">
        <v>6</v>
      </c>
      <c r="BD24" s="1001" t="s">
        <v>46</v>
      </c>
      <c r="BE24" s="1003">
        <f>IF(G24='Resultat &amp; tabell'!$G24,2,0)</f>
        <v>0</v>
      </c>
      <c r="BF24" s="1002" t="s">
        <v>6</v>
      </c>
      <c r="BG24" s="1003">
        <f>IF(I24='Resultat &amp; tabell'!$I24,2,0)</f>
        <v>0</v>
      </c>
      <c r="BH24" s="1003">
        <f>IF(J24='Resultat &amp; tabell'!$J24,1,0)</f>
        <v>0</v>
      </c>
      <c r="BI24" s="987">
        <f t="shared" si="33"/>
        <v>0</v>
      </c>
      <c r="BK24" s="1005"/>
      <c r="BL24" s="1027"/>
      <c r="BM24" s="1027"/>
      <c r="BN24" s="1027"/>
      <c r="BO24" s="1027"/>
    </row>
    <row r="25" spans="2:67" ht="14.25" customHeight="1" x14ac:dyDescent="0.25">
      <c r="B25" s="926">
        <v>22</v>
      </c>
      <c r="C25" s="969">
        <v>41809.791666666664</v>
      </c>
      <c r="D25" s="965" t="s">
        <v>171</v>
      </c>
      <c r="E25" s="966" t="s">
        <v>6</v>
      </c>
      <c r="F25" s="967" t="s">
        <v>172</v>
      </c>
      <c r="G25" s="1116">
        <v>1</v>
      </c>
      <c r="H25" s="980" t="s">
        <v>6</v>
      </c>
      <c r="I25" s="1115">
        <v>1</v>
      </c>
      <c r="J25" s="1115" t="s">
        <v>122</v>
      </c>
      <c r="K25" s="1057">
        <f>IF('Resultat &amp; tabell'!J25="",0,BI25)</f>
        <v>1</v>
      </c>
      <c r="L25" s="1047">
        <v>4</v>
      </c>
      <c r="M25" s="1067" t="str">
        <f>VLOOKUP(L25,$AT$22:$AY$25,2,FALSE)</f>
        <v>Japan</v>
      </c>
      <c r="N25" s="1064">
        <f>VLOOKUP(M25,$AU$22:$AY$25,2,FALSE)</f>
        <v>2</v>
      </c>
      <c r="O25" s="1064">
        <f>VLOOKUP(M25,$AU$22:$AY$25,3,FALSE)</f>
        <v>3</v>
      </c>
      <c r="P25" s="1064">
        <f>VLOOKUP(M25,$AU$22:$AY$25,4,FALSE)</f>
        <v>5</v>
      </c>
      <c r="Q25" s="1065">
        <f>VLOOKUP(M25,$AU$22:$AY$25,5,FALSE)</f>
        <v>-2</v>
      </c>
      <c r="S25" s="1050"/>
      <c r="T25" s="932"/>
      <c r="U25" s="932"/>
      <c r="V25" s="932"/>
      <c r="W25" s="932"/>
      <c r="Z25" s="939" t="s">
        <v>47</v>
      </c>
      <c r="AA25" s="940">
        <f t="shared" si="27"/>
        <v>1</v>
      </c>
      <c r="AB25" s="940">
        <f t="shared" si="28"/>
        <v>1</v>
      </c>
      <c r="AC25" s="940">
        <f t="shared" si="29"/>
        <v>1</v>
      </c>
      <c r="AD25" s="939" t="s">
        <v>43</v>
      </c>
      <c r="AE25" s="940">
        <f t="shared" si="30"/>
        <v>1</v>
      </c>
      <c r="AF25" s="936">
        <f t="shared" si="31"/>
        <v>1</v>
      </c>
      <c r="AG25" s="936">
        <f t="shared" si="32"/>
        <v>1</v>
      </c>
      <c r="AI25" s="935">
        <f>RANK($AJ25,$AJ$22:$AJ$25,1)+COUNTIF($AJ$22:$AJ25,$AJ25)-1</f>
        <v>4</v>
      </c>
      <c r="AJ25" s="935">
        <f>AK25+AL25+AM25</f>
        <v>4</v>
      </c>
      <c r="AK25" s="935">
        <f t="shared" si="34"/>
        <v>0</v>
      </c>
      <c r="AL25" s="935">
        <f t="shared" si="35"/>
        <v>2</v>
      </c>
      <c r="AM25" s="935">
        <f t="shared" si="36"/>
        <v>2</v>
      </c>
      <c r="AN25" s="939" t="s">
        <v>47</v>
      </c>
      <c r="AO25" s="935">
        <f t="shared" si="37"/>
        <v>2</v>
      </c>
      <c r="AP25" s="935">
        <f t="shared" si="38"/>
        <v>3</v>
      </c>
      <c r="AQ25" s="935">
        <f t="shared" si="39"/>
        <v>5</v>
      </c>
      <c r="AR25" s="935">
        <f t="shared" si="40"/>
        <v>-2</v>
      </c>
      <c r="AT25" s="935">
        <v>4</v>
      </c>
      <c r="AU25" s="935" t="str">
        <f t="shared" si="41"/>
        <v>Japan</v>
      </c>
      <c r="AV25" s="935">
        <f t="shared" si="42"/>
        <v>2</v>
      </c>
      <c r="AW25" s="935">
        <f t="shared" si="43"/>
        <v>3</v>
      </c>
      <c r="AX25" s="935">
        <f t="shared" si="44"/>
        <v>5</v>
      </c>
      <c r="AY25" s="935">
        <f t="shared" si="45"/>
        <v>-2</v>
      </c>
      <c r="AZ25" s="997">
        <v>22</v>
      </c>
      <c r="BA25" s="1004">
        <v>41809.791666666664</v>
      </c>
      <c r="BB25" s="999" t="s">
        <v>47</v>
      </c>
      <c r="BC25" s="1000" t="s">
        <v>6</v>
      </c>
      <c r="BD25" s="1001" t="s">
        <v>43</v>
      </c>
      <c r="BE25" s="1003">
        <f>IF(G25='Resultat &amp; tabell'!$G25,2,0)</f>
        <v>0</v>
      </c>
      <c r="BF25" s="1002" t="s">
        <v>6</v>
      </c>
      <c r="BG25" s="1003">
        <f>IF(I25='Resultat &amp; tabell'!$I25,2,0)</f>
        <v>0</v>
      </c>
      <c r="BH25" s="1003">
        <f>IF(J25='Resultat &amp; tabell'!$J25,1,0)</f>
        <v>1</v>
      </c>
      <c r="BI25" s="987">
        <f t="shared" si="33"/>
        <v>1</v>
      </c>
      <c r="BK25" s="1005"/>
      <c r="BL25" s="1027"/>
      <c r="BM25" s="1027"/>
      <c r="BN25" s="1027"/>
      <c r="BO25" s="1027"/>
    </row>
    <row r="26" spans="2:67" ht="14.25" customHeight="1" x14ac:dyDescent="0.25">
      <c r="B26" s="926">
        <v>37</v>
      </c>
      <c r="C26" s="969">
        <v>41814.666666666664</v>
      </c>
      <c r="D26" s="965" t="s">
        <v>171</v>
      </c>
      <c r="E26" s="966" t="s">
        <v>6</v>
      </c>
      <c r="F26" s="967" t="s">
        <v>173</v>
      </c>
      <c r="G26" s="1116">
        <v>2</v>
      </c>
      <c r="H26" s="980" t="s">
        <v>6</v>
      </c>
      <c r="I26" s="1115">
        <v>2</v>
      </c>
      <c r="J26" s="1115" t="s">
        <v>122</v>
      </c>
      <c r="K26" s="1057">
        <f>IF('Resultat &amp; tabell'!J26="",0,BI26)</f>
        <v>0</v>
      </c>
      <c r="N26" s="1069"/>
      <c r="O26" s="1069"/>
      <c r="P26" s="1069"/>
      <c r="Q26" s="1069"/>
      <c r="S26" s="1050"/>
      <c r="T26" s="932"/>
      <c r="U26" s="932"/>
      <c r="V26" s="932"/>
      <c r="W26" s="932"/>
      <c r="Z26" s="939" t="s">
        <v>47</v>
      </c>
      <c r="AA26" s="940">
        <f t="shared" si="27"/>
        <v>1</v>
      </c>
      <c r="AB26" s="940">
        <f t="shared" si="28"/>
        <v>2</v>
      </c>
      <c r="AC26" s="940">
        <f t="shared" si="29"/>
        <v>2</v>
      </c>
      <c r="AD26" s="939" t="s">
        <v>42</v>
      </c>
      <c r="AE26" s="940">
        <f t="shared" si="30"/>
        <v>1</v>
      </c>
      <c r="AF26" s="936">
        <f t="shared" si="31"/>
        <v>2</v>
      </c>
      <c r="AG26" s="936">
        <f t="shared" si="32"/>
        <v>2</v>
      </c>
      <c r="AZ26" s="997">
        <v>37</v>
      </c>
      <c r="BA26" s="1004">
        <v>41814.666666666664</v>
      </c>
      <c r="BB26" s="999" t="s">
        <v>47</v>
      </c>
      <c r="BC26" s="1000" t="s">
        <v>6</v>
      </c>
      <c r="BD26" s="1001" t="s">
        <v>42</v>
      </c>
      <c r="BE26" s="1003">
        <f>IF(G26='Resultat &amp; tabell'!$G26,2,0)</f>
        <v>0</v>
      </c>
      <c r="BF26" s="1002" t="s">
        <v>6</v>
      </c>
      <c r="BG26" s="1003">
        <f>IF(I26='Resultat &amp; tabell'!$I26,2,0)</f>
        <v>0</v>
      </c>
      <c r="BH26" s="1003">
        <f>IF(J26='Resultat &amp; tabell'!$J26,1,0)</f>
        <v>0</v>
      </c>
      <c r="BI26" s="987">
        <f t="shared" si="33"/>
        <v>0</v>
      </c>
      <c r="BL26" s="1027"/>
      <c r="BM26" s="1027"/>
      <c r="BN26" s="1027"/>
      <c r="BO26" s="1027"/>
    </row>
    <row r="27" spans="2:67" ht="14.25" customHeight="1" x14ac:dyDescent="0.25">
      <c r="B27" s="926">
        <v>38</v>
      </c>
      <c r="C27" s="969">
        <v>41814.708333333336</v>
      </c>
      <c r="D27" s="965" t="s">
        <v>172</v>
      </c>
      <c r="E27" s="966" t="s">
        <v>6</v>
      </c>
      <c r="F27" s="967" t="s">
        <v>167</v>
      </c>
      <c r="G27" s="1116">
        <v>1</v>
      </c>
      <c r="H27" s="980" t="s">
        <v>6</v>
      </c>
      <c r="I27" s="1115">
        <v>2</v>
      </c>
      <c r="J27" s="1115">
        <v>2</v>
      </c>
      <c r="K27" s="1057">
        <f>IF('Resultat &amp; tabell'!J27="",0,BI27)</f>
        <v>0</v>
      </c>
      <c r="N27" s="1069"/>
      <c r="O27" s="1069"/>
      <c r="P27" s="1069"/>
      <c r="Q27" s="1069"/>
      <c r="S27" s="1050"/>
      <c r="T27" s="932"/>
      <c r="U27" s="932"/>
      <c r="V27" s="932"/>
      <c r="W27" s="932"/>
      <c r="Z27" s="939" t="s">
        <v>43</v>
      </c>
      <c r="AA27" s="940">
        <f t="shared" si="27"/>
        <v>0</v>
      </c>
      <c r="AB27" s="940">
        <f t="shared" si="28"/>
        <v>1</v>
      </c>
      <c r="AC27" s="940">
        <f t="shared" si="29"/>
        <v>2</v>
      </c>
      <c r="AD27" s="939" t="s">
        <v>46</v>
      </c>
      <c r="AE27" s="940">
        <f t="shared" si="30"/>
        <v>3</v>
      </c>
      <c r="AF27" s="936">
        <f t="shared" si="31"/>
        <v>2</v>
      </c>
      <c r="AG27" s="936">
        <f t="shared" si="32"/>
        <v>1</v>
      </c>
      <c r="AZ27" s="997">
        <v>38</v>
      </c>
      <c r="BA27" s="1004">
        <v>41814.708333333336</v>
      </c>
      <c r="BB27" s="999" t="s">
        <v>43</v>
      </c>
      <c r="BC27" s="1000" t="s">
        <v>6</v>
      </c>
      <c r="BD27" s="1001" t="s">
        <v>46</v>
      </c>
      <c r="BE27" s="1003">
        <f>IF(G27='Resultat &amp; tabell'!$G27,2,0)</f>
        <v>0</v>
      </c>
      <c r="BF27" s="1002" t="s">
        <v>6</v>
      </c>
      <c r="BG27" s="1003">
        <f>IF(I27='Resultat &amp; tabell'!$I27,2,0)</f>
        <v>0</v>
      </c>
      <c r="BH27" s="1003">
        <f>IF(J27='Resultat &amp; tabell'!$J27,1,0)</f>
        <v>0</v>
      </c>
      <c r="BI27" s="987">
        <f t="shared" si="33"/>
        <v>0</v>
      </c>
      <c r="BL27" s="1027"/>
      <c r="BM27" s="1027"/>
      <c r="BN27" s="1027"/>
      <c r="BO27" s="1027"/>
    </row>
    <row r="28" spans="2:67" ht="14.25" customHeight="1" x14ac:dyDescent="0.25">
      <c r="C28" s="941"/>
      <c r="K28" s="1070"/>
      <c r="N28" s="1069"/>
      <c r="O28" s="1069"/>
      <c r="P28" s="1069"/>
      <c r="Q28" s="1069"/>
      <c r="S28" s="1050"/>
      <c r="T28" s="932"/>
      <c r="U28" s="932"/>
      <c r="V28" s="932"/>
      <c r="W28" s="932"/>
      <c r="BA28" s="1012"/>
      <c r="BI28" s="988"/>
      <c r="BL28" s="1027"/>
      <c r="BM28" s="1027"/>
      <c r="BN28" s="1027"/>
      <c r="BO28" s="1027"/>
    </row>
    <row r="29" spans="2:67" s="946" customFormat="1" ht="14.25" customHeight="1" x14ac:dyDescent="0.25">
      <c r="B29" s="923" t="s">
        <v>53</v>
      </c>
      <c r="C29" s="944"/>
      <c r="D29" s="929"/>
      <c r="E29" s="930"/>
      <c r="F29" s="929"/>
      <c r="G29" s="930"/>
      <c r="H29" s="930"/>
      <c r="I29" s="930"/>
      <c r="J29" s="930"/>
      <c r="K29" s="1070"/>
      <c r="L29" s="1071"/>
      <c r="M29" s="1072"/>
      <c r="N29" s="1073"/>
      <c r="O29" s="1073"/>
      <c r="P29" s="1073"/>
      <c r="Q29" s="1073"/>
      <c r="R29" s="1072"/>
      <c r="S29" s="1072"/>
      <c r="Z29" s="933"/>
      <c r="AA29" s="940"/>
      <c r="AB29" s="940"/>
      <c r="AC29" s="940"/>
      <c r="AD29" s="933"/>
      <c r="AE29" s="947"/>
      <c r="AF29" s="948"/>
      <c r="AG29" s="948"/>
      <c r="AH29" s="947"/>
      <c r="AI29" s="947"/>
      <c r="AJ29" s="947"/>
      <c r="AK29" s="947"/>
      <c r="AL29" s="947"/>
      <c r="AM29" s="947"/>
      <c r="AN29" s="947"/>
      <c r="AO29" s="947"/>
      <c r="AP29" s="947"/>
      <c r="AQ29" s="947"/>
      <c r="AR29" s="947"/>
      <c r="AS29" s="947"/>
      <c r="AT29" s="947"/>
      <c r="AU29" s="947"/>
      <c r="AV29" s="947"/>
      <c r="AW29" s="947"/>
      <c r="AX29" s="947"/>
      <c r="AY29" s="947"/>
      <c r="AZ29" s="990" t="s">
        <v>53</v>
      </c>
      <c r="BA29" s="1014"/>
      <c r="BB29" s="991"/>
      <c r="BC29" s="992"/>
      <c r="BD29" s="991"/>
      <c r="BE29" s="992"/>
      <c r="BF29" s="992"/>
      <c r="BG29" s="992"/>
      <c r="BH29" s="992"/>
      <c r="BI29" s="989"/>
      <c r="BJ29" s="956"/>
      <c r="BK29" s="958"/>
      <c r="BL29" s="989"/>
      <c r="BM29" s="989"/>
      <c r="BN29" s="989"/>
      <c r="BO29" s="989"/>
    </row>
    <row r="30" spans="2:67" s="946" customFormat="1" ht="14.25" customHeight="1" x14ac:dyDescent="0.25">
      <c r="B30" s="976" t="s">
        <v>2</v>
      </c>
      <c r="C30" s="977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978" t="s">
        <v>81</v>
      </c>
      <c r="K30" s="1074" t="s">
        <v>89</v>
      </c>
      <c r="L30" s="1071"/>
      <c r="M30" s="1053" t="s">
        <v>53</v>
      </c>
      <c r="N30" s="1054" t="s">
        <v>89</v>
      </c>
      <c r="O30" s="1054" t="s">
        <v>90</v>
      </c>
      <c r="P30" s="1054" t="s">
        <v>91</v>
      </c>
      <c r="Q30" s="1055" t="s">
        <v>101</v>
      </c>
      <c r="R30" s="1072"/>
      <c r="S30" s="1072"/>
      <c r="Z30" s="937" t="s">
        <v>87</v>
      </c>
      <c r="AA30" s="937" t="s">
        <v>89</v>
      </c>
      <c r="AB30" s="937" t="s">
        <v>90</v>
      </c>
      <c r="AC30" s="937" t="s">
        <v>91</v>
      </c>
      <c r="AD30" s="937" t="s">
        <v>88</v>
      </c>
      <c r="AE30" s="937" t="s">
        <v>89</v>
      </c>
      <c r="AF30" s="937" t="s">
        <v>90</v>
      </c>
      <c r="AG30" s="937" t="s">
        <v>91</v>
      </c>
      <c r="AH30" s="947"/>
      <c r="AI30" s="938" t="s">
        <v>99</v>
      </c>
      <c r="AJ30" s="938" t="s">
        <v>98</v>
      </c>
      <c r="AK30" s="938" t="s">
        <v>97</v>
      </c>
      <c r="AL30" s="937" t="s">
        <v>96</v>
      </c>
      <c r="AM30" s="937" t="s">
        <v>95</v>
      </c>
      <c r="AN30" s="937" t="s">
        <v>92</v>
      </c>
      <c r="AO30" s="937" t="s">
        <v>89</v>
      </c>
      <c r="AP30" s="937" t="s">
        <v>90</v>
      </c>
      <c r="AQ30" s="937" t="s">
        <v>91</v>
      </c>
      <c r="AR30" s="938" t="s">
        <v>93</v>
      </c>
      <c r="AS30" s="947"/>
      <c r="AT30" s="937" t="s">
        <v>94</v>
      </c>
      <c r="AU30" s="937" t="s">
        <v>92</v>
      </c>
      <c r="AV30" s="937" t="s">
        <v>89</v>
      </c>
      <c r="AW30" s="937" t="s">
        <v>90</v>
      </c>
      <c r="AX30" s="937" t="s">
        <v>91</v>
      </c>
      <c r="AY30" s="938" t="s">
        <v>93</v>
      </c>
      <c r="AZ30" s="1019" t="s">
        <v>2</v>
      </c>
      <c r="BA30" s="1017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1018" t="s">
        <v>81</v>
      </c>
      <c r="BI30" s="979" t="s">
        <v>89</v>
      </c>
      <c r="BJ30" s="956"/>
      <c r="BK30" s="993"/>
      <c r="BL30" s="989"/>
      <c r="BM30" s="989"/>
      <c r="BN30" s="989"/>
      <c r="BO30" s="989"/>
    </row>
    <row r="31" spans="2:67" ht="14.25" customHeight="1" x14ac:dyDescent="0.25">
      <c r="B31" s="926">
        <v>7</v>
      </c>
      <c r="C31" s="969">
        <v>41804.666666666664</v>
      </c>
      <c r="D31" s="965" t="s">
        <v>182</v>
      </c>
      <c r="E31" s="966" t="s">
        <v>6</v>
      </c>
      <c r="F31" s="967" t="s">
        <v>185</v>
      </c>
      <c r="G31" s="1118">
        <v>2</v>
      </c>
      <c r="H31" s="980" t="s">
        <v>6</v>
      </c>
      <c r="I31" s="1117">
        <v>0</v>
      </c>
      <c r="J31" s="1117">
        <v>1</v>
      </c>
      <c r="K31" s="1057">
        <f>IF('Resultat &amp; tabell'!J31="",0,BI31)</f>
        <v>0</v>
      </c>
      <c r="L31" s="1058">
        <v>1</v>
      </c>
      <c r="M31" s="1059" t="str">
        <f>VLOOKUP(L31,$AT$31:$AY$34,2,FALSE)</f>
        <v>Italien</v>
      </c>
      <c r="N31" s="1060">
        <f>VLOOKUP(M31,$AU$31:$AY$34,2,FALSE)</f>
        <v>7</v>
      </c>
      <c r="O31" s="1060">
        <f>VLOOKUP(M31,$AU$31:$AY$34,3,FALSE)</f>
        <v>6</v>
      </c>
      <c r="P31" s="1060">
        <f>VLOOKUP(M31,$AU$31:$AY$34,4,FALSE)</f>
        <v>2</v>
      </c>
      <c r="Q31" s="1061">
        <f>VLOOKUP(M31,$AU$31:$AY$34,5,FALSE)</f>
        <v>4</v>
      </c>
      <c r="S31" s="1050"/>
      <c r="T31" s="932"/>
      <c r="U31" s="932"/>
      <c r="V31" s="932"/>
      <c r="W31" s="932"/>
      <c r="Z31" s="939" t="s">
        <v>55</v>
      </c>
      <c r="AA31" s="940">
        <f t="shared" ref="AA31:AA36" si="46">IF(G31="",0,IF($G31&lt;$I31,0,IF($G31=$I31,1,3)))</f>
        <v>3</v>
      </c>
      <c r="AB31" s="940">
        <f t="shared" ref="AB31:AB36" si="47">G31</f>
        <v>2</v>
      </c>
      <c r="AC31" s="940">
        <f t="shared" ref="AC31:AC36" si="48">I31</f>
        <v>0</v>
      </c>
      <c r="AD31" s="939" t="s">
        <v>56</v>
      </c>
      <c r="AE31" s="940">
        <f t="shared" ref="AE31:AE36" si="49">IF(I31="",0,IF(I31&lt;G31,0,IF(G31=I31,1,3)))</f>
        <v>0</v>
      </c>
      <c r="AF31" s="936">
        <f t="shared" ref="AF31:AF36" si="50">I31</f>
        <v>0</v>
      </c>
      <c r="AG31" s="936">
        <f t="shared" ref="AG31:AG36" si="51">G31</f>
        <v>2</v>
      </c>
      <c r="AI31" s="935">
        <f>RANK($AJ31,$AJ$31:$AJ$34,1)+COUNTIF($AJ$31:$AJ31,$AJ31)-1</f>
        <v>3</v>
      </c>
      <c r="AJ31" s="935">
        <f>AK31+AL31+AM31</f>
        <v>3</v>
      </c>
      <c r="AK31" s="935">
        <f>SUMPRODUCT(($AO$31:$AO$34=AO31)*($AR$31:$AR$34=AR31)*($AP$31:$AP$34&gt;AP31))</f>
        <v>0</v>
      </c>
      <c r="AL31" s="935">
        <f>SUMPRODUCT(($AO$31:$AO$34=AO31)*($AR$31:$AR$34&gt;AR31))</f>
        <v>0</v>
      </c>
      <c r="AM31" s="935">
        <f>RANK(AO31,$AO$31:$AO$34)</f>
        <v>3</v>
      </c>
      <c r="AN31" s="939" t="s">
        <v>55</v>
      </c>
      <c r="AO31" s="935">
        <f>SUMIF($Z$31:$Z$36,$AN31,$AA$31:$AA$36)+SUMIF($AD$31:$AD$36,$AN31,$AE$31:$AE$36)</f>
        <v>3</v>
      </c>
      <c r="AP31" s="935">
        <f>SUMIF($Z$31:$Z$36,$AN31,$AB$31:$AB$36)+SUMIF($AD$31:$AD$36,$AN31,$AF$31:$AF$36)</f>
        <v>4</v>
      </c>
      <c r="AQ31" s="935">
        <f>SUMIF($Z$31:$Z$36,$AN31,$AC$31:$AC$36)+SUMIF($AD$31:$AD$36,$AN31,$AG$31:$AG$36)</f>
        <v>5</v>
      </c>
      <c r="AR31" s="935">
        <f>AP31-AQ31</f>
        <v>-1</v>
      </c>
      <c r="AT31" s="935">
        <v>1</v>
      </c>
      <c r="AU31" s="935" t="str">
        <f>VLOOKUP($AT31,$AI$31:$AR$34,6,FALSE)</f>
        <v>Italien</v>
      </c>
      <c r="AV31" s="935">
        <f>VLOOKUP($AU31,$AN$31:$AR$34,2,FALSE)</f>
        <v>7</v>
      </c>
      <c r="AW31" s="935">
        <f>VLOOKUP($AU31,$AN$31:$AR$34,3,FALSE)</f>
        <v>6</v>
      </c>
      <c r="AX31" s="935">
        <f>VLOOKUP($AU31,$AN$31:$AR$34,4,FALSE)</f>
        <v>2</v>
      </c>
      <c r="AY31" s="935">
        <f>VLOOKUP($AU31,$AN$31:$AR$34,5,FALSE)</f>
        <v>4</v>
      </c>
      <c r="AZ31" s="997">
        <v>7</v>
      </c>
      <c r="BA31" s="1004">
        <v>41804.666666666664</v>
      </c>
      <c r="BB31" s="999" t="s">
        <v>55</v>
      </c>
      <c r="BC31" s="1000" t="s">
        <v>6</v>
      </c>
      <c r="BD31" s="1001" t="s">
        <v>56</v>
      </c>
      <c r="BE31" s="1003">
        <f>IF(G31='Resultat &amp; tabell'!$G31,2,0)</f>
        <v>0</v>
      </c>
      <c r="BF31" s="1002" t="s">
        <v>6</v>
      </c>
      <c r="BG31" s="1003">
        <f>IF(I31='Resultat &amp; tabell'!$I31,2,0)</f>
        <v>0</v>
      </c>
      <c r="BH31" s="1003">
        <f>IF(J31='Resultat &amp; tabell'!$J31,1,0)</f>
        <v>0</v>
      </c>
      <c r="BI31" s="987">
        <f t="shared" ref="BI31:BI36" si="52">SUM(BE31+BG31+BH31)</f>
        <v>0</v>
      </c>
      <c r="BJ31" s="957"/>
      <c r="BK31" s="990"/>
      <c r="BL31" s="1027"/>
      <c r="BM31" s="1027"/>
      <c r="BN31" s="1027"/>
      <c r="BO31" s="1027"/>
    </row>
    <row r="32" spans="2:67" ht="14.25" customHeight="1" x14ac:dyDescent="0.25">
      <c r="B32" s="926">
        <v>8</v>
      </c>
      <c r="C32" s="969">
        <v>41804.75</v>
      </c>
      <c r="D32" s="965" t="s">
        <v>183</v>
      </c>
      <c r="E32" s="966" t="s">
        <v>6</v>
      </c>
      <c r="F32" s="967" t="s">
        <v>184</v>
      </c>
      <c r="G32" s="1118">
        <v>1</v>
      </c>
      <c r="H32" s="980" t="s">
        <v>6</v>
      </c>
      <c r="I32" s="1117">
        <v>1</v>
      </c>
      <c r="J32" s="1117" t="s">
        <v>122</v>
      </c>
      <c r="K32" s="1057">
        <f>IF('Resultat &amp; tabell'!J32="",0,BI32)</f>
        <v>2</v>
      </c>
      <c r="L32" s="1047">
        <v>2</v>
      </c>
      <c r="M32" s="1063" t="str">
        <f>VLOOKUP(L32,$AT$31:$AY$34,2,FALSE)</f>
        <v>England</v>
      </c>
      <c r="N32" s="1064">
        <f>VLOOKUP(M32,$AU$31:$AY$34,2,FALSE)</f>
        <v>7</v>
      </c>
      <c r="O32" s="1064">
        <f>VLOOKUP(M32,$AU$31:$AY$34,3,FALSE)</f>
        <v>5</v>
      </c>
      <c r="P32" s="1064">
        <f>VLOOKUP(M32,$AU$31:$AY$34,4,FALSE)</f>
        <v>3</v>
      </c>
      <c r="Q32" s="1065">
        <f>VLOOKUP(M32,$AU$31:$AY$34,5,FALSE)</f>
        <v>2</v>
      </c>
      <c r="S32" s="1050"/>
      <c r="T32" s="932"/>
      <c r="U32" s="932"/>
      <c r="V32" s="932"/>
      <c r="W32" s="932"/>
      <c r="Z32" s="939" t="s">
        <v>59</v>
      </c>
      <c r="AA32" s="940">
        <f t="shared" si="46"/>
        <v>1</v>
      </c>
      <c r="AB32" s="940">
        <f t="shared" si="47"/>
        <v>1</v>
      </c>
      <c r="AC32" s="940">
        <f t="shared" si="48"/>
        <v>1</v>
      </c>
      <c r="AD32" s="939" t="s">
        <v>60</v>
      </c>
      <c r="AE32" s="940">
        <f t="shared" si="49"/>
        <v>1</v>
      </c>
      <c r="AF32" s="936">
        <f t="shared" si="50"/>
        <v>1</v>
      </c>
      <c r="AG32" s="936">
        <f t="shared" si="51"/>
        <v>1</v>
      </c>
      <c r="AI32" s="935">
        <f>RANK($AJ32,$AJ$31:$AJ$34,1)+COUNTIF($AJ$31:$AJ32,$AJ32)-1</f>
        <v>2</v>
      </c>
      <c r="AJ32" s="935">
        <f>AK32+AL32+AM32</f>
        <v>2</v>
      </c>
      <c r="AK32" s="935">
        <f t="shared" ref="AK32:AK34" si="53">SUMPRODUCT(($AO$31:$AO$34=AO32)*($AR$31:$AR$34=AR32)*($AP$31:$AP$34&gt;AP32))</f>
        <v>0</v>
      </c>
      <c r="AL32" s="935">
        <f t="shared" ref="AL32:AL34" si="54">SUMPRODUCT(($AO$31:$AO$34=AO32)*($AR$31:$AR$34&gt;AR32))</f>
        <v>1</v>
      </c>
      <c r="AM32" s="935">
        <f t="shared" ref="AM32:AM34" si="55">RANK(AO32,$AO$31:$AO$34)</f>
        <v>1</v>
      </c>
      <c r="AN32" s="939" t="s">
        <v>59</v>
      </c>
      <c r="AO32" s="935">
        <f t="shared" ref="AO32:AO34" si="56">SUMIF($Z$31:$Z$36,$AN32,$AA$31:$AA$36)+SUMIF($AD$31:$AD$36,$AN32,$AE$31:$AE$36)</f>
        <v>7</v>
      </c>
      <c r="AP32" s="935">
        <f t="shared" ref="AP32:AP34" si="57">SUMIF($Z$31:$Z$36,$AN32,$AB$31:$AB$36)+SUMIF($AD$31:$AD$36,$AN32,$AF$31:$AF$36)</f>
        <v>5</v>
      </c>
      <c r="AQ32" s="935">
        <f t="shared" ref="AQ32:AQ34" si="58">SUMIF($Z$31:$Z$36,$AN32,$AC$31:$AC$36)+SUMIF($AD$31:$AD$36,$AN32,$AG$31:$AG$36)</f>
        <v>3</v>
      </c>
      <c r="AR32" s="935">
        <f t="shared" ref="AR32:AR34" si="59">AP32-AQ32</f>
        <v>2</v>
      </c>
      <c r="AT32" s="935">
        <v>2</v>
      </c>
      <c r="AU32" s="935" t="str">
        <f t="shared" ref="AU32:AU34" si="60">VLOOKUP($AT32,$AI$31:$AR$34,6,FALSE)</f>
        <v>England</v>
      </c>
      <c r="AV32" s="935">
        <f t="shared" ref="AV32:AV34" si="61">VLOOKUP($AU32,$AN$31:$AR$34,2,FALSE)</f>
        <v>7</v>
      </c>
      <c r="AW32" s="935">
        <f t="shared" ref="AW32:AW34" si="62">VLOOKUP($AU32,$AN$31:$AR$34,3,FALSE)</f>
        <v>5</v>
      </c>
      <c r="AX32" s="935">
        <f t="shared" ref="AX32:AX34" si="63">VLOOKUP($AU32,$AN$31:$AR$34,4,FALSE)</f>
        <v>3</v>
      </c>
      <c r="AY32" s="935">
        <f t="shared" ref="AY32:AY34" si="64">VLOOKUP($AU32,$AN$31:$AR$34,5,FALSE)</f>
        <v>2</v>
      </c>
      <c r="AZ32" s="997">
        <v>8</v>
      </c>
      <c r="BA32" s="1004">
        <v>41804.75</v>
      </c>
      <c r="BB32" s="999" t="s">
        <v>59</v>
      </c>
      <c r="BC32" s="1000" t="s">
        <v>6</v>
      </c>
      <c r="BD32" s="1001" t="s">
        <v>60</v>
      </c>
      <c r="BE32" s="1003">
        <f>IF(G32='Resultat &amp; tabell'!$G32,2,0)</f>
        <v>2</v>
      </c>
      <c r="BF32" s="1002" t="s">
        <v>6</v>
      </c>
      <c r="BG32" s="1003">
        <f>IF(I32='Resultat &amp; tabell'!$I32,2,0)</f>
        <v>0</v>
      </c>
      <c r="BH32" s="1003">
        <f>IF(J32='Resultat &amp; tabell'!$J32,1,0)</f>
        <v>0</v>
      </c>
      <c r="BI32" s="987">
        <f t="shared" si="52"/>
        <v>2</v>
      </c>
      <c r="BK32" s="990"/>
      <c r="BL32" s="1027"/>
      <c r="BM32" s="1027"/>
      <c r="BN32" s="1027"/>
      <c r="BO32" s="1027"/>
    </row>
    <row r="33" spans="2:67" ht="14.25" customHeight="1" x14ac:dyDescent="0.25">
      <c r="B33" s="926">
        <v>23</v>
      </c>
      <c r="C33" s="969">
        <v>41809.666666666664</v>
      </c>
      <c r="D33" s="965" t="s">
        <v>182</v>
      </c>
      <c r="E33" s="966" t="s">
        <v>6</v>
      </c>
      <c r="F33" s="967" t="s">
        <v>183</v>
      </c>
      <c r="G33" s="1118">
        <v>1</v>
      </c>
      <c r="H33" s="980" t="s">
        <v>6</v>
      </c>
      <c r="I33" s="1117">
        <v>2</v>
      </c>
      <c r="J33" s="1117">
        <v>2</v>
      </c>
      <c r="K33" s="1057">
        <f>IF('Resultat &amp; tabell'!J33="",0,BI33)</f>
        <v>0</v>
      </c>
      <c r="L33" s="1047">
        <v>3</v>
      </c>
      <c r="M33" s="1078" t="str">
        <f>VLOOKUP(L33,$AT$31:$AY$34,2,FALSE)</f>
        <v>Uruguay</v>
      </c>
      <c r="N33" s="1079">
        <f>VLOOKUP(M33,$AU$31:$AY$34,2,FALSE)</f>
        <v>3</v>
      </c>
      <c r="O33" s="1079">
        <f>VLOOKUP(M33,$AU$31:$AY$34,3,FALSE)</f>
        <v>4</v>
      </c>
      <c r="P33" s="1079">
        <f>VLOOKUP(M33,$AU$31:$AY$34,4,FALSE)</f>
        <v>5</v>
      </c>
      <c r="Q33" s="1080">
        <f>VLOOKUP(M33,$AU$31:$AY$34,5,FALSE)</f>
        <v>-1</v>
      </c>
      <c r="S33" s="1050"/>
      <c r="T33" s="932"/>
      <c r="U33" s="932"/>
      <c r="V33" s="932"/>
      <c r="W33" s="932"/>
      <c r="Z33" s="939" t="s">
        <v>55</v>
      </c>
      <c r="AA33" s="940">
        <f t="shared" si="46"/>
        <v>0</v>
      </c>
      <c r="AB33" s="940">
        <f t="shared" si="47"/>
        <v>1</v>
      </c>
      <c r="AC33" s="940">
        <f t="shared" si="48"/>
        <v>2</v>
      </c>
      <c r="AD33" s="939" t="s">
        <v>59</v>
      </c>
      <c r="AE33" s="940">
        <f t="shared" si="49"/>
        <v>3</v>
      </c>
      <c r="AF33" s="936">
        <f t="shared" si="50"/>
        <v>2</v>
      </c>
      <c r="AG33" s="936">
        <f t="shared" si="51"/>
        <v>1</v>
      </c>
      <c r="AI33" s="935">
        <f>RANK($AJ33,$AJ$31:$AJ$34,1)+COUNTIF($AJ$31:$AJ33,$AJ33)-1</f>
        <v>4</v>
      </c>
      <c r="AJ33" s="935">
        <f>AK33+AL33+AM33</f>
        <v>4</v>
      </c>
      <c r="AK33" s="935">
        <f t="shared" si="53"/>
        <v>0</v>
      </c>
      <c r="AL33" s="935">
        <f t="shared" si="54"/>
        <v>0</v>
      </c>
      <c r="AM33" s="935">
        <f t="shared" si="55"/>
        <v>4</v>
      </c>
      <c r="AN33" s="939" t="s">
        <v>56</v>
      </c>
      <c r="AO33" s="935">
        <f t="shared" si="56"/>
        <v>0</v>
      </c>
      <c r="AP33" s="935">
        <f t="shared" si="57"/>
        <v>1</v>
      </c>
      <c r="AQ33" s="935">
        <f t="shared" si="58"/>
        <v>6</v>
      </c>
      <c r="AR33" s="935">
        <f t="shared" si="59"/>
        <v>-5</v>
      </c>
      <c r="AT33" s="935">
        <v>3</v>
      </c>
      <c r="AU33" s="935" t="str">
        <f t="shared" si="60"/>
        <v>Uruguay</v>
      </c>
      <c r="AV33" s="935">
        <f t="shared" si="61"/>
        <v>3</v>
      </c>
      <c r="AW33" s="935">
        <f t="shared" si="62"/>
        <v>4</v>
      </c>
      <c r="AX33" s="935">
        <f t="shared" si="63"/>
        <v>5</v>
      </c>
      <c r="AY33" s="935">
        <f t="shared" si="64"/>
        <v>-1</v>
      </c>
      <c r="AZ33" s="997">
        <v>23</v>
      </c>
      <c r="BA33" s="1004">
        <v>41809.666666666664</v>
      </c>
      <c r="BB33" s="999" t="s">
        <v>55</v>
      </c>
      <c r="BC33" s="1000" t="s">
        <v>6</v>
      </c>
      <c r="BD33" s="1001" t="s">
        <v>59</v>
      </c>
      <c r="BE33" s="1003">
        <f>IF(G33='Resultat &amp; tabell'!$G33,2,0)</f>
        <v>0</v>
      </c>
      <c r="BF33" s="1002" t="s">
        <v>6</v>
      </c>
      <c r="BG33" s="1003">
        <f>IF(I33='Resultat &amp; tabell'!$I33,2,0)</f>
        <v>0</v>
      </c>
      <c r="BH33" s="1003">
        <f>IF(J33='Resultat &amp; tabell'!$J33,1,0)</f>
        <v>0</v>
      </c>
      <c r="BI33" s="987">
        <f t="shared" si="52"/>
        <v>0</v>
      </c>
      <c r="BK33" s="1005"/>
      <c r="BL33" s="1027"/>
      <c r="BM33" s="1027"/>
      <c r="BN33" s="1027"/>
      <c r="BO33" s="1027"/>
    </row>
    <row r="34" spans="2:67" ht="14.25" customHeight="1" x14ac:dyDescent="0.25">
      <c r="B34" s="926">
        <v>24</v>
      </c>
      <c r="C34" s="969">
        <v>41810.541666666664</v>
      </c>
      <c r="D34" s="965" t="s">
        <v>184</v>
      </c>
      <c r="E34" s="966" t="s">
        <v>6</v>
      </c>
      <c r="F34" s="967" t="s">
        <v>185</v>
      </c>
      <c r="G34" s="1118">
        <v>2</v>
      </c>
      <c r="H34" s="980" t="s">
        <v>6</v>
      </c>
      <c r="I34" s="1117">
        <v>0</v>
      </c>
      <c r="J34" s="1117">
        <v>1</v>
      </c>
      <c r="K34" s="1057">
        <f>IF('Resultat &amp; tabell'!J34="",0,BI34)</f>
        <v>0</v>
      </c>
      <c r="L34" s="1047">
        <v>4</v>
      </c>
      <c r="M34" s="1067" t="str">
        <f>VLOOKUP(L34,$AT$31:$AY$34,2,FALSE)</f>
        <v>Costa Rica</v>
      </c>
      <c r="N34" s="1064">
        <f>VLOOKUP(M34,$AU$31:$AY$34,2,FALSE)</f>
        <v>0</v>
      </c>
      <c r="O34" s="1064">
        <f>VLOOKUP(M34,$AU$31:$AY$34,3,FALSE)</f>
        <v>1</v>
      </c>
      <c r="P34" s="1064">
        <f>VLOOKUP(M34,$AU$31:$AY$34,4,FALSE)</f>
        <v>6</v>
      </c>
      <c r="Q34" s="1065">
        <f>VLOOKUP(M34,$AU$31:$AY$34,5,FALSE)</f>
        <v>-5</v>
      </c>
      <c r="S34" s="1050"/>
      <c r="T34" s="932"/>
      <c r="U34" s="932"/>
      <c r="V34" s="932"/>
      <c r="W34" s="932"/>
      <c r="Z34" s="939" t="s">
        <v>60</v>
      </c>
      <c r="AA34" s="940">
        <f t="shared" si="46"/>
        <v>3</v>
      </c>
      <c r="AB34" s="940">
        <f t="shared" si="47"/>
        <v>2</v>
      </c>
      <c r="AC34" s="940">
        <f t="shared" si="48"/>
        <v>0</v>
      </c>
      <c r="AD34" s="939" t="s">
        <v>56</v>
      </c>
      <c r="AE34" s="940">
        <f t="shared" si="49"/>
        <v>0</v>
      </c>
      <c r="AF34" s="936">
        <f t="shared" si="50"/>
        <v>0</v>
      </c>
      <c r="AG34" s="936">
        <f t="shared" si="51"/>
        <v>2</v>
      </c>
      <c r="AI34" s="935">
        <f>RANK($AJ34,$AJ$31:$AJ$34,1)+COUNTIF($AJ$31:$AJ34,$AJ34)-1</f>
        <v>1</v>
      </c>
      <c r="AJ34" s="935">
        <f>AK34+AL34+AM34</f>
        <v>1</v>
      </c>
      <c r="AK34" s="935">
        <f t="shared" si="53"/>
        <v>0</v>
      </c>
      <c r="AL34" s="935">
        <f t="shared" si="54"/>
        <v>0</v>
      </c>
      <c r="AM34" s="935">
        <f t="shared" si="55"/>
        <v>1</v>
      </c>
      <c r="AN34" s="939" t="s">
        <v>60</v>
      </c>
      <c r="AO34" s="935">
        <f t="shared" si="56"/>
        <v>7</v>
      </c>
      <c r="AP34" s="935">
        <f t="shared" si="57"/>
        <v>6</v>
      </c>
      <c r="AQ34" s="935">
        <f t="shared" si="58"/>
        <v>2</v>
      </c>
      <c r="AR34" s="935">
        <f t="shared" si="59"/>
        <v>4</v>
      </c>
      <c r="AT34" s="935">
        <v>4</v>
      </c>
      <c r="AU34" s="935" t="str">
        <f t="shared" si="60"/>
        <v>Costa Rica</v>
      </c>
      <c r="AV34" s="935">
        <f t="shared" si="61"/>
        <v>0</v>
      </c>
      <c r="AW34" s="935">
        <f t="shared" si="62"/>
        <v>1</v>
      </c>
      <c r="AX34" s="935">
        <f t="shared" si="63"/>
        <v>6</v>
      </c>
      <c r="AY34" s="935">
        <f t="shared" si="64"/>
        <v>-5</v>
      </c>
      <c r="AZ34" s="997">
        <v>24</v>
      </c>
      <c r="BA34" s="1004">
        <v>41810.541666666664</v>
      </c>
      <c r="BB34" s="999" t="s">
        <v>60</v>
      </c>
      <c r="BC34" s="1000" t="s">
        <v>6</v>
      </c>
      <c r="BD34" s="1001" t="s">
        <v>56</v>
      </c>
      <c r="BE34" s="1003">
        <f>IF(G34='Resultat &amp; tabell'!$G34,2,0)</f>
        <v>0</v>
      </c>
      <c r="BF34" s="1002" t="s">
        <v>6</v>
      </c>
      <c r="BG34" s="1003">
        <f>IF(I34='Resultat &amp; tabell'!$I34,2,0)</f>
        <v>0</v>
      </c>
      <c r="BH34" s="1003">
        <f>IF(J34='Resultat &amp; tabell'!$J34,1,0)</f>
        <v>0</v>
      </c>
      <c r="BI34" s="987">
        <f t="shared" si="52"/>
        <v>0</v>
      </c>
      <c r="BK34" s="1005"/>
      <c r="BL34" s="1027"/>
      <c r="BM34" s="1027"/>
      <c r="BN34" s="1027"/>
      <c r="BO34" s="1027"/>
    </row>
    <row r="35" spans="2:67" ht="14.25" customHeight="1" x14ac:dyDescent="0.25">
      <c r="B35" s="926">
        <v>39</v>
      </c>
      <c r="C35" s="969">
        <v>41814.541666666664</v>
      </c>
      <c r="D35" s="965" t="s">
        <v>184</v>
      </c>
      <c r="E35" s="966" t="s">
        <v>6</v>
      </c>
      <c r="F35" s="967" t="s">
        <v>182</v>
      </c>
      <c r="G35" s="1118">
        <v>3</v>
      </c>
      <c r="H35" s="980" t="s">
        <v>6</v>
      </c>
      <c r="I35" s="1117">
        <v>1</v>
      </c>
      <c r="J35" s="1117">
        <v>1</v>
      </c>
      <c r="K35" s="1057">
        <f>IF('Resultat &amp; tabell'!J35="",0,BI35)</f>
        <v>2</v>
      </c>
      <c r="N35" s="1069"/>
      <c r="O35" s="1082"/>
      <c r="P35" s="1069"/>
      <c r="Q35" s="1069"/>
      <c r="S35" s="1050"/>
      <c r="T35" s="932"/>
      <c r="U35" s="932"/>
      <c r="V35" s="932"/>
      <c r="W35" s="932"/>
      <c r="Z35" s="939" t="s">
        <v>60</v>
      </c>
      <c r="AA35" s="940">
        <f t="shared" si="46"/>
        <v>3</v>
      </c>
      <c r="AB35" s="940">
        <f t="shared" si="47"/>
        <v>3</v>
      </c>
      <c r="AC35" s="940">
        <f t="shared" si="48"/>
        <v>1</v>
      </c>
      <c r="AD35" s="939" t="s">
        <v>55</v>
      </c>
      <c r="AE35" s="940">
        <f t="shared" si="49"/>
        <v>0</v>
      </c>
      <c r="AF35" s="936">
        <f t="shared" si="50"/>
        <v>1</v>
      </c>
      <c r="AG35" s="936">
        <f t="shared" si="51"/>
        <v>3</v>
      </c>
      <c r="AZ35" s="997">
        <v>39</v>
      </c>
      <c r="BA35" s="1004">
        <v>41814.541666666664</v>
      </c>
      <c r="BB35" s="999" t="s">
        <v>60</v>
      </c>
      <c r="BC35" s="1000" t="s">
        <v>6</v>
      </c>
      <c r="BD35" s="1001" t="s">
        <v>55</v>
      </c>
      <c r="BE35" s="1003">
        <f>IF(G35='Resultat &amp; tabell'!$G35,2,0)</f>
        <v>0</v>
      </c>
      <c r="BF35" s="1002" t="s">
        <v>6</v>
      </c>
      <c r="BG35" s="1003">
        <f>IF(I35='Resultat &amp; tabell'!$I35,2,0)</f>
        <v>2</v>
      </c>
      <c r="BH35" s="1003">
        <f>IF(J35='Resultat &amp; tabell'!$J35,1,0)</f>
        <v>0</v>
      </c>
      <c r="BI35" s="987">
        <f t="shared" si="52"/>
        <v>2</v>
      </c>
      <c r="BL35" s="1027"/>
      <c r="BM35" s="1031"/>
      <c r="BN35" s="1027"/>
      <c r="BO35" s="1027"/>
    </row>
    <row r="36" spans="2:67" ht="14.25" customHeight="1" x14ac:dyDescent="0.25">
      <c r="B36" s="926">
        <v>40</v>
      </c>
      <c r="C36" s="969">
        <v>41814.541666666664</v>
      </c>
      <c r="D36" s="965" t="s">
        <v>185</v>
      </c>
      <c r="E36" s="966" t="s">
        <v>6</v>
      </c>
      <c r="F36" s="967" t="s">
        <v>183</v>
      </c>
      <c r="G36" s="1118">
        <v>1</v>
      </c>
      <c r="H36" s="980" t="s">
        <v>6</v>
      </c>
      <c r="I36" s="1117">
        <v>2</v>
      </c>
      <c r="J36" s="1117">
        <v>1</v>
      </c>
      <c r="K36" s="1057">
        <f>IF('Resultat &amp; tabell'!J36="",0,BI36)</f>
        <v>0</v>
      </c>
      <c r="N36" s="922"/>
      <c r="O36" s="922"/>
      <c r="P36" s="1069"/>
      <c r="Q36" s="1069"/>
      <c r="S36" s="1050"/>
      <c r="T36" s="932"/>
      <c r="U36" s="932"/>
      <c r="V36" s="932"/>
      <c r="W36" s="932"/>
      <c r="Z36" s="939" t="s">
        <v>56</v>
      </c>
      <c r="AA36" s="940">
        <f t="shared" si="46"/>
        <v>0</v>
      </c>
      <c r="AB36" s="940">
        <f t="shared" si="47"/>
        <v>1</v>
      </c>
      <c r="AC36" s="940">
        <f t="shared" si="48"/>
        <v>2</v>
      </c>
      <c r="AD36" s="939" t="s">
        <v>59</v>
      </c>
      <c r="AE36" s="940">
        <f t="shared" si="49"/>
        <v>3</v>
      </c>
      <c r="AF36" s="936">
        <f t="shared" si="50"/>
        <v>2</v>
      </c>
      <c r="AG36" s="936">
        <f t="shared" si="51"/>
        <v>1</v>
      </c>
      <c r="AZ36" s="997">
        <v>40</v>
      </c>
      <c r="BA36" s="1004">
        <v>41814.541666666664</v>
      </c>
      <c r="BB36" s="999" t="s">
        <v>56</v>
      </c>
      <c r="BC36" s="1000" t="s">
        <v>6</v>
      </c>
      <c r="BD36" s="1001" t="s">
        <v>59</v>
      </c>
      <c r="BE36" s="1003">
        <f>IF(G36='Resultat &amp; tabell'!$G36,2,0)</f>
        <v>0</v>
      </c>
      <c r="BF36" s="1002" t="s">
        <v>6</v>
      </c>
      <c r="BG36" s="1003">
        <f>IF(I36='Resultat &amp; tabell'!$I36,2,0)</f>
        <v>0</v>
      </c>
      <c r="BH36" s="1003">
        <f>IF(J36='Resultat &amp; tabell'!$J36,1,0)</f>
        <v>0</v>
      </c>
      <c r="BI36" s="987">
        <f t="shared" si="52"/>
        <v>0</v>
      </c>
      <c r="BL36" s="1027"/>
      <c r="BM36" s="1031"/>
      <c r="BN36" s="1027"/>
      <c r="BO36" s="1027"/>
    </row>
    <row r="37" spans="2:67" ht="14.25" customHeight="1" x14ac:dyDescent="0.25">
      <c r="C37" s="941"/>
      <c r="K37" s="1070"/>
      <c r="N37" s="1069"/>
      <c r="O37" s="1082"/>
      <c r="P37" s="1069"/>
      <c r="Q37" s="1069"/>
      <c r="S37" s="1050"/>
      <c r="T37" s="932"/>
      <c r="U37" s="932"/>
      <c r="V37" s="932"/>
      <c r="W37" s="932"/>
      <c r="BA37" s="1012"/>
      <c r="BI37" s="988"/>
      <c r="BL37" s="1027"/>
      <c r="BM37" s="1031"/>
      <c r="BN37" s="1027"/>
      <c r="BO37" s="1027"/>
    </row>
    <row r="38" spans="2:67" s="946" customFormat="1" ht="14.25" customHeight="1" x14ac:dyDescent="0.25">
      <c r="B38" s="923" t="s">
        <v>61</v>
      </c>
      <c r="C38" s="944"/>
      <c r="D38" s="929"/>
      <c r="E38" s="930"/>
      <c r="F38" s="929"/>
      <c r="G38" s="930"/>
      <c r="H38" s="930"/>
      <c r="I38" s="930"/>
      <c r="J38" s="930"/>
      <c r="K38" s="1070"/>
      <c r="L38" s="1071"/>
      <c r="M38" s="1072"/>
      <c r="N38" s="1073"/>
      <c r="O38" s="1083"/>
      <c r="P38" s="1073"/>
      <c r="Q38" s="1073"/>
      <c r="R38" s="1072"/>
      <c r="S38" s="1073"/>
      <c r="T38" s="930"/>
      <c r="U38" s="930"/>
      <c r="V38" s="930"/>
      <c r="W38" s="951"/>
      <c r="Z38" s="933"/>
      <c r="AA38" s="940"/>
      <c r="AB38" s="940"/>
      <c r="AC38" s="940"/>
      <c r="AD38" s="933"/>
      <c r="AE38" s="947"/>
      <c r="AF38" s="948"/>
      <c r="AG38" s="948"/>
      <c r="AH38" s="947"/>
      <c r="AI38" s="947"/>
      <c r="AJ38" s="947"/>
      <c r="AK38" s="947"/>
      <c r="AL38" s="947"/>
      <c r="AM38" s="947"/>
      <c r="AN38" s="947"/>
      <c r="AO38" s="947"/>
      <c r="AP38" s="947"/>
      <c r="AQ38" s="947"/>
      <c r="AR38" s="947"/>
      <c r="AS38" s="947"/>
      <c r="AT38" s="947"/>
      <c r="AU38" s="947"/>
      <c r="AV38" s="947"/>
      <c r="AW38" s="947"/>
      <c r="AX38" s="947"/>
      <c r="AY38" s="947"/>
      <c r="AZ38" s="990" t="s">
        <v>61</v>
      </c>
      <c r="BA38" s="1014"/>
      <c r="BB38" s="991"/>
      <c r="BC38" s="992"/>
      <c r="BD38" s="991"/>
      <c r="BE38" s="992"/>
      <c r="BF38" s="992"/>
      <c r="BG38" s="992"/>
      <c r="BH38" s="992"/>
      <c r="BI38" s="989"/>
      <c r="BJ38" s="956"/>
      <c r="BK38" s="958"/>
      <c r="BL38" s="989"/>
      <c r="BM38" s="1032"/>
      <c r="BN38" s="989"/>
      <c r="BO38" s="989"/>
    </row>
    <row r="39" spans="2:67" s="946" customFormat="1" ht="14.25" customHeight="1" x14ac:dyDescent="0.25">
      <c r="B39" s="976" t="s">
        <v>2</v>
      </c>
      <c r="C39" s="977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978" t="s">
        <v>81</v>
      </c>
      <c r="K39" s="1074" t="s">
        <v>89</v>
      </c>
      <c r="L39" s="1071"/>
      <c r="M39" s="1053" t="s">
        <v>61</v>
      </c>
      <c r="N39" s="1054" t="s">
        <v>89</v>
      </c>
      <c r="O39" s="1054" t="s">
        <v>90</v>
      </c>
      <c r="P39" s="1054" t="s">
        <v>91</v>
      </c>
      <c r="Q39" s="1055" t="s">
        <v>101</v>
      </c>
      <c r="R39" s="1072"/>
      <c r="S39" s="1073"/>
      <c r="T39" s="930"/>
      <c r="U39" s="930"/>
      <c r="V39" s="930"/>
      <c r="W39" s="951"/>
      <c r="Z39" s="937" t="s">
        <v>87</v>
      </c>
      <c r="AA39" s="937" t="s">
        <v>89</v>
      </c>
      <c r="AB39" s="937" t="s">
        <v>90</v>
      </c>
      <c r="AC39" s="937" t="s">
        <v>91</v>
      </c>
      <c r="AD39" s="937" t="s">
        <v>88</v>
      </c>
      <c r="AE39" s="937" t="s">
        <v>89</v>
      </c>
      <c r="AF39" s="937" t="s">
        <v>90</v>
      </c>
      <c r="AG39" s="937" t="s">
        <v>91</v>
      </c>
      <c r="AH39" s="947"/>
      <c r="AI39" s="938" t="s">
        <v>99</v>
      </c>
      <c r="AJ39" s="938" t="s">
        <v>98</v>
      </c>
      <c r="AK39" s="938" t="s">
        <v>97</v>
      </c>
      <c r="AL39" s="937" t="s">
        <v>96</v>
      </c>
      <c r="AM39" s="937" t="s">
        <v>95</v>
      </c>
      <c r="AN39" s="937" t="s">
        <v>92</v>
      </c>
      <c r="AO39" s="937" t="s">
        <v>89</v>
      </c>
      <c r="AP39" s="937" t="s">
        <v>90</v>
      </c>
      <c r="AQ39" s="937" t="s">
        <v>91</v>
      </c>
      <c r="AR39" s="938" t="s">
        <v>93</v>
      </c>
      <c r="AS39" s="947"/>
      <c r="AT39" s="937" t="s">
        <v>94</v>
      </c>
      <c r="AU39" s="937" t="s">
        <v>92</v>
      </c>
      <c r="AV39" s="937" t="s">
        <v>89</v>
      </c>
      <c r="AW39" s="937" t="s">
        <v>90</v>
      </c>
      <c r="AX39" s="937" t="s">
        <v>91</v>
      </c>
      <c r="AY39" s="938" t="s">
        <v>93</v>
      </c>
      <c r="AZ39" s="1019" t="s">
        <v>2</v>
      </c>
      <c r="BA39" s="1017" t="s">
        <v>3</v>
      </c>
      <c r="BB39" s="1021" t="s">
        <v>2</v>
      </c>
      <c r="BC39" s="1018"/>
      <c r="BD39" s="1022"/>
      <c r="BE39" s="1999" t="s">
        <v>4</v>
      </c>
      <c r="BF39" s="1999"/>
      <c r="BG39" s="1999"/>
      <c r="BH39" s="1018" t="s">
        <v>81</v>
      </c>
      <c r="BI39" s="979" t="s">
        <v>89</v>
      </c>
      <c r="BJ39" s="956"/>
      <c r="BK39" s="993"/>
      <c r="BL39" s="989"/>
      <c r="BM39" s="989"/>
      <c r="BN39" s="989"/>
      <c r="BO39" s="989"/>
    </row>
    <row r="40" spans="2:67" ht="14.25" customHeight="1" x14ac:dyDescent="0.25">
      <c r="B40" s="926">
        <v>9</v>
      </c>
      <c r="C40" s="969">
        <v>41805.541666666664</v>
      </c>
      <c r="D40" s="965" t="s">
        <v>186</v>
      </c>
      <c r="E40" s="966" t="s">
        <v>6</v>
      </c>
      <c r="F40" s="967" t="s">
        <v>189</v>
      </c>
      <c r="G40" s="1120">
        <v>1</v>
      </c>
      <c r="H40" s="980" t="s">
        <v>6</v>
      </c>
      <c r="I40" s="1119">
        <v>0</v>
      </c>
      <c r="J40" s="1119">
        <v>1</v>
      </c>
      <c r="K40" s="1057">
        <f>IF('Resultat &amp; tabell'!J40="",0,BI40)</f>
        <v>1</v>
      </c>
      <c r="L40" s="1058">
        <v>1</v>
      </c>
      <c r="M40" s="1059" t="str">
        <f>VLOOKUP(L40,$AT$40:$AY$43,2,FALSE)</f>
        <v>Frankrike</v>
      </c>
      <c r="N40" s="1060">
        <f>VLOOKUP(M40,$AU$40:$AY$43,2,FALSE)</f>
        <v>9</v>
      </c>
      <c r="O40" s="1060">
        <f>VLOOKUP(M40,$AU$40:$AY$43,3,FALSE)</f>
        <v>7</v>
      </c>
      <c r="P40" s="1060">
        <f>VLOOKUP(M40,$AU$40:$AY$43,4,FALSE)</f>
        <v>1</v>
      </c>
      <c r="Q40" s="1061">
        <f>VLOOKUP(M40,$AU$40:$AY$43,5,FALSE)</f>
        <v>6</v>
      </c>
      <c r="Z40" s="939" t="s">
        <v>62</v>
      </c>
      <c r="AA40" s="940">
        <f t="shared" ref="AA40:AA45" si="65">IF(G40="",0,IF($G40&lt;$I40,0,IF($G40=$I40,1,3)))</f>
        <v>3</v>
      </c>
      <c r="AB40" s="940">
        <f t="shared" ref="AB40:AB45" si="66">G40</f>
        <v>1</v>
      </c>
      <c r="AC40" s="940">
        <f t="shared" ref="AC40:AC45" si="67">I40</f>
        <v>0</v>
      </c>
      <c r="AD40" s="939" t="s">
        <v>63</v>
      </c>
      <c r="AE40" s="940">
        <f t="shared" ref="AE40:AE45" si="68">IF(I40="",0,IF(I40&lt;G40,0,IF(G40=I40,1,3)))</f>
        <v>0</v>
      </c>
      <c r="AF40" s="936">
        <f t="shared" ref="AF40:AF45" si="69">I40</f>
        <v>0</v>
      </c>
      <c r="AG40" s="936">
        <f t="shared" ref="AG40:AG45" si="70">G40</f>
        <v>1</v>
      </c>
      <c r="AI40" s="935">
        <f>RANK($AJ40,$AJ$40:$AJ$43,1)+COUNTIF($AJ$40:$AJ40,$AJ40)-1</f>
        <v>2</v>
      </c>
      <c r="AJ40" s="935">
        <f>AK40+AL40+AM40</f>
        <v>2</v>
      </c>
      <c r="AK40" s="935">
        <f>SUMPRODUCT(($AO$40:$AO$43=AO40)*($AR$40:$AR$43=AR40)*($AP$40:$AP$43&gt;AP40))</f>
        <v>0</v>
      </c>
      <c r="AL40" s="935">
        <f>SUMPRODUCT(($AO$40:$AO$43=AO40)*($AR$40:$AR$43&gt;AR40))</f>
        <v>0</v>
      </c>
      <c r="AM40" s="935">
        <f>RANK(AO40,$AO$40:$AO$43)</f>
        <v>2</v>
      </c>
      <c r="AN40" s="939" t="s">
        <v>62</v>
      </c>
      <c r="AO40" s="935">
        <f>SUMIF($Z$40:$Z$45,$AN40,$AA$40:$AA$45)+SUMIF($AD$40:$AD$45,$AN40,$AE$40:$AE$45)</f>
        <v>4</v>
      </c>
      <c r="AP40" s="935">
        <f>SUMIF($Z$40:$Z$45,$AN40,$AB$40:$AB$45)+SUMIF($AD$40:$AD$45,$AN40,$AF$40:$AF$45)</f>
        <v>3</v>
      </c>
      <c r="AQ40" s="935">
        <f>SUMIF($Z$40:$Z$45,$AN40,$AC$40:$AC$45)+SUMIF($AD$40:$AD$45,$AN40,$AG$40:$AG$45)</f>
        <v>4</v>
      </c>
      <c r="AR40" s="935">
        <f>AP40-AQ40</f>
        <v>-1</v>
      </c>
      <c r="AT40" s="935">
        <v>1</v>
      </c>
      <c r="AU40" s="935" t="str">
        <f>VLOOKUP($AT40,$AI$40:$AR$43,6,FALSE)</f>
        <v>Frankrike</v>
      </c>
      <c r="AV40" s="935">
        <f>VLOOKUP($AU40,$AN$40:$AR$43,2,FALSE)</f>
        <v>9</v>
      </c>
      <c r="AW40" s="935">
        <f>VLOOKUP($AU40,$AN$40:$AR$43,3,FALSE)</f>
        <v>7</v>
      </c>
      <c r="AX40" s="935">
        <f>VLOOKUP($AU40,$AN$40:$AR$43,4,FALSE)</f>
        <v>1</v>
      </c>
      <c r="AY40" s="935">
        <f>VLOOKUP($AU40,$AN$40:$AR$43,5,FALSE)</f>
        <v>6</v>
      </c>
      <c r="AZ40" s="997">
        <v>9</v>
      </c>
      <c r="BA40" s="1004">
        <v>41805.541666666664</v>
      </c>
      <c r="BB40" s="999" t="s">
        <v>62</v>
      </c>
      <c r="BC40" s="1000" t="s">
        <v>6</v>
      </c>
      <c r="BD40" s="1001" t="s">
        <v>63</v>
      </c>
      <c r="BE40" s="1003">
        <f>IF(G40='Resultat &amp; tabell'!$G40,2,0)</f>
        <v>0</v>
      </c>
      <c r="BF40" s="1002" t="s">
        <v>6</v>
      </c>
      <c r="BG40" s="1003">
        <f>IF(I40='Resultat &amp; tabell'!$I40,2,0)</f>
        <v>0</v>
      </c>
      <c r="BH40" s="1003">
        <f>IF(J40='Resultat &amp; tabell'!$J40,1,0)</f>
        <v>1</v>
      </c>
      <c r="BI40" s="987">
        <f t="shared" ref="BI40:BI45" si="71">SUM(BE40+BG40+BH40)</f>
        <v>1</v>
      </c>
      <c r="BJ40" s="957"/>
      <c r="BK40" s="990"/>
      <c r="BL40" s="1027"/>
      <c r="BM40" s="1027"/>
      <c r="BN40" s="1027"/>
      <c r="BO40" s="1027"/>
    </row>
    <row r="41" spans="2:67" ht="14.25" customHeight="1" x14ac:dyDescent="0.25">
      <c r="B41" s="926">
        <v>10</v>
      </c>
      <c r="C41" s="969">
        <v>41805.666666666664</v>
      </c>
      <c r="D41" s="965" t="s">
        <v>187</v>
      </c>
      <c r="E41" s="966" t="s">
        <v>6</v>
      </c>
      <c r="F41" s="967" t="s">
        <v>188</v>
      </c>
      <c r="G41" s="1120">
        <v>2</v>
      </c>
      <c r="H41" s="980" t="s">
        <v>6</v>
      </c>
      <c r="I41" s="1119">
        <v>0</v>
      </c>
      <c r="J41" s="1119">
        <v>1</v>
      </c>
      <c r="K41" s="1057">
        <f>IF('Resultat &amp; tabell'!J41="",0,BI41)</f>
        <v>3</v>
      </c>
      <c r="L41" s="1047">
        <v>2</v>
      </c>
      <c r="M41" s="1063" t="str">
        <f>VLOOKUP(L41,$AT$40:$AY$43,2,FALSE)</f>
        <v>Schweiz</v>
      </c>
      <c r="N41" s="1064">
        <f>VLOOKUP(M41,$AU$40:$AY$43,2,FALSE)</f>
        <v>4</v>
      </c>
      <c r="O41" s="1064">
        <f>VLOOKUP(M41,$AU$40:$AY$43,3,FALSE)</f>
        <v>3</v>
      </c>
      <c r="P41" s="1064">
        <f>VLOOKUP(M41,$AU$40:$AY$43,4,FALSE)</f>
        <v>4</v>
      </c>
      <c r="Q41" s="1065">
        <f>VLOOKUP(M41,$AU$40:$AY$43,5,FALSE)</f>
        <v>-1</v>
      </c>
      <c r="Z41" s="939" t="s">
        <v>64</v>
      </c>
      <c r="AA41" s="940">
        <f t="shared" si="65"/>
        <v>3</v>
      </c>
      <c r="AB41" s="940">
        <f t="shared" si="66"/>
        <v>2</v>
      </c>
      <c r="AC41" s="940">
        <f t="shared" si="67"/>
        <v>0</v>
      </c>
      <c r="AD41" s="939" t="s">
        <v>65</v>
      </c>
      <c r="AE41" s="940">
        <f t="shared" si="68"/>
        <v>0</v>
      </c>
      <c r="AF41" s="936">
        <f t="shared" si="69"/>
        <v>0</v>
      </c>
      <c r="AG41" s="936">
        <f t="shared" si="70"/>
        <v>2</v>
      </c>
      <c r="AI41" s="935">
        <f>RANK($AJ41,$AJ$40:$AJ$43,1)+COUNTIF($AJ$40:$AJ41,$AJ41)-1</f>
        <v>1</v>
      </c>
      <c r="AJ41" s="935">
        <f>AK41+AL41+AM41</f>
        <v>1</v>
      </c>
      <c r="AK41" s="935">
        <f t="shared" ref="AK41:AK43" si="72">SUMPRODUCT(($AO$40:$AO$43=AO41)*($AR$40:$AR$43=AR41)*($AP$40:$AP$43&gt;AP41))</f>
        <v>0</v>
      </c>
      <c r="AL41" s="935">
        <f t="shared" ref="AL41:AL43" si="73">SUMPRODUCT(($AO$40:$AO$43=AO41)*($AR$40:$AR$43&gt;AR41))</f>
        <v>0</v>
      </c>
      <c r="AM41" s="935">
        <f t="shared" ref="AM41:AM43" si="74">RANK(AO41,$AO$40:$AO$43)</f>
        <v>1</v>
      </c>
      <c r="AN41" s="939" t="s">
        <v>64</v>
      </c>
      <c r="AO41" s="935">
        <f t="shared" ref="AO41:AO43" si="75">SUMIF($Z$40:$Z$45,$AN41,$AA$40:$AA$45)+SUMIF($AD$40:$AD$45,$AN41,$AE$40:$AE$45)</f>
        <v>9</v>
      </c>
      <c r="AP41" s="935">
        <f t="shared" ref="AP41:AP43" si="76">SUMIF($Z$40:$Z$45,$AN41,$AB$40:$AB$45)+SUMIF($AD$40:$AD$45,$AN41,$AF$40:$AF$45)</f>
        <v>7</v>
      </c>
      <c r="AQ41" s="935">
        <f t="shared" ref="AQ41:AQ43" si="77">SUMIF($Z$40:$Z$45,$AN41,$AC$40:$AC$45)+SUMIF($AD$40:$AD$45,$AN41,$AG$40:$AG$45)</f>
        <v>1</v>
      </c>
      <c r="AR41" s="935">
        <f t="shared" ref="AR41:AR43" si="78">AP41-AQ41</f>
        <v>6</v>
      </c>
      <c r="AT41" s="935">
        <v>2</v>
      </c>
      <c r="AU41" s="935" t="str">
        <f t="shared" ref="AU41:AU43" si="79">VLOOKUP($AT41,$AI$40:$AR$43,6,FALSE)</f>
        <v>Schweiz</v>
      </c>
      <c r="AV41" s="935">
        <f t="shared" ref="AV41:AV43" si="80">VLOOKUP($AU41,$AN$40:$AR$43,2,FALSE)</f>
        <v>4</v>
      </c>
      <c r="AW41" s="935">
        <f t="shared" ref="AW41:AW43" si="81">VLOOKUP($AU41,$AN$40:$AR$43,3,FALSE)</f>
        <v>3</v>
      </c>
      <c r="AX41" s="935">
        <f t="shared" ref="AX41:AX43" si="82">VLOOKUP($AU41,$AN$40:$AR$43,4,FALSE)</f>
        <v>4</v>
      </c>
      <c r="AY41" s="935">
        <f t="shared" ref="AY41:AY43" si="83">VLOOKUP($AU41,$AN$40:$AR$43,5,FALSE)</f>
        <v>-1</v>
      </c>
      <c r="AZ41" s="997">
        <v>10</v>
      </c>
      <c r="BA41" s="1004">
        <v>41805.666666666664</v>
      </c>
      <c r="BB41" s="999" t="s">
        <v>64</v>
      </c>
      <c r="BC41" s="1000" t="s">
        <v>6</v>
      </c>
      <c r="BD41" s="1001" t="s">
        <v>65</v>
      </c>
      <c r="BE41" s="1003">
        <f>IF(G41='Resultat &amp; tabell'!$G41,2,0)</f>
        <v>0</v>
      </c>
      <c r="BF41" s="1002" t="s">
        <v>6</v>
      </c>
      <c r="BG41" s="1003">
        <f>IF(I41='Resultat &amp; tabell'!$I41,2,0)</f>
        <v>2</v>
      </c>
      <c r="BH41" s="1003">
        <f>IF(J41='Resultat &amp; tabell'!$J41,1,0)</f>
        <v>1</v>
      </c>
      <c r="BI41" s="987">
        <f t="shared" si="71"/>
        <v>3</v>
      </c>
      <c r="BK41" s="990"/>
      <c r="BL41" s="1027"/>
      <c r="BM41" s="1027"/>
      <c r="BN41" s="1027"/>
      <c r="BO41" s="1027"/>
    </row>
    <row r="42" spans="2:67" ht="14.25" customHeight="1" x14ac:dyDescent="0.25">
      <c r="B42" s="926">
        <v>25</v>
      </c>
      <c r="C42" s="969">
        <v>41810.666666666664</v>
      </c>
      <c r="D42" s="965" t="s">
        <v>186</v>
      </c>
      <c r="E42" s="966" t="s">
        <v>6</v>
      </c>
      <c r="F42" s="967" t="s">
        <v>187</v>
      </c>
      <c r="G42" s="1120">
        <v>1</v>
      </c>
      <c r="H42" s="980" t="s">
        <v>6</v>
      </c>
      <c r="I42" s="1119">
        <v>3</v>
      </c>
      <c r="J42" s="1119">
        <v>2</v>
      </c>
      <c r="K42" s="1057">
        <f>IF('Resultat &amp; tabell'!J42="",0,BI42)</f>
        <v>1</v>
      </c>
      <c r="L42" s="1047">
        <v>3</v>
      </c>
      <c r="M42" s="1078" t="str">
        <f>VLOOKUP(L42,$AT$40:$AY$43,2,FALSE)</f>
        <v>Honduras</v>
      </c>
      <c r="N42" s="1079">
        <f>VLOOKUP(M42,$AU$40:$AY$43,2,FALSE)</f>
        <v>2</v>
      </c>
      <c r="O42" s="1079">
        <f>VLOOKUP(M42,$AU$40:$AY$43,3,FALSE)</f>
        <v>3</v>
      </c>
      <c r="P42" s="1079">
        <f>VLOOKUP(M42,$AU$40:$AY$43,4,FALSE)</f>
        <v>5</v>
      </c>
      <c r="Q42" s="1080">
        <f>VLOOKUP(M42,$AU$40:$AY$43,5,FALSE)</f>
        <v>-2</v>
      </c>
      <c r="Z42" s="939" t="s">
        <v>62</v>
      </c>
      <c r="AA42" s="940">
        <f t="shared" si="65"/>
        <v>0</v>
      </c>
      <c r="AB42" s="940">
        <f t="shared" si="66"/>
        <v>1</v>
      </c>
      <c r="AC42" s="940">
        <f t="shared" si="67"/>
        <v>3</v>
      </c>
      <c r="AD42" s="939" t="s">
        <v>64</v>
      </c>
      <c r="AE42" s="940">
        <f t="shared" si="68"/>
        <v>3</v>
      </c>
      <c r="AF42" s="936">
        <f t="shared" si="69"/>
        <v>3</v>
      </c>
      <c r="AG42" s="936">
        <f t="shared" si="70"/>
        <v>1</v>
      </c>
      <c r="AI42" s="935">
        <f>RANK($AJ42,$AJ$40:$AJ$43,1)+COUNTIF($AJ$40:$AJ42,$AJ42)-1</f>
        <v>4</v>
      </c>
      <c r="AJ42" s="935">
        <f>AK42+AL42+AM42</f>
        <v>4</v>
      </c>
      <c r="AK42" s="935">
        <f t="shared" si="72"/>
        <v>0</v>
      </c>
      <c r="AL42" s="935">
        <f t="shared" si="73"/>
        <v>0</v>
      </c>
      <c r="AM42" s="935">
        <f t="shared" si="74"/>
        <v>4</v>
      </c>
      <c r="AN42" s="939" t="s">
        <v>63</v>
      </c>
      <c r="AO42" s="935">
        <f t="shared" si="75"/>
        <v>1</v>
      </c>
      <c r="AP42" s="935">
        <f t="shared" si="76"/>
        <v>2</v>
      </c>
      <c r="AQ42" s="935">
        <f t="shared" si="77"/>
        <v>5</v>
      </c>
      <c r="AR42" s="935">
        <f t="shared" si="78"/>
        <v>-3</v>
      </c>
      <c r="AT42" s="935">
        <v>3</v>
      </c>
      <c r="AU42" s="935" t="str">
        <f t="shared" si="79"/>
        <v>Honduras</v>
      </c>
      <c r="AV42" s="935">
        <f t="shared" si="80"/>
        <v>2</v>
      </c>
      <c r="AW42" s="935">
        <f t="shared" si="81"/>
        <v>3</v>
      </c>
      <c r="AX42" s="935">
        <f t="shared" si="82"/>
        <v>5</v>
      </c>
      <c r="AY42" s="935">
        <f t="shared" si="83"/>
        <v>-2</v>
      </c>
      <c r="AZ42" s="997">
        <v>25</v>
      </c>
      <c r="BA42" s="1004">
        <v>41810.666666666664</v>
      </c>
      <c r="BB42" s="999" t="s">
        <v>62</v>
      </c>
      <c r="BC42" s="1000" t="s">
        <v>6</v>
      </c>
      <c r="BD42" s="1001" t="s">
        <v>64</v>
      </c>
      <c r="BE42" s="1003">
        <f>IF(G42='Resultat &amp; tabell'!$G42,2,0)</f>
        <v>0</v>
      </c>
      <c r="BF42" s="1002" t="s">
        <v>6</v>
      </c>
      <c r="BG42" s="1003">
        <f>IF(I42='Resultat &amp; tabell'!$I42,2,0)</f>
        <v>0</v>
      </c>
      <c r="BH42" s="1003">
        <f>IF(J42='Resultat &amp; tabell'!$J42,1,0)</f>
        <v>1</v>
      </c>
      <c r="BI42" s="987">
        <f t="shared" si="71"/>
        <v>1</v>
      </c>
      <c r="BK42" s="1005"/>
      <c r="BL42" s="1027"/>
      <c r="BM42" s="1027"/>
      <c r="BN42" s="1027"/>
      <c r="BO42" s="1027"/>
    </row>
    <row r="43" spans="2:67" ht="14.25" customHeight="1" x14ac:dyDescent="0.25">
      <c r="B43" s="926">
        <v>26</v>
      </c>
      <c r="C43" s="969">
        <v>41810.791666666664</v>
      </c>
      <c r="D43" s="965" t="s">
        <v>188</v>
      </c>
      <c r="E43" s="966" t="s">
        <v>6</v>
      </c>
      <c r="F43" s="967" t="s">
        <v>189</v>
      </c>
      <c r="G43" s="1120">
        <v>2</v>
      </c>
      <c r="H43" s="980" t="s">
        <v>6</v>
      </c>
      <c r="I43" s="1119">
        <v>2</v>
      </c>
      <c r="J43" s="1119" t="s">
        <v>122</v>
      </c>
      <c r="K43" s="1057">
        <f>IF('Resultat &amp; tabell'!J43="",0,BI43)</f>
        <v>2</v>
      </c>
      <c r="L43" s="1047">
        <v>4</v>
      </c>
      <c r="M43" s="1067" t="str">
        <f>VLOOKUP(L43,$AT$40:$AY$43,2,FALSE)</f>
        <v>Ecuador</v>
      </c>
      <c r="N43" s="1064">
        <f>VLOOKUP(M43,$AU$40:$AY$43,2,FALSE)</f>
        <v>1</v>
      </c>
      <c r="O43" s="1064">
        <f>VLOOKUP(M43,$AU$40:$AY$43,3,FALSE)</f>
        <v>2</v>
      </c>
      <c r="P43" s="1064">
        <f>VLOOKUP(M43,$AU$40:$AY$43,4,FALSE)</f>
        <v>5</v>
      </c>
      <c r="Q43" s="1065">
        <f>VLOOKUP(M43,$AU$40:$AY$43,5,FALSE)</f>
        <v>-3</v>
      </c>
      <c r="Z43" s="939" t="s">
        <v>65</v>
      </c>
      <c r="AA43" s="940">
        <f t="shared" si="65"/>
        <v>1</v>
      </c>
      <c r="AB43" s="940">
        <f t="shared" si="66"/>
        <v>2</v>
      </c>
      <c r="AC43" s="940">
        <f t="shared" si="67"/>
        <v>2</v>
      </c>
      <c r="AD43" s="939" t="s">
        <v>63</v>
      </c>
      <c r="AE43" s="940">
        <f t="shared" si="68"/>
        <v>1</v>
      </c>
      <c r="AF43" s="936">
        <f t="shared" si="69"/>
        <v>2</v>
      </c>
      <c r="AG43" s="936">
        <f t="shared" si="70"/>
        <v>2</v>
      </c>
      <c r="AI43" s="935">
        <f>RANK($AJ43,$AJ$40:$AJ$43,1)+COUNTIF($AJ$40:$AJ43,$AJ43)-1</f>
        <v>3</v>
      </c>
      <c r="AJ43" s="935">
        <f>AK43+AL43+AM43</f>
        <v>3</v>
      </c>
      <c r="AK43" s="935">
        <f t="shared" si="72"/>
        <v>0</v>
      </c>
      <c r="AL43" s="935">
        <f t="shared" si="73"/>
        <v>0</v>
      </c>
      <c r="AM43" s="935">
        <f t="shared" si="74"/>
        <v>3</v>
      </c>
      <c r="AN43" s="939" t="s">
        <v>65</v>
      </c>
      <c r="AO43" s="935">
        <f t="shared" si="75"/>
        <v>2</v>
      </c>
      <c r="AP43" s="935">
        <f t="shared" si="76"/>
        <v>3</v>
      </c>
      <c r="AQ43" s="935">
        <f t="shared" si="77"/>
        <v>5</v>
      </c>
      <c r="AR43" s="935">
        <f t="shared" si="78"/>
        <v>-2</v>
      </c>
      <c r="AT43" s="935">
        <v>4</v>
      </c>
      <c r="AU43" s="935" t="str">
        <f t="shared" si="79"/>
        <v>Ecuador</v>
      </c>
      <c r="AV43" s="935">
        <f t="shared" si="80"/>
        <v>1</v>
      </c>
      <c r="AW43" s="935">
        <f t="shared" si="81"/>
        <v>2</v>
      </c>
      <c r="AX43" s="935">
        <f t="shared" si="82"/>
        <v>5</v>
      </c>
      <c r="AY43" s="935">
        <f t="shared" si="83"/>
        <v>-3</v>
      </c>
      <c r="AZ43" s="997">
        <v>26</v>
      </c>
      <c r="BA43" s="1004">
        <v>41810.791666666664</v>
      </c>
      <c r="BB43" s="999" t="s">
        <v>65</v>
      </c>
      <c r="BC43" s="1000" t="s">
        <v>6</v>
      </c>
      <c r="BD43" s="1001" t="s">
        <v>63</v>
      </c>
      <c r="BE43" s="1003">
        <f>IF(G43='Resultat &amp; tabell'!$G43,2,0)</f>
        <v>0</v>
      </c>
      <c r="BF43" s="1002" t="s">
        <v>6</v>
      </c>
      <c r="BG43" s="1003">
        <f>IF(I43='Resultat &amp; tabell'!$I43,2,0)</f>
        <v>2</v>
      </c>
      <c r="BH43" s="1003">
        <f>IF(J43='Resultat &amp; tabell'!$J43,1,0)</f>
        <v>0</v>
      </c>
      <c r="BI43" s="987">
        <f t="shared" si="71"/>
        <v>2</v>
      </c>
      <c r="BK43" s="1005"/>
      <c r="BL43" s="1027"/>
      <c r="BM43" s="1027"/>
      <c r="BN43" s="1027"/>
      <c r="BO43" s="1027"/>
    </row>
    <row r="44" spans="2:67" ht="14.25" customHeight="1" x14ac:dyDescent="0.25">
      <c r="B44" s="926">
        <v>41</v>
      </c>
      <c r="C44" s="969">
        <v>41815.666666666664</v>
      </c>
      <c r="D44" s="965" t="s">
        <v>188</v>
      </c>
      <c r="E44" s="966" t="s">
        <v>6</v>
      </c>
      <c r="F44" s="967" t="s">
        <v>186</v>
      </c>
      <c r="G44" s="1120">
        <v>1</v>
      </c>
      <c r="H44" s="980" t="s">
        <v>6</v>
      </c>
      <c r="I44" s="1119">
        <v>1</v>
      </c>
      <c r="J44" s="1119" t="s">
        <v>122</v>
      </c>
      <c r="K44" s="1057">
        <f>IF('Resultat &amp; tabell'!J44="",0,BI44)</f>
        <v>0</v>
      </c>
      <c r="M44" s="1049"/>
      <c r="N44" s="1079"/>
      <c r="O44" s="922"/>
      <c r="P44" s="1079"/>
      <c r="Q44" s="1079"/>
      <c r="Z44" s="939" t="s">
        <v>65</v>
      </c>
      <c r="AA44" s="940">
        <f t="shared" si="65"/>
        <v>1</v>
      </c>
      <c r="AB44" s="940">
        <f t="shared" si="66"/>
        <v>1</v>
      </c>
      <c r="AC44" s="940">
        <f t="shared" si="67"/>
        <v>1</v>
      </c>
      <c r="AD44" s="939" t="s">
        <v>62</v>
      </c>
      <c r="AE44" s="940">
        <f t="shared" si="68"/>
        <v>1</v>
      </c>
      <c r="AF44" s="936">
        <f t="shared" si="69"/>
        <v>1</v>
      </c>
      <c r="AG44" s="936">
        <f t="shared" si="70"/>
        <v>1</v>
      </c>
      <c r="AZ44" s="997">
        <v>41</v>
      </c>
      <c r="BA44" s="1004">
        <v>41815.666666666664</v>
      </c>
      <c r="BB44" s="999" t="s">
        <v>65</v>
      </c>
      <c r="BC44" s="1000" t="s">
        <v>6</v>
      </c>
      <c r="BD44" s="1001" t="s">
        <v>62</v>
      </c>
      <c r="BE44" s="1003">
        <f>IF(G44='Resultat &amp; tabell'!$G44,2,0)</f>
        <v>0</v>
      </c>
      <c r="BF44" s="1002" t="s">
        <v>6</v>
      </c>
      <c r="BG44" s="1003">
        <f>IF(I44='Resultat &amp; tabell'!$I44,2,0)</f>
        <v>0</v>
      </c>
      <c r="BH44" s="1003">
        <f>IF(J44='Resultat &amp; tabell'!$J44,1,0)</f>
        <v>0</v>
      </c>
      <c r="BI44" s="987">
        <f t="shared" si="71"/>
        <v>0</v>
      </c>
      <c r="BL44" s="1027"/>
      <c r="BM44" s="1027"/>
      <c r="BN44" s="1027"/>
      <c r="BO44" s="1027"/>
    </row>
    <row r="45" spans="2:67" ht="14.25" customHeight="1" x14ac:dyDescent="0.25">
      <c r="B45" s="926">
        <v>42</v>
      </c>
      <c r="C45" s="969">
        <v>41815.708333333336</v>
      </c>
      <c r="D45" s="965" t="s">
        <v>189</v>
      </c>
      <c r="E45" s="966" t="s">
        <v>6</v>
      </c>
      <c r="F45" s="967" t="s">
        <v>187</v>
      </c>
      <c r="G45" s="1120">
        <v>0</v>
      </c>
      <c r="H45" s="980" t="s">
        <v>6</v>
      </c>
      <c r="I45" s="1119">
        <v>2</v>
      </c>
      <c r="J45" s="1119">
        <v>2</v>
      </c>
      <c r="K45" s="1057">
        <f>IF('Resultat &amp; tabell'!J45="",0,BI45)</f>
        <v>2</v>
      </c>
      <c r="M45" s="1102"/>
      <c r="N45" s="922"/>
      <c r="O45" s="1079"/>
      <c r="P45" s="1079"/>
      <c r="Q45" s="1079"/>
      <c r="Z45" s="939" t="s">
        <v>63</v>
      </c>
      <c r="AA45" s="940">
        <f t="shared" si="65"/>
        <v>0</v>
      </c>
      <c r="AB45" s="940">
        <f t="shared" si="66"/>
        <v>0</v>
      </c>
      <c r="AC45" s="940">
        <f t="shared" si="67"/>
        <v>2</v>
      </c>
      <c r="AD45" s="939" t="s">
        <v>64</v>
      </c>
      <c r="AE45" s="940">
        <f t="shared" si="68"/>
        <v>3</v>
      </c>
      <c r="AF45" s="936">
        <f t="shared" si="69"/>
        <v>2</v>
      </c>
      <c r="AG45" s="936">
        <f t="shared" si="70"/>
        <v>0</v>
      </c>
      <c r="AZ45" s="997">
        <v>42</v>
      </c>
      <c r="BA45" s="1004">
        <v>41815.708333333336</v>
      </c>
      <c r="BB45" s="999" t="s">
        <v>63</v>
      </c>
      <c r="BC45" s="1000" t="s">
        <v>6</v>
      </c>
      <c r="BD45" s="1001" t="s">
        <v>64</v>
      </c>
      <c r="BE45" s="1003">
        <f>IF(G45='Resultat &amp; tabell'!$G45,2,0)</f>
        <v>2</v>
      </c>
      <c r="BF45" s="1002" t="s">
        <v>6</v>
      </c>
      <c r="BG45" s="1003">
        <f>IF(I45='Resultat &amp; tabell'!$I45,2,0)</f>
        <v>0</v>
      </c>
      <c r="BH45" s="1003">
        <f>IF(J45='Resultat &amp; tabell'!$J45,1,0)</f>
        <v>0</v>
      </c>
      <c r="BI45" s="987">
        <f t="shared" si="71"/>
        <v>2</v>
      </c>
      <c r="BL45" s="1027"/>
      <c r="BM45" s="1027"/>
      <c r="BN45" s="1027"/>
      <c r="BO45" s="1027"/>
    </row>
    <row r="46" spans="2:67" ht="14.25" customHeight="1" x14ac:dyDescent="0.25">
      <c r="C46" s="941"/>
      <c r="K46" s="1070"/>
      <c r="N46" s="1069"/>
      <c r="O46" s="1082"/>
      <c r="P46" s="1069"/>
      <c r="Q46" s="1069"/>
      <c r="BA46" s="1012"/>
      <c r="BI46" s="988"/>
      <c r="BL46" s="1027"/>
      <c r="BM46" s="1031"/>
      <c r="BN46" s="1027"/>
      <c r="BO46" s="1027"/>
    </row>
    <row r="47" spans="2:67" s="946" customFormat="1" ht="14.25" customHeight="1" x14ac:dyDescent="0.25">
      <c r="B47" s="923" t="s">
        <v>66</v>
      </c>
      <c r="C47" s="944"/>
      <c r="D47" s="929"/>
      <c r="E47" s="930"/>
      <c r="F47" s="929"/>
      <c r="G47" s="930"/>
      <c r="H47" s="930"/>
      <c r="I47" s="930"/>
      <c r="J47" s="930"/>
      <c r="K47" s="1070"/>
      <c r="L47" s="1071"/>
      <c r="M47" s="1072"/>
      <c r="N47" s="922"/>
      <c r="O47" s="1083"/>
      <c r="P47" s="1073"/>
      <c r="Q47" s="1073"/>
      <c r="R47" s="1072"/>
      <c r="S47" s="1073"/>
      <c r="T47" s="930"/>
      <c r="U47" s="930"/>
      <c r="V47" s="930"/>
      <c r="W47" s="951"/>
      <c r="Z47" s="933"/>
      <c r="AA47" s="940"/>
      <c r="AB47" s="940"/>
      <c r="AC47" s="940"/>
      <c r="AD47" s="933"/>
      <c r="AE47" s="947"/>
      <c r="AF47" s="948"/>
      <c r="AG47" s="948"/>
      <c r="AH47" s="947"/>
      <c r="AI47" s="947"/>
      <c r="AJ47" s="947"/>
      <c r="AK47" s="947"/>
      <c r="AL47" s="947"/>
      <c r="AM47" s="947"/>
      <c r="AN47" s="947"/>
      <c r="AO47" s="947"/>
      <c r="AP47" s="947"/>
      <c r="AQ47" s="947"/>
      <c r="AR47" s="947"/>
      <c r="AS47" s="947"/>
      <c r="AT47" s="947"/>
      <c r="AU47" s="947"/>
      <c r="AV47" s="947"/>
      <c r="AW47" s="947"/>
      <c r="AX47" s="947"/>
      <c r="AY47" s="947"/>
      <c r="AZ47" s="990" t="s">
        <v>66</v>
      </c>
      <c r="BA47" s="1014"/>
      <c r="BB47" s="991"/>
      <c r="BC47" s="992"/>
      <c r="BD47" s="991"/>
      <c r="BE47" s="992"/>
      <c r="BF47" s="992"/>
      <c r="BG47" s="992"/>
      <c r="BH47" s="992"/>
      <c r="BI47" s="989"/>
      <c r="BJ47" s="956"/>
      <c r="BK47" s="958"/>
      <c r="BL47" s="989"/>
      <c r="BM47" s="1032"/>
      <c r="BN47" s="989"/>
      <c r="BO47" s="989"/>
    </row>
    <row r="48" spans="2:67" s="946" customFormat="1" ht="14.25" customHeight="1" x14ac:dyDescent="0.25">
      <c r="B48" s="976" t="s">
        <v>2</v>
      </c>
      <c r="C48" s="977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978" t="s">
        <v>81</v>
      </c>
      <c r="K48" s="1074" t="s">
        <v>89</v>
      </c>
      <c r="L48" s="1071"/>
      <c r="M48" s="1053" t="s">
        <v>66</v>
      </c>
      <c r="N48" s="1054" t="s">
        <v>89</v>
      </c>
      <c r="O48" s="1054" t="s">
        <v>90</v>
      </c>
      <c r="P48" s="1054" t="s">
        <v>91</v>
      </c>
      <c r="Q48" s="1055" t="s">
        <v>101</v>
      </c>
      <c r="R48" s="1072"/>
      <c r="S48" s="1073"/>
      <c r="T48" s="930"/>
      <c r="U48" s="930"/>
      <c r="V48" s="930"/>
      <c r="W48" s="951"/>
      <c r="Z48" s="937" t="s">
        <v>87</v>
      </c>
      <c r="AA48" s="937" t="s">
        <v>89</v>
      </c>
      <c r="AB48" s="937" t="s">
        <v>90</v>
      </c>
      <c r="AC48" s="937" t="s">
        <v>91</v>
      </c>
      <c r="AD48" s="937" t="s">
        <v>88</v>
      </c>
      <c r="AE48" s="937" t="s">
        <v>89</v>
      </c>
      <c r="AF48" s="937" t="s">
        <v>90</v>
      </c>
      <c r="AG48" s="937" t="s">
        <v>91</v>
      </c>
      <c r="AH48" s="947"/>
      <c r="AI48" s="938" t="s">
        <v>99</v>
      </c>
      <c r="AJ48" s="938" t="s">
        <v>98</v>
      </c>
      <c r="AK48" s="938" t="s">
        <v>97</v>
      </c>
      <c r="AL48" s="937" t="s">
        <v>96</v>
      </c>
      <c r="AM48" s="937" t="s">
        <v>95</v>
      </c>
      <c r="AN48" s="937" t="s">
        <v>92</v>
      </c>
      <c r="AO48" s="937" t="s">
        <v>89</v>
      </c>
      <c r="AP48" s="937" t="s">
        <v>90</v>
      </c>
      <c r="AQ48" s="937" t="s">
        <v>91</v>
      </c>
      <c r="AR48" s="938" t="s">
        <v>93</v>
      </c>
      <c r="AS48" s="947"/>
      <c r="AT48" s="937" t="s">
        <v>94</v>
      </c>
      <c r="AU48" s="937" t="s">
        <v>92</v>
      </c>
      <c r="AV48" s="937" t="s">
        <v>89</v>
      </c>
      <c r="AW48" s="937" t="s">
        <v>90</v>
      </c>
      <c r="AX48" s="937" t="s">
        <v>91</v>
      </c>
      <c r="AY48" s="938" t="s">
        <v>93</v>
      </c>
      <c r="AZ48" s="1019" t="s">
        <v>2</v>
      </c>
      <c r="BA48" s="1017" t="s">
        <v>3</v>
      </c>
      <c r="BB48" s="1021" t="s">
        <v>2</v>
      </c>
      <c r="BC48" s="1018"/>
      <c r="BD48" s="1022"/>
      <c r="BE48" s="1999" t="s">
        <v>4</v>
      </c>
      <c r="BF48" s="1999"/>
      <c r="BG48" s="1999"/>
      <c r="BH48" s="1018" t="s">
        <v>81</v>
      </c>
      <c r="BI48" s="979" t="s">
        <v>89</v>
      </c>
      <c r="BJ48" s="956"/>
      <c r="BK48" s="993"/>
      <c r="BL48" s="989"/>
      <c r="BM48" s="989"/>
      <c r="BN48" s="989"/>
      <c r="BO48" s="989"/>
    </row>
    <row r="49" spans="2:67" ht="14.25" customHeight="1" x14ac:dyDescent="0.25">
      <c r="B49" s="926">
        <v>11</v>
      </c>
      <c r="C49" s="969">
        <v>41805.791666666664</v>
      </c>
      <c r="D49" s="965" t="s">
        <v>190</v>
      </c>
      <c r="E49" s="966" t="s">
        <v>6</v>
      </c>
      <c r="F49" s="967" t="s">
        <v>193</v>
      </c>
      <c r="G49" s="1122">
        <v>2</v>
      </c>
      <c r="H49" s="980" t="s">
        <v>6</v>
      </c>
      <c r="I49" s="1121">
        <v>0</v>
      </c>
      <c r="J49" s="1121">
        <v>1</v>
      </c>
      <c r="K49" s="1057">
        <f>IF('Resultat &amp; tabell'!J49="",0,BI49)</f>
        <v>3</v>
      </c>
      <c r="L49" s="1058">
        <v>1</v>
      </c>
      <c r="M49" s="1059" t="str">
        <f>VLOOKUP(L49,$AT$49:$AY$52,2,FALSE)</f>
        <v>Argentina</v>
      </c>
      <c r="N49" s="1060">
        <f>VLOOKUP(M49,$AU$49:$AY$52,2,FALSE)</f>
        <v>9</v>
      </c>
      <c r="O49" s="1060">
        <f>VLOOKUP(M49,$AU$49:$AY$52,3,FALSE)</f>
        <v>7</v>
      </c>
      <c r="P49" s="1060">
        <f>VLOOKUP(M49,$AU$49:$AY$52,4,FALSE)</f>
        <v>2</v>
      </c>
      <c r="Q49" s="1061">
        <f>VLOOKUP(M49,$AU$49:$AY$52,5,FALSE)</f>
        <v>5</v>
      </c>
      <c r="Z49" s="939" t="s">
        <v>67</v>
      </c>
      <c r="AA49" s="940">
        <f t="shared" ref="AA49:AA54" si="84">IF(G49="",0,IF($G49&lt;$I49,0,IF($G49=$I49,1,3)))</f>
        <v>3</v>
      </c>
      <c r="AB49" s="940">
        <f t="shared" ref="AB49:AB54" si="85">G49</f>
        <v>2</v>
      </c>
      <c r="AC49" s="940">
        <f t="shared" ref="AC49:AC54" si="86">I49</f>
        <v>0</v>
      </c>
      <c r="AD49" s="939" t="s">
        <v>68</v>
      </c>
      <c r="AE49" s="940">
        <f t="shared" ref="AE49:AE54" si="87">IF(I49="",0,IF(I49&lt;G49,0,IF(G49=I49,1,3)))</f>
        <v>0</v>
      </c>
      <c r="AF49" s="936">
        <f t="shared" ref="AF49:AF54" si="88">I49</f>
        <v>0</v>
      </c>
      <c r="AG49" s="936">
        <f t="shared" ref="AG49:AG54" si="89">G49</f>
        <v>2</v>
      </c>
      <c r="AI49" s="935">
        <f>RANK($AJ49,$AJ$49:$AJ$52,1)+COUNTIF($AJ$49:$AJ49,$AJ49)-1</f>
        <v>1</v>
      </c>
      <c r="AJ49" s="935">
        <f>AK49+AL49+AM49</f>
        <v>1</v>
      </c>
      <c r="AK49" s="935">
        <f>SUMPRODUCT(($AO$49:$AO$52=AO49)*($AR$49:$AR$52=AR49)*($AP$49:$AP$52&gt;AP49))</f>
        <v>0</v>
      </c>
      <c r="AL49" s="935">
        <f>SUMPRODUCT(($AO$49:$AO$52=AO49)*($AR$49:$AR$52&gt;AR49))</f>
        <v>0</v>
      </c>
      <c r="AM49" s="935">
        <f>RANK(AO49,$AO$49:$AO$52)</f>
        <v>1</v>
      </c>
      <c r="AN49" s="939" t="s">
        <v>67</v>
      </c>
      <c r="AO49" s="935">
        <f>SUMIF($Z$49:$Z$54,$AN49,$AA$49:$AA$54)+SUMIF($AD$49:$AD$54,$AN49,$AE$49:$AE$54)</f>
        <v>9</v>
      </c>
      <c r="AP49" s="935">
        <f>SUMIF($Z$49:$Z$54,$AN49,$AB$49:$AB$54)+SUMIF($AD$49:$AD$54,$AN49,$AF$49:$AF$54)</f>
        <v>7</v>
      </c>
      <c r="AQ49" s="935">
        <f>SUMIF($Z$49:$Z$54,$AN49,$AC$49:$AC$54)+SUMIF($AD$49:$AD$54,$AN49,$AG$49:$AG$54)</f>
        <v>2</v>
      </c>
      <c r="AR49" s="935">
        <f>AP49-AQ49</f>
        <v>5</v>
      </c>
      <c r="AT49" s="935">
        <v>1</v>
      </c>
      <c r="AU49" s="935" t="str">
        <f>VLOOKUP($AT49,$AI$49:$AR$52,6,FALSE)</f>
        <v>Argentina</v>
      </c>
      <c r="AV49" s="935">
        <f>VLOOKUP($AU49,$AN$49:$AR$52,2,FALSE)</f>
        <v>9</v>
      </c>
      <c r="AW49" s="935">
        <f>VLOOKUP($AU49,$AN$49:$AR$52,3,FALSE)</f>
        <v>7</v>
      </c>
      <c r="AX49" s="935">
        <f>VLOOKUP($AU49,$AN$49:$AR$52,4,FALSE)</f>
        <v>2</v>
      </c>
      <c r="AY49" s="935">
        <f>VLOOKUP($AU49,$AN$49:$AR$52,5,FALSE)</f>
        <v>5</v>
      </c>
      <c r="AZ49" s="997">
        <v>11</v>
      </c>
      <c r="BA49" s="1004">
        <v>41805.791666666664</v>
      </c>
      <c r="BB49" s="999" t="s">
        <v>67</v>
      </c>
      <c r="BC49" s="1000" t="s">
        <v>6</v>
      </c>
      <c r="BD49" s="1001" t="s">
        <v>68</v>
      </c>
      <c r="BE49" s="1003">
        <f>IF(G49='Resultat &amp; tabell'!$G49,2,0)</f>
        <v>2</v>
      </c>
      <c r="BF49" s="1002" t="s">
        <v>6</v>
      </c>
      <c r="BG49" s="1003">
        <f>IF(I49='Resultat &amp; tabell'!$I49,2,0)</f>
        <v>0</v>
      </c>
      <c r="BH49" s="1003">
        <f>IF(J49='Resultat &amp; tabell'!$J49,1,0)</f>
        <v>1</v>
      </c>
      <c r="BI49" s="987">
        <f t="shared" ref="BI49:BI54" si="90">SUM(BE49+BG49+BH49)</f>
        <v>3</v>
      </c>
      <c r="BJ49" s="957"/>
      <c r="BK49" s="990"/>
      <c r="BL49" s="1027"/>
      <c r="BM49" s="1027"/>
      <c r="BN49" s="1027"/>
      <c r="BO49" s="1027"/>
    </row>
    <row r="50" spans="2:67" ht="14.25" customHeight="1" x14ac:dyDescent="0.25">
      <c r="B50" s="926">
        <v>12</v>
      </c>
      <c r="C50" s="969">
        <v>41806.666666666664</v>
      </c>
      <c r="D50" s="965" t="s">
        <v>191</v>
      </c>
      <c r="E50" s="966" t="s">
        <v>6</v>
      </c>
      <c r="F50" s="967" t="s">
        <v>192</v>
      </c>
      <c r="G50" s="1122">
        <v>0</v>
      </c>
      <c r="H50" s="980" t="s">
        <v>6</v>
      </c>
      <c r="I50" s="1121">
        <v>3</v>
      </c>
      <c r="J50" s="1121">
        <v>2</v>
      </c>
      <c r="K50" s="1057">
        <f>IF('Resultat &amp; tabell'!J50="",0,BI50)</f>
        <v>2</v>
      </c>
      <c r="L50" s="1047">
        <v>2</v>
      </c>
      <c r="M50" s="1063" t="str">
        <f>VLOOKUP(L50,$AT$49:$AY$52,2,FALSE)</f>
        <v>Nigeria</v>
      </c>
      <c r="N50" s="1064">
        <f>VLOOKUP(M50,$AU$49:$AY$52,2,FALSE)</f>
        <v>6</v>
      </c>
      <c r="O50" s="1064">
        <f>VLOOKUP(M50,$AU$49:$AY$52,3,FALSE)</f>
        <v>6</v>
      </c>
      <c r="P50" s="1064">
        <f>VLOOKUP(M50,$AU$49:$AY$52,4,FALSE)</f>
        <v>3</v>
      </c>
      <c r="Q50" s="1065">
        <f>VLOOKUP(M50,$AU$49:$AY$52,5,FALSE)</f>
        <v>3</v>
      </c>
      <c r="Z50" s="939" t="s">
        <v>69</v>
      </c>
      <c r="AA50" s="940">
        <f t="shared" si="84"/>
        <v>0</v>
      </c>
      <c r="AB50" s="940">
        <f t="shared" si="85"/>
        <v>0</v>
      </c>
      <c r="AC50" s="940">
        <f t="shared" si="86"/>
        <v>3</v>
      </c>
      <c r="AD50" s="939" t="s">
        <v>70</v>
      </c>
      <c r="AE50" s="940">
        <f t="shared" si="87"/>
        <v>3</v>
      </c>
      <c r="AF50" s="936">
        <f t="shared" si="88"/>
        <v>3</v>
      </c>
      <c r="AG50" s="936">
        <f t="shared" si="89"/>
        <v>0</v>
      </c>
      <c r="AI50" s="935">
        <f>RANK($AJ50,$AJ$49:$AJ$52,1)+COUNTIF($AJ$49:$AJ50,$AJ50)-1</f>
        <v>4</v>
      </c>
      <c r="AJ50" s="935">
        <f>AK50+AL50+AM50</f>
        <v>4</v>
      </c>
      <c r="AK50" s="935">
        <f t="shared" ref="AK50:AK52" si="91">SUMPRODUCT(($AO$49:$AO$52=AO50)*($AR$49:$AR$52=AR50)*($AP$49:$AP$52&gt;AP50))</f>
        <v>0</v>
      </c>
      <c r="AL50" s="935">
        <f t="shared" ref="AL50:AL52" si="92">SUMPRODUCT(($AO$49:$AO$52=AO50)*($AR$49:$AR$52&gt;AR50))</f>
        <v>0</v>
      </c>
      <c r="AM50" s="935">
        <f t="shared" ref="AM50:AM52" si="93">RANK(AO50,$AO$49:$AO$52)</f>
        <v>4</v>
      </c>
      <c r="AN50" s="939" t="s">
        <v>69</v>
      </c>
      <c r="AO50" s="935">
        <f t="shared" ref="AO50:AO52" si="94">SUMIF($Z$49:$Z$54,$AN50,$AA$49:$AA$54)+SUMIF($AD$49:$AD$54,$AN50,$AE$49:$AE$54)</f>
        <v>0</v>
      </c>
      <c r="AP50" s="935">
        <f t="shared" ref="AP50:AP52" si="95">SUMIF($Z$49:$Z$54,$AN50,$AB$49:$AB$54)+SUMIF($AD$49:$AD$54,$AN50,$AF$49:$AF$54)</f>
        <v>1</v>
      </c>
      <c r="AQ50" s="935">
        <f t="shared" ref="AQ50:AQ52" si="96">SUMIF($Z$49:$Z$54,$AN50,$AC$49:$AC$54)+SUMIF($AD$49:$AD$54,$AN50,$AG$49:$AG$54)</f>
        <v>8</v>
      </c>
      <c r="AR50" s="935">
        <f t="shared" ref="AR50:AR52" si="97">AP50-AQ50</f>
        <v>-7</v>
      </c>
      <c r="AT50" s="935">
        <v>2</v>
      </c>
      <c r="AU50" s="935" t="str">
        <f t="shared" ref="AU50:AU52" si="98">VLOOKUP($AT50,$AI$49:$AR$52,6,FALSE)</f>
        <v>Nigeria</v>
      </c>
      <c r="AV50" s="935">
        <f t="shared" ref="AV50:AV52" si="99">VLOOKUP($AU50,$AN$49:$AR$52,2,FALSE)</f>
        <v>6</v>
      </c>
      <c r="AW50" s="935">
        <f t="shared" ref="AW50:AW52" si="100">VLOOKUP($AU50,$AN$49:$AR$52,3,FALSE)</f>
        <v>6</v>
      </c>
      <c r="AX50" s="935">
        <f t="shared" ref="AX50:AX52" si="101">VLOOKUP($AU50,$AN$49:$AR$52,4,FALSE)</f>
        <v>3</v>
      </c>
      <c r="AY50" s="935">
        <f t="shared" ref="AY50:AY52" si="102">VLOOKUP($AU50,$AN$49:$AR$52,5,FALSE)</f>
        <v>3</v>
      </c>
      <c r="AZ50" s="997">
        <v>12</v>
      </c>
      <c r="BA50" s="1004">
        <v>41806.666666666664</v>
      </c>
      <c r="BB50" s="999" t="s">
        <v>69</v>
      </c>
      <c r="BC50" s="1000" t="s">
        <v>6</v>
      </c>
      <c r="BD50" s="1001" t="s">
        <v>70</v>
      </c>
      <c r="BE50" s="1003">
        <f>IF(G50='Resultat &amp; tabell'!$G50,2,0)</f>
        <v>2</v>
      </c>
      <c r="BF50" s="1002" t="s">
        <v>6</v>
      </c>
      <c r="BG50" s="1003">
        <f>IF(I50='Resultat &amp; tabell'!$I50,2,0)</f>
        <v>0</v>
      </c>
      <c r="BH50" s="1003">
        <f>IF(J50='Resultat &amp; tabell'!$J50,1,0)</f>
        <v>0</v>
      </c>
      <c r="BI50" s="987">
        <f t="shared" si="90"/>
        <v>2</v>
      </c>
      <c r="BK50" s="990"/>
      <c r="BL50" s="1027"/>
      <c r="BM50" s="1027"/>
      <c r="BN50" s="1027"/>
      <c r="BO50" s="1027"/>
    </row>
    <row r="51" spans="2:67" ht="14.25" customHeight="1" x14ac:dyDescent="0.25">
      <c r="B51" s="926">
        <v>27</v>
      </c>
      <c r="C51" s="969">
        <v>41811.541666666664</v>
      </c>
      <c r="D51" s="965" t="s">
        <v>190</v>
      </c>
      <c r="E51" s="966" t="s">
        <v>6</v>
      </c>
      <c r="F51" s="967" t="s">
        <v>191</v>
      </c>
      <c r="G51" s="1122">
        <v>3</v>
      </c>
      <c r="H51" s="980" t="s">
        <v>6</v>
      </c>
      <c r="I51" s="1121">
        <v>1</v>
      </c>
      <c r="J51" s="1121">
        <v>1</v>
      </c>
      <c r="K51" s="1057">
        <f>IF('Resultat &amp; tabell'!J51="",0,BI51)</f>
        <v>1</v>
      </c>
      <c r="L51" s="1047">
        <v>3</v>
      </c>
      <c r="M51" s="1078" t="str">
        <f>VLOOKUP(L51,$AT$49:$AY$52,2,FALSE)</f>
        <v>Bosnien</v>
      </c>
      <c r="N51" s="1079">
        <f>VLOOKUP(M51,$AU$49:$AY$52,2,FALSE)</f>
        <v>3</v>
      </c>
      <c r="O51" s="1079">
        <f>VLOOKUP(M51,$AU$49:$AY$52,3,FALSE)</f>
        <v>3</v>
      </c>
      <c r="P51" s="1079">
        <f>VLOOKUP(M51,$AU$49:$AY$52,4,FALSE)</f>
        <v>4</v>
      </c>
      <c r="Q51" s="1080">
        <f>VLOOKUP(M51,$AU$49:$AY$52,5,FALSE)</f>
        <v>-1</v>
      </c>
      <c r="Z51" s="939" t="s">
        <v>67</v>
      </c>
      <c r="AA51" s="940">
        <f t="shared" si="84"/>
        <v>3</v>
      </c>
      <c r="AB51" s="940">
        <f t="shared" si="85"/>
        <v>3</v>
      </c>
      <c r="AC51" s="940">
        <f t="shared" si="86"/>
        <v>1</v>
      </c>
      <c r="AD51" s="939" t="s">
        <v>69</v>
      </c>
      <c r="AE51" s="940">
        <f t="shared" si="87"/>
        <v>0</v>
      </c>
      <c r="AF51" s="936">
        <f t="shared" si="88"/>
        <v>1</v>
      </c>
      <c r="AG51" s="936">
        <f t="shared" si="89"/>
        <v>3</v>
      </c>
      <c r="AI51" s="935">
        <f>RANK($AJ51,$AJ$49:$AJ$52,1)+COUNTIF($AJ$49:$AJ51,$AJ51)-1</f>
        <v>3</v>
      </c>
      <c r="AJ51" s="935">
        <f>AK51+AL51+AM51</f>
        <v>3</v>
      </c>
      <c r="AK51" s="935">
        <f t="shared" si="91"/>
        <v>0</v>
      </c>
      <c r="AL51" s="935">
        <f t="shared" si="92"/>
        <v>0</v>
      </c>
      <c r="AM51" s="935">
        <f t="shared" si="93"/>
        <v>3</v>
      </c>
      <c r="AN51" s="939" t="s">
        <v>68</v>
      </c>
      <c r="AO51" s="935">
        <f t="shared" si="94"/>
        <v>3</v>
      </c>
      <c r="AP51" s="935">
        <f t="shared" si="95"/>
        <v>3</v>
      </c>
      <c r="AQ51" s="935">
        <f t="shared" si="96"/>
        <v>4</v>
      </c>
      <c r="AR51" s="935">
        <f t="shared" si="97"/>
        <v>-1</v>
      </c>
      <c r="AT51" s="935">
        <v>3</v>
      </c>
      <c r="AU51" s="935" t="str">
        <f t="shared" si="98"/>
        <v>Bosnien</v>
      </c>
      <c r="AV51" s="935">
        <f t="shared" si="99"/>
        <v>3</v>
      </c>
      <c r="AW51" s="935">
        <f t="shared" si="100"/>
        <v>3</v>
      </c>
      <c r="AX51" s="935">
        <f t="shared" si="101"/>
        <v>4</v>
      </c>
      <c r="AY51" s="935">
        <f t="shared" si="102"/>
        <v>-1</v>
      </c>
      <c r="AZ51" s="997">
        <v>27</v>
      </c>
      <c r="BA51" s="1004">
        <v>41811.541666666664</v>
      </c>
      <c r="BB51" s="999" t="s">
        <v>67</v>
      </c>
      <c r="BC51" s="1000" t="s">
        <v>6</v>
      </c>
      <c r="BD51" s="1001" t="s">
        <v>69</v>
      </c>
      <c r="BE51" s="1003">
        <f>IF(G51='Resultat &amp; tabell'!$G51,2,0)</f>
        <v>0</v>
      </c>
      <c r="BF51" s="1002" t="s">
        <v>6</v>
      </c>
      <c r="BG51" s="1003">
        <f>IF(I51='Resultat &amp; tabell'!$I51,2,0)</f>
        <v>0</v>
      </c>
      <c r="BH51" s="1003">
        <f>IF(J51='Resultat &amp; tabell'!$J51,1,0)</f>
        <v>1</v>
      </c>
      <c r="BI51" s="987">
        <f t="shared" si="90"/>
        <v>1</v>
      </c>
      <c r="BK51" s="1005"/>
      <c r="BL51" s="1027"/>
      <c r="BM51" s="1027"/>
      <c r="BN51" s="1027"/>
      <c r="BO51" s="1027"/>
    </row>
    <row r="52" spans="2:67" ht="14.25" customHeight="1" x14ac:dyDescent="0.25">
      <c r="B52" s="926">
        <v>28</v>
      </c>
      <c r="C52" s="969">
        <v>41811.75</v>
      </c>
      <c r="D52" s="965" t="s">
        <v>192</v>
      </c>
      <c r="E52" s="966" t="s">
        <v>6</v>
      </c>
      <c r="F52" s="967" t="s">
        <v>193</v>
      </c>
      <c r="G52" s="1122">
        <v>2</v>
      </c>
      <c r="H52" s="980" t="s">
        <v>6</v>
      </c>
      <c r="I52" s="1121">
        <v>1</v>
      </c>
      <c r="J52" s="1121">
        <v>1</v>
      </c>
      <c r="K52" s="1057">
        <f>IF('Resultat &amp; tabell'!J52="",0,BI52)</f>
        <v>1</v>
      </c>
      <c r="L52" s="1047">
        <v>4</v>
      </c>
      <c r="M52" s="1067" t="str">
        <f>VLOOKUP(L52,$AT$49:$AY$52,2,FALSE)</f>
        <v>Iran</v>
      </c>
      <c r="N52" s="1064">
        <f>VLOOKUP(M52,$AU$49:$AY$52,2,FALSE)</f>
        <v>0</v>
      </c>
      <c r="O52" s="1064">
        <f>VLOOKUP(M52,$AU$49:$AY$52,3,FALSE)</f>
        <v>1</v>
      </c>
      <c r="P52" s="1064">
        <f>VLOOKUP(M52,$AU$49:$AY$52,4,FALSE)</f>
        <v>8</v>
      </c>
      <c r="Q52" s="1065">
        <f>VLOOKUP(M52,$AU$49:$AY$52,5,FALSE)</f>
        <v>-7</v>
      </c>
      <c r="Z52" s="939" t="s">
        <v>70</v>
      </c>
      <c r="AA52" s="940">
        <f t="shared" si="84"/>
        <v>3</v>
      </c>
      <c r="AB52" s="940">
        <f t="shared" si="85"/>
        <v>2</v>
      </c>
      <c r="AC52" s="940">
        <f t="shared" si="86"/>
        <v>1</v>
      </c>
      <c r="AD52" s="939" t="s">
        <v>68</v>
      </c>
      <c r="AE52" s="940">
        <f t="shared" si="87"/>
        <v>0</v>
      </c>
      <c r="AF52" s="936">
        <f t="shared" si="88"/>
        <v>1</v>
      </c>
      <c r="AG52" s="936">
        <f t="shared" si="89"/>
        <v>2</v>
      </c>
      <c r="AI52" s="935">
        <f>RANK($AJ52,$AJ$49:$AJ$52,1)+COUNTIF($AJ$49:$AJ52,$AJ52)-1</f>
        <v>2</v>
      </c>
      <c r="AJ52" s="935">
        <f>AK52+AL52+AM52</f>
        <v>2</v>
      </c>
      <c r="AK52" s="935">
        <f t="shared" si="91"/>
        <v>0</v>
      </c>
      <c r="AL52" s="935">
        <f t="shared" si="92"/>
        <v>0</v>
      </c>
      <c r="AM52" s="935">
        <f t="shared" si="93"/>
        <v>2</v>
      </c>
      <c r="AN52" s="939" t="s">
        <v>70</v>
      </c>
      <c r="AO52" s="935">
        <f t="shared" si="94"/>
        <v>6</v>
      </c>
      <c r="AP52" s="935">
        <f t="shared" si="95"/>
        <v>6</v>
      </c>
      <c r="AQ52" s="935">
        <f t="shared" si="96"/>
        <v>3</v>
      </c>
      <c r="AR52" s="935">
        <f t="shared" si="97"/>
        <v>3</v>
      </c>
      <c r="AT52" s="935">
        <v>4</v>
      </c>
      <c r="AU52" s="935" t="str">
        <f t="shared" si="98"/>
        <v>Iran</v>
      </c>
      <c r="AV52" s="935">
        <f t="shared" si="99"/>
        <v>0</v>
      </c>
      <c r="AW52" s="935">
        <f t="shared" si="100"/>
        <v>1</v>
      </c>
      <c r="AX52" s="935">
        <f t="shared" si="101"/>
        <v>8</v>
      </c>
      <c r="AY52" s="935">
        <f t="shared" si="102"/>
        <v>-7</v>
      </c>
      <c r="AZ52" s="997">
        <v>28</v>
      </c>
      <c r="BA52" s="1004">
        <v>41811.75</v>
      </c>
      <c r="BB52" s="999" t="s">
        <v>70</v>
      </c>
      <c r="BC52" s="1000" t="s">
        <v>6</v>
      </c>
      <c r="BD52" s="1001" t="s">
        <v>68</v>
      </c>
      <c r="BE52" s="1003">
        <f>IF(G52='Resultat &amp; tabell'!$G52,2,0)</f>
        <v>0</v>
      </c>
      <c r="BF52" s="1002" t="s">
        <v>6</v>
      </c>
      <c r="BG52" s="1003">
        <f>IF(I52='Resultat &amp; tabell'!$I52,2,0)</f>
        <v>0</v>
      </c>
      <c r="BH52" s="1003">
        <f>IF(J52='Resultat &amp; tabell'!$J52,1,0)</f>
        <v>1</v>
      </c>
      <c r="BI52" s="987">
        <f t="shared" si="90"/>
        <v>1</v>
      </c>
      <c r="BK52" s="1005"/>
      <c r="BL52" s="1027"/>
      <c r="BM52" s="1027"/>
      <c r="BN52" s="1027"/>
      <c r="BO52" s="1027"/>
    </row>
    <row r="53" spans="2:67" ht="14.25" customHeight="1" x14ac:dyDescent="0.25">
      <c r="B53" s="926">
        <v>43</v>
      </c>
      <c r="C53" s="969">
        <v>41815.541666666664</v>
      </c>
      <c r="D53" s="965" t="s">
        <v>192</v>
      </c>
      <c r="E53" s="966" t="s">
        <v>6</v>
      </c>
      <c r="F53" s="967" t="s">
        <v>190</v>
      </c>
      <c r="G53" s="1122">
        <v>1</v>
      </c>
      <c r="H53" s="980" t="s">
        <v>6</v>
      </c>
      <c r="I53" s="1121">
        <v>2</v>
      </c>
      <c r="J53" s="1121">
        <v>2</v>
      </c>
      <c r="K53" s="1057">
        <f>IF('Resultat &amp; tabell'!J53="",0,BI53)</f>
        <v>1</v>
      </c>
      <c r="M53" s="1049"/>
      <c r="N53" s="1079"/>
      <c r="O53" s="1079"/>
      <c r="P53" s="1079"/>
      <c r="Q53" s="1079"/>
      <c r="Z53" s="939" t="s">
        <v>70</v>
      </c>
      <c r="AA53" s="940">
        <f t="shared" si="84"/>
        <v>0</v>
      </c>
      <c r="AB53" s="940">
        <f t="shared" si="85"/>
        <v>1</v>
      </c>
      <c r="AC53" s="940">
        <f t="shared" si="86"/>
        <v>2</v>
      </c>
      <c r="AD53" s="939" t="s">
        <v>67</v>
      </c>
      <c r="AE53" s="940">
        <f t="shared" si="87"/>
        <v>3</v>
      </c>
      <c r="AF53" s="936">
        <f t="shared" si="88"/>
        <v>2</v>
      </c>
      <c r="AG53" s="936">
        <f t="shared" si="89"/>
        <v>1</v>
      </c>
      <c r="AZ53" s="997">
        <v>43</v>
      </c>
      <c r="BA53" s="1004">
        <v>41815.541666666664</v>
      </c>
      <c r="BB53" s="999" t="s">
        <v>70</v>
      </c>
      <c r="BC53" s="1000" t="s">
        <v>6</v>
      </c>
      <c r="BD53" s="1001" t="s">
        <v>67</v>
      </c>
      <c r="BE53" s="1003">
        <f>IF(G53='Resultat &amp; tabell'!$G53,2,0)</f>
        <v>0</v>
      </c>
      <c r="BF53" s="1002" t="s">
        <v>6</v>
      </c>
      <c r="BG53" s="1003">
        <f>IF(I53='Resultat &amp; tabell'!$I53,2,0)</f>
        <v>0</v>
      </c>
      <c r="BH53" s="1003">
        <f>IF(J53='Resultat &amp; tabell'!$J53,1,0)</f>
        <v>1</v>
      </c>
      <c r="BI53" s="987">
        <f t="shared" si="90"/>
        <v>1</v>
      </c>
      <c r="BL53" s="1027"/>
      <c r="BM53" s="1027"/>
      <c r="BN53" s="1027"/>
      <c r="BO53" s="1027"/>
    </row>
    <row r="54" spans="2:67" ht="14.25" customHeight="1" x14ac:dyDescent="0.25">
      <c r="B54" s="926">
        <v>44</v>
      </c>
      <c r="C54" s="969">
        <v>41815.541666666664</v>
      </c>
      <c r="D54" s="965" t="s">
        <v>193</v>
      </c>
      <c r="E54" s="966" t="s">
        <v>6</v>
      </c>
      <c r="F54" s="967" t="s">
        <v>191</v>
      </c>
      <c r="G54" s="1122">
        <v>2</v>
      </c>
      <c r="H54" s="980" t="s">
        <v>6</v>
      </c>
      <c r="I54" s="1121">
        <v>0</v>
      </c>
      <c r="J54" s="1121">
        <v>1</v>
      </c>
      <c r="K54" s="1057">
        <f>IF('Resultat &amp; tabell'!J54="",0,BI54)</f>
        <v>1</v>
      </c>
      <c r="M54" s="922"/>
      <c r="N54" s="922"/>
      <c r="O54" s="1079"/>
      <c r="P54" s="922"/>
      <c r="Q54" s="1079"/>
      <c r="R54" s="922"/>
      <c r="Z54" s="939" t="s">
        <v>68</v>
      </c>
      <c r="AA54" s="940">
        <f t="shared" si="84"/>
        <v>3</v>
      </c>
      <c r="AB54" s="940">
        <f t="shared" si="85"/>
        <v>2</v>
      </c>
      <c r="AC54" s="940">
        <f t="shared" si="86"/>
        <v>0</v>
      </c>
      <c r="AD54" s="939" t="s">
        <v>69</v>
      </c>
      <c r="AE54" s="940">
        <f t="shared" si="87"/>
        <v>0</v>
      </c>
      <c r="AF54" s="936">
        <f t="shared" si="88"/>
        <v>0</v>
      </c>
      <c r="AG54" s="936">
        <f t="shared" si="89"/>
        <v>2</v>
      </c>
      <c r="AZ54" s="997">
        <v>44</v>
      </c>
      <c r="BA54" s="1004">
        <v>41815.541666666664</v>
      </c>
      <c r="BB54" s="999" t="s">
        <v>68</v>
      </c>
      <c r="BC54" s="1000" t="s">
        <v>6</v>
      </c>
      <c r="BD54" s="1001" t="s">
        <v>69</v>
      </c>
      <c r="BE54" s="1003">
        <f>IF(G54='Resultat &amp; tabell'!$G54,2,0)</f>
        <v>0</v>
      </c>
      <c r="BF54" s="1002" t="s">
        <v>6</v>
      </c>
      <c r="BG54" s="1003">
        <f>IF(I54='Resultat &amp; tabell'!$I54,2,0)</f>
        <v>0</v>
      </c>
      <c r="BH54" s="1003">
        <f>IF(J54='Resultat &amp; tabell'!$J54,1,0)</f>
        <v>1</v>
      </c>
      <c r="BI54" s="987">
        <f t="shared" si="90"/>
        <v>1</v>
      </c>
      <c r="BL54" s="1027"/>
      <c r="BM54" s="1027"/>
      <c r="BN54" s="1027"/>
      <c r="BO54" s="1027"/>
    </row>
    <row r="55" spans="2:67" ht="14.25" customHeight="1" x14ac:dyDescent="0.25">
      <c r="C55" s="941"/>
      <c r="K55" s="1070"/>
      <c r="N55" s="1069"/>
      <c r="O55" s="1082"/>
      <c r="P55" s="1069"/>
      <c r="Q55" s="1069"/>
      <c r="BA55" s="1012"/>
      <c r="BI55" s="988"/>
      <c r="BL55" s="1027"/>
      <c r="BM55" s="1031"/>
      <c r="BN55" s="1027"/>
      <c r="BO55" s="1027"/>
    </row>
    <row r="56" spans="2:67" s="946" customFormat="1" ht="14.25" customHeight="1" x14ac:dyDescent="0.25">
      <c r="B56" s="923" t="s">
        <v>71</v>
      </c>
      <c r="C56" s="944"/>
      <c r="D56" s="929"/>
      <c r="E56" s="930"/>
      <c r="F56" s="929"/>
      <c r="G56" s="930"/>
      <c r="H56" s="930"/>
      <c r="I56" s="930"/>
      <c r="J56" s="930"/>
      <c r="K56" s="1070"/>
      <c r="L56" s="1071"/>
      <c r="M56" s="1072"/>
      <c r="N56" s="1073"/>
      <c r="O56" s="1083"/>
      <c r="P56" s="1073"/>
      <c r="Q56" s="1073"/>
      <c r="R56" s="1072"/>
      <c r="S56" s="1073"/>
      <c r="T56" s="930"/>
      <c r="U56" s="930"/>
      <c r="V56" s="930"/>
      <c r="W56" s="951"/>
      <c r="Z56" s="933"/>
      <c r="AA56" s="940"/>
      <c r="AB56" s="940"/>
      <c r="AC56" s="940"/>
      <c r="AD56" s="933"/>
      <c r="AE56" s="947"/>
      <c r="AF56" s="948"/>
      <c r="AG56" s="948"/>
      <c r="AH56" s="947"/>
      <c r="AI56" s="947"/>
      <c r="AJ56" s="947"/>
      <c r="AK56" s="947"/>
      <c r="AL56" s="947"/>
      <c r="AM56" s="947"/>
      <c r="AN56" s="947"/>
      <c r="AO56" s="947"/>
      <c r="AP56" s="947"/>
      <c r="AQ56" s="947"/>
      <c r="AR56" s="947"/>
      <c r="AS56" s="947"/>
      <c r="AT56" s="947"/>
      <c r="AU56" s="947"/>
      <c r="AV56" s="947"/>
      <c r="AW56" s="947"/>
      <c r="AX56" s="947"/>
      <c r="AY56" s="947"/>
      <c r="AZ56" s="990" t="s">
        <v>71</v>
      </c>
      <c r="BA56" s="1014"/>
      <c r="BB56" s="991"/>
      <c r="BC56" s="992"/>
      <c r="BD56" s="991"/>
      <c r="BE56" s="992"/>
      <c r="BF56" s="992"/>
      <c r="BG56" s="992"/>
      <c r="BH56" s="992"/>
      <c r="BI56" s="989"/>
      <c r="BJ56" s="956"/>
      <c r="BK56" s="958"/>
      <c r="BL56" s="989"/>
      <c r="BM56" s="1032"/>
      <c r="BN56" s="989"/>
      <c r="BO56" s="989"/>
    </row>
    <row r="57" spans="2:67" s="946" customFormat="1" ht="14.25" customHeight="1" x14ac:dyDescent="0.25">
      <c r="B57" s="976" t="s">
        <v>2</v>
      </c>
      <c r="C57" s="977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978" t="s">
        <v>81</v>
      </c>
      <c r="K57" s="1074" t="s">
        <v>89</v>
      </c>
      <c r="L57" s="1071"/>
      <c r="M57" s="1053" t="s">
        <v>71</v>
      </c>
      <c r="N57" s="1054" t="s">
        <v>89</v>
      </c>
      <c r="O57" s="1054" t="s">
        <v>90</v>
      </c>
      <c r="P57" s="1054" t="s">
        <v>91</v>
      </c>
      <c r="Q57" s="1055" t="s">
        <v>101</v>
      </c>
      <c r="R57" s="1072"/>
      <c r="S57" s="1073"/>
      <c r="T57" s="930"/>
      <c r="U57" s="930"/>
      <c r="V57" s="930"/>
      <c r="W57" s="951"/>
      <c r="Z57" s="937" t="s">
        <v>87</v>
      </c>
      <c r="AA57" s="937" t="s">
        <v>89</v>
      </c>
      <c r="AB57" s="937" t="s">
        <v>90</v>
      </c>
      <c r="AC57" s="937" t="s">
        <v>91</v>
      </c>
      <c r="AD57" s="937" t="s">
        <v>88</v>
      </c>
      <c r="AE57" s="937" t="s">
        <v>89</v>
      </c>
      <c r="AF57" s="937" t="s">
        <v>90</v>
      </c>
      <c r="AG57" s="937" t="s">
        <v>91</v>
      </c>
      <c r="AH57" s="947"/>
      <c r="AI57" s="938" t="s">
        <v>99</v>
      </c>
      <c r="AJ57" s="938" t="s">
        <v>98</v>
      </c>
      <c r="AK57" s="938" t="s">
        <v>97</v>
      </c>
      <c r="AL57" s="937" t="s">
        <v>96</v>
      </c>
      <c r="AM57" s="937" t="s">
        <v>95</v>
      </c>
      <c r="AN57" s="937" t="s">
        <v>92</v>
      </c>
      <c r="AO57" s="937" t="s">
        <v>89</v>
      </c>
      <c r="AP57" s="937" t="s">
        <v>90</v>
      </c>
      <c r="AQ57" s="937" t="s">
        <v>91</v>
      </c>
      <c r="AR57" s="938" t="s">
        <v>93</v>
      </c>
      <c r="AS57" s="947"/>
      <c r="AT57" s="937" t="s">
        <v>94</v>
      </c>
      <c r="AU57" s="937" t="s">
        <v>92</v>
      </c>
      <c r="AV57" s="937" t="s">
        <v>89</v>
      </c>
      <c r="AW57" s="937" t="s">
        <v>90</v>
      </c>
      <c r="AX57" s="937" t="s">
        <v>91</v>
      </c>
      <c r="AY57" s="938" t="s">
        <v>93</v>
      </c>
      <c r="AZ57" s="1019" t="s">
        <v>2</v>
      </c>
      <c r="BA57" s="1017" t="s">
        <v>3</v>
      </c>
      <c r="BB57" s="1021" t="s">
        <v>2</v>
      </c>
      <c r="BC57" s="1018"/>
      <c r="BD57" s="1022"/>
      <c r="BE57" s="1999" t="s">
        <v>4</v>
      </c>
      <c r="BF57" s="1999"/>
      <c r="BG57" s="1999"/>
      <c r="BH57" s="1018" t="s">
        <v>81</v>
      </c>
      <c r="BI57" s="979" t="s">
        <v>89</v>
      </c>
      <c r="BJ57" s="956"/>
      <c r="BK57" s="993"/>
      <c r="BL57" s="989"/>
      <c r="BM57" s="989"/>
      <c r="BN57" s="989"/>
      <c r="BO57" s="989"/>
    </row>
    <row r="58" spans="2:67" ht="14.25" customHeight="1" x14ac:dyDescent="0.25">
      <c r="B58" s="926">
        <v>13</v>
      </c>
      <c r="C58" s="969">
        <v>41806.541666666664</v>
      </c>
      <c r="D58" s="965" t="s">
        <v>194</v>
      </c>
      <c r="E58" s="966" t="s">
        <v>6</v>
      </c>
      <c r="F58" s="967" t="s">
        <v>197</v>
      </c>
      <c r="G58" s="1124">
        <v>2</v>
      </c>
      <c r="H58" s="980" t="s">
        <v>6</v>
      </c>
      <c r="I58" s="1123">
        <v>2</v>
      </c>
      <c r="J58" s="1123" t="s">
        <v>122</v>
      </c>
      <c r="K58" s="1057">
        <f>IF('Resultat &amp; tabell'!J58="",0,BI58)</f>
        <v>0</v>
      </c>
      <c r="L58" s="1058">
        <v>1</v>
      </c>
      <c r="M58" s="1059" t="str">
        <f>VLOOKUP(L58,$AT$58:$AY$61,2,FALSE)</f>
        <v>Tyskland</v>
      </c>
      <c r="N58" s="1060">
        <f>VLOOKUP(M58,$AU$58:$AY$61,2,FALSE)</f>
        <v>7</v>
      </c>
      <c r="O58" s="1060">
        <f>VLOOKUP(M58,$AU$58:$AY$61,3,FALSE)</f>
        <v>7</v>
      </c>
      <c r="P58" s="1060">
        <f>VLOOKUP(M58,$AU$58:$AY$61,4,FALSE)</f>
        <v>3</v>
      </c>
      <c r="Q58" s="1061">
        <f>VLOOKUP(M58,$AU$58:$AY$61,5,FALSE)</f>
        <v>4</v>
      </c>
      <c r="Z58" s="939" t="s">
        <v>72</v>
      </c>
      <c r="AA58" s="940">
        <f t="shared" ref="AA58:AA63" si="103">IF(G58="",0,IF($G58&lt;$I58,0,IF($G58=$I58,1,3)))</f>
        <v>1</v>
      </c>
      <c r="AB58" s="940">
        <f t="shared" ref="AB58:AB63" si="104">G58</f>
        <v>2</v>
      </c>
      <c r="AC58" s="940">
        <f t="shared" ref="AC58:AC63" si="105">I58</f>
        <v>2</v>
      </c>
      <c r="AD58" s="939" t="s">
        <v>73</v>
      </c>
      <c r="AE58" s="940">
        <f t="shared" ref="AE58:AE63" si="106">IF(I58="",0,IF(I58&lt;G58,0,IF(G58=I58,1,3)))</f>
        <v>1</v>
      </c>
      <c r="AF58" s="936">
        <f t="shared" ref="AF58:AF63" si="107">I58</f>
        <v>2</v>
      </c>
      <c r="AG58" s="936">
        <f t="shared" ref="AG58:AG63" si="108">G58</f>
        <v>2</v>
      </c>
      <c r="AI58" s="935">
        <f>RANK($AJ58,$AJ$58:$AJ$61,1)+COUNTIF($AJ$58:$AJ58,$AJ58)-1</f>
        <v>1</v>
      </c>
      <c r="AJ58" s="935">
        <f>AK58+AL58+AM58</f>
        <v>1</v>
      </c>
      <c r="AK58" s="935">
        <f>SUMPRODUCT(($AO$58:$AO$61=AO58)*($AR$58:$AR$61=AR58)*($AP$58:$AP$61&gt;AP58))</f>
        <v>0</v>
      </c>
      <c r="AL58" s="935">
        <f>SUMPRODUCT(($AO$58:$AO$61=AO58)*($AR$58:$AR$61&gt;AR58))</f>
        <v>0</v>
      </c>
      <c r="AM58" s="935">
        <f>RANK(AO58,$AO$58:$AO$61)</f>
        <v>1</v>
      </c>
      <c r="AN58" s="939" t="s">
        <v>72</v>
      </c>
      <c r="AO58" s="935">
        <f>SUMIF($Z$58:$Z$63,$AN58,$AA$58:$AA$63)+SUMIF($AD$58:$AD$63,$AN58,$AE$58:$AE$63)</f>
        <v>7</v>
      </c>
      <c r="AP58" s="935">
        <f>SUMIF($Z$58:$Z$63,$AN58,$AB$58:$AB$63)+SUMIF($AD$58:$AD$63,$AN58,$AF$58:$AF$63)</f>
        <v>7</v>
      </c>
      <c r="AQ58" s="935">
        <f>SUMIF($Z$58:$Z$63,$AN58,$AC$58:$AC$63)+SUMIF($AD$58:$AD$63,$AN58,$AG$58:$AG$63)</f>
        <v>3</v>
      </c>
      <c r="AR58" s="935">
        <f>AP58-AQ58</f>
        <v>4</v>
      </c>
      <c r="AT58" s="935">
        <v>1</v>
      </c>
      <c r="AU58" s="935" t="str">
        <f>VLOOKUP($AT58,$AI$58:$AR$61,6,FALSE)</f>
        <v>Tyskland</v>
      </c>
      <c r="AV58" s="935">
        <f>VLOOKUP($AU58,$AN$58:$AR$61,2,FALSE)</f>
        <v>7</v>
      </c>
      <c r="AW58" s="935">
        <f>VLOOKUP($AU58,$AN$58:$AR$61,3,FALSE)</f>
        <v>7</v>
      </c>
      <c r="AX58" s="935">
        <f>VLOOKUP($AU58,$AN$58:$AR$61,4,FALSE)</f>
        <v>3</v>
      </c>
      <c r="AY58" s="935">
        <f>VLOOKUP($AU58,$AN$58:$AR$61,5,FALSE)</f>
        <v>4</v>
      </c>
      <c r="AZ58" s="997">
        <v>13</v>
      </c>
      <c r="BA58" s="1004">
        <v>41806.541666666664</v>
      </c>
      <c r="BB58" s="999" t="s">
        <v>72</v>
      </c>
      <c r="BC58" s="1000" t="s">
        <v>6</v>
      </c>
      <c r="BD58" s="1001" t="s">
        <v>73</v>
      </c>
      <c r="BE58" s="1003">
        <f>IF(G58='Resultat &amp; tabell'!$G58,2,0)</f>
        <v>0</v>
      </c>
      <c r="BF58" s="1002" t="s">
        <v>6</v>
      </c>
      <c r="BG58" s="1003">
        <f>IF(I58='Resultat &amp; tabell'!$I58,2,0)</f>
        <v>0</v>
      </c>
      <c r="BH58" s="1003">
        <f>IF(J58='Resultat &amp; tabell'!$J58,1,0)</f>
        <v>0</v>
      </c>
      <c r="BI58" s="987">
        <f t="shared" ref="BI58:BI63" si="109">SUM(BE58+BG58+BH58)</f>
        <v>0</v>
      </c>
      <c r="BJ58" s="957"/>
      <c r="BK58" s="990"/>
      <c r="BL58" s="1027"/>
      <c r="BM58" s="1027"/>
      <c r="BN58" s="1027"/>
      <c r="BO58" s="1027"/>
    </row>
    <row r="59" spans="2:67" ht="14.25" customHeight="1" x14ac:dyDescent="0.25">
      <c r="B59" s="926">
        <v>14</v>
      </c>
      <c r="C59" s="969">
        <v>41806.791666666664</v>
      </c>
      <c r="D59" s="965" t="s">
        <v>195</v>
      </c>
      <c r="E59" s="966" t="s">
        <v>6</v>
      </c>
      <c r="F59" s="967" t="s">
        <v>196</v>
      </c>
      <c r="G59" s="1124">
        <v>1</v>
      </c>
      <c r="H59" s="980" t="s">
        <v>6</v>
      </c>
      <c r="I59" s="1123">
        <v>2</v>
      </c>
      <c r="J59" s="1123">
        <v>2</v>
      </c>
      <c r="K59" s="1057">
        <f>IF('Resultat &amp; tabell'!J59="",0,BI59)</f>
        <v>5</v>
      </c>
      <c r="L59" s="1047">
        <v>2</v>
      </c>
      <c r="M59" s="1063" t="str">
        <f>VLOOKUP(L59,$AT$58:$AY$61,2,FALSE)</f>
        <v>Portugal</v>
      </c>
      <c r="N59" s="1064">
        <f>VLOOKUP(M59,$AU$58:$AY$61,2,FALSE)</f>
        <v>5</v>
      </c>
      <c r="O59" s="1064">
        <f>VLOOKUP(M59,$AU$58:$AY$61,3,FALSE)</f>
        <v>5</v>
      </c>
      <c r="P59" s="1064">
        <f>VLOOKUP(M59,$AU$58:$AY$61,4,FALSE)</f>
        <v>3</v>
      </c>
      <c r="Q59" s="1065">
        <f>VLOOKUP(M59,$AU$58:$AY$61,5,FALSE)</f>
        <v>2</v>
      </c>
      <c r="Z59" s="939" t="s">
        <v>74</v>
      </c>
      <c r="AA59" s="940">
        <f t="shared" si="103"/>
        <v>0</v>
      </c>
      <c r="AB59" s="940">
        <f t="shared" si="104"/>
        <v>1</v>
      </c>
      <c r="AC59" s="940">
        <f t="shared" si="105"/>
        <v>2</v>
      </c>
      <c r="AD59" s="939" t="s">
        <v>75</v>
      </c>
      <c r="AE59" s="940">
        <f t="shared" si="106"/>
        <v>3</v>
      </c>
      <c r="AF59" s="936">
        <f t="shared" si="107"/>
        <v>2</v>
      </c>
      <c r="AG59" s="936">
        <f t="shared" si="108"/>
        <v>1</v>
      </c>
      <c r="AI59" s="935">
        <f>RANK($AJ59,$AJ$58:$AJ$61,1)+COUNTIF($AJ$58:$AJ59,$AJ59)-1</f>
        <v>4</v>
      </c>
      <c r="AJ59" s="935">
        <f>AK59+AL59+AM59</f>
        <v>4</v>
      </c>
      <c r="AK59" s="935">
        <f t="shared" ref="AK59:AK61" si="110">SUMPRODUCT(($AO$58:$AO$61=AO59)*($AR$58:$AR$61=AR59)*($AP$58:$AP$61&gt;AP59))</f>
        <v>0</v>
      </c>
      <c r="AL59" s="935">
        <f t="shared" ref="AL59:AL61" si="111">SUMPRODUCT(($AO$58:$AO$61=AO59)*($AR$58:$AR$61&gt;AR59))</f>
        <v>0</v>
      </c>
      <c r="AM59" s="935">
        <f t="shared" ref="AM59:AM61" si="112">RANK(AO59,$AO$58:$AO$61)</f>
        <v>4</v>
      </c>
      <c r="AN59" s="939" t="s">
        <v>74</v>
      </c>
      <c r="AO59" s="935">
        <f t="shared" ref="AO59:AO61" si="113">SUMIF($Z$58:$Z$63,$AN59,$AA$58:$AA$63)+SUMIF($AD$58:$AD$63,$AN59,$AE$58:$AE$63)</f>
        <v>1</v>
      </c>
      <c r="AP59" s="935">
        <f t="shared" ref="AP59:AP61" si="114">SUMIF($Z$58:$Z$63,$AN59,$AB$58:$AB$63)+SUMIF($AD$58:$AD$63,$AN59,$AF$58:$AF$63)</f>
        <v>3</v>
      </c>
      <c r="AQ59" s="935">
        <f t="shared" ref="AQ59:AQ61" si="115">SUMIF($Z$58:$Z$63,$AN59,$AC$58:$AC$63)+SUMIF($AD$58:$AD$63,$AN59,$AG$58:$AG$63)</f>
        <v>6</v>
      </c>
      <c r="AR59" s="935">
        <f t="shared" ref="AR59:AR61" si="116">AP59-AQ59</f>
        <v>-3</v>
      </c>
      <c r="AT59" s="935">
        <v>2</v>
      </c>
      <c r="AU59" s="935" t="str">
        <f t="shared" ref="AU59:AU61" si="117">VLOOKUP($AT59,$AI$58:$AR$61,6,FALSE)</f>
        <v>Portugal</v>
      </c>
      <c r="AV59" s="935">
        <f t="shared" ref="AV59:AV61" si="118">VLOOKUP($AU59,$AN$58:$AR$61,2,FALSE)</f>
        <v>5</v>
      </c>
      <c r="AW59" s="935">
        <f t="shared" ref="AW59:AW61" si="119">VLOOKUP($AU59,$AN$58:$AR$61,3,FALSE)</f>
        <v>5</v>
      </c>
      <c r="AX59" s="935">
        <f t="shared" ref="AX59:AX61" si="120">VLOOKUP($AU59,$AN$58:$AR$61,4,FALSE)</f>
        <v>3</v>
      </c>
      <c r="AY59" s="935">
        <f t="shared" ref="AY59:AY61" si="121">VLOOKUP($AU59,$AN$58:$AR$61,5,FALSE)</f>
        <v>2</v>
      </c>
      <c r="AZ59" s="997">
        <v>14</v>
      </c>
      <c r="BA59" s="1004">
        <v>41806.791666666664</v>
      </c>
      <c r="BB59" s="999" t="s">
        <v>74</v>
      </c>
      <c r="BC59" s="1000" t="s">
        <v>6</v>
      </c>
      <c r="BD59" s="1001" t="s">
        <v>75</v>
      </c>
      <c r="BE59" s="1003">
        <f>IF(G59='Resultat &amp; tabell'!$G59,2,0)</f>
        <v>2</v>
      </c>
      <c r="BF59" s="1002" t="s">
        <v>6</v>
      </c>
      <c r="BG59" s="1003">
        <f>IF(I59='Resultat &amp; tabell'!$I59,2,0)</f>
        <v>2</v>
      </c>
      <c r="BH59" s="1003">
        <f>IF(J59='Resultat &amp; tabell'!$J59,1,0)</f>
        <v>1</v>
      </c>
      <c r="BI59" s="987">
        <f t="shared" si="109"/>
        <v>5</v>
      </c>
      <c r="BK59" s="990"/>
      <c r="BL59" s="1027"/>
      <c r="BM59" s="1027"/>
      <c r="BN59" s="1027"/>
      <c r="BO59" s="1027"/>
    </row>
    <row r="60" spans="2:67" ht="14.25" customHeight="1" x14ac:dyDescent="0.25">
      <c r="B60" s="926">
        <v>29</v>
      </c>
      <c r="C60" s="969">
        <v>41811.666666666664</v>
      </c>
      <c r="D60" s="965" t="s">
        <v>194</v>
      </c>
      <c r="E60" s="966" t="s">
        <v>6</v>
      </c>
      <c r="F60" s="967" t="s">
        <v>195</v>
      </c>
      <c r="G60" s="1124">
        <v>3</v>
      </c>
      <c r="H60" s="980" t="s">
        <v>6</v>
      </c>
      <c r="I60" s="1123">
        <v>1</v>
      </c>
      <c r="J60" s="1123">
        <v>1</v>
      </c>
      <c r="K60" s="1057">
        <f>IF('Resultat &amp; tabell'!J60="",0,BI60)</f>
        <v>0</v>
      </c>
      <c r="L60" s="1047">
        <v>3</v>
      </c>
      <c r="M60" s="1078" t="str">
        <f>VLOOKUP(L60,$AT$58:$AY$61,2,FALSE)</f>
        <v>USA</v>
      </c>
      <c r="N60" s="1079">
        <f>VLOOKUP(M60,$AU$58:$AY$61,2,FALSE)</f>
        <v>3</v>
      </c>
      <c r="O60" s="1079">
        <f>VLOOKUP(M60,$AU$58:$AY$61,3,FALSE)</f>
        <v>2</v>
      </c>
      <c r="P60" s="1079">
        <f>VLOOKUP(M60,$AU$58:$AY$61,4,FALSE)</f>
        <v>5</v>
      </c>
      <c r="Q60" s="1080">
        <f>VLOOKUP(M60,$AU$58:$AY$61,5,FALSE)</f>
        <v>-3</v>
      </c>
      <c r="Z60" s="939" t="s">
        <v>72</v>
      </c>
      <c r="AA60" s="940">
        <f t="shared" si="103"/>
        <v>3</v>
      </c>
      <c r="AB60" s="940">
        <f t="shared" si="104"/>
        <v>3</v>
      </c>
      <c r="AC60" s="940">
        <f t="shared" si="105"/>
        <v>1</v>
      </c>
      <c r="AD60" s="939" t="s">
        <v>74</v>
      </c>
      <c r="AE60" s="940">
        <f t="shared" si="106"/>
        <v>0</v>
      </c>
      <c r="AF60" s="936">
        <f t="shared" si="107"/>
        <v>1</v>
      </c>
      <c r="AG60" s="936">
        <f t="shared" si="108"/>
        <v>3</v>
      </c>
      <c r="AI60" s="935">
        <f>RANK($AJ60,$AJ$58:$AJ$61,1)+COUNTIF($AJ$58:$AJ60,$AJ60)-1</f>
        <v>2</v>
      </c>
      <c r="AJ60" s="935">
        <f>AK60+AL60+AM60</f>
        <v>2</v>
      </c>
      <c r="AK60" s="935">
        <f t="shared" si="110"/>
        <v>0</v>
      </c>
      <c r="AL60" s="935">
        <f t="shared" si="111"/>
        <v>0</v>
      </c>
      <c r="AM60" s="935">
        <f t="shared" si="112"/>
        <v>2</v>
      </c>
      <c r="AN60" s="939" t="s">
        <v>73</v>
      </c>
      <c r="AO60" s="935">
        <f t="shared" si="113"/>
        <v>5</v>
      </c>
      <c r="AP60" s="935">
        <f t="shared" si="114"/>
        <v>5</v>
      </c>
      <c r="AQ60" s="935">
        <f t="shared" si="115"/>
        <v>3</v>
      </c>
      <c r="AR60" s="935">
        <f t="shared" si="116"/>
        <v>2</v>
      </c>
      <c r="AT60" s="935">
        <v>3</v>
      </c>
      <c r="AU60" s="935" t="str">
        <f t="shared" si="117"/>
        <v>USA</v>
      </c>
      <c r="AV60" s="935">
        <f t="shared" si="118"/>
        <v>3</v>
      </c>
      <c r="AW60" s="935">
        <f t="shared" si="119"/>
        <v>2</v>
      </c>
      <c r="AX60" s="935">
        <f t="shared" si="120"/>
        <v>5</v>
      </c>
      <c r="AY60" s="935">
        <f t="shared" si="121"/>
        <v>-3</v>
      </c>
      <c r="AZ60" s="997">
        <v>29</v>
      </c>
      <c r="BA60" s="1004">
        <v>41811.666666666664</v>
      </c>
      <c r="BB60" s="999" t="s">
        <v>72</v>
      </c>
      <c r="BC60" s="1000" t="s">
        <v>6</v>
      </c>
      <c r="BD60" s="1001" t="s">
        <v>74</v>
      </c>
      <c r="BE60" s="1003">
        <f>IF(G60='Resultat &amp; tabell'!$G60,2,0)</f>
        <v>0</v>
      </c>
      <c r="BF60" s="1002" t="s">
        <v>6</v>
      </c>
      <c r="BG60" s="1003">
        <f>IF(I60='Resultat &amp; tabell'!$I60,2,0)</f>
        <v>0</v>
      </c>
      <c r="BH60" s="1003">
        <f>IF(J60='Resultat &amp; tabell'!$J60,1,0)</f>
        <v>0</v>
      </c>
      <c r="BI60" s="987">
        <f t="shared" si="109"/>
        <v>0</v>
      </c>
      <c r="BK60" s="1005"/>
      <c r="BL60" s="1027"/>
      <c r="BM60" s="1027"/>
      <c r="BN60" s="1027"/>
      <c r="BO60" s="1027"/>
    </row>
    <row r="61" spans="2:67" ht="14.25" customHeight="1" x14ac:dyDescent="0.25">
      <c r="B61" s="926">
        <v>30</v>
      </c>
      <c r="C61" s="969">
        <v>41812.75</v>
      </c>
      <c r="D61" s="965" t="s">
        <v>196</v>
      </c>
      <c r="E61" s="966" t="s">
        <v>6</v>
      </c>
      <c r="F61" s="967" t="s">
        <v>197</v>
      </c>
      <c r="G61" s="1124">
        <v>0</v>
      </c>
      <c r="H61" s="980" t="s">
        <v>6</v>
      </c>
      <c r="I61" s="1123">
        <v>2</v>
      </c>
      <c r="J61" s="1123">
        <v>2</v>
      </c>
      <c r="K61" s="1057">
        <f>IF('Resultat &amp; tabell'!J61="",0,BI61)</f>
        <v>2</v>
      </c>
      <c r="L61" s="1047">
        <v>4</v>
      </c>
      <c r="M61" s="1067" t="str">
        <f>VLOOKUP(L61,$AT$58:$AY$61,2,FALSE)</f>
        <v>Ghana</v>
      </c>
      <c r="N61" s="1064">
        <f>VLOOKUP(M61,$AU$58:$AY$61,2,FALSE)</f>
        <v>1</v>
      </c>
      <c r="O61" s="1064">
        <f>VLOOKUP(M61,$AU$58:$AY$61,3,FALSE)</f>
        <v>3</v>
      </c>
      <c r="P61" s="1064">
        <f>VLOOKUP(M61,$AU$58:$AY$61,4,FALSE)</f>
        <v>6</v>
      </c>
      <c r="Q61" s="1065">
        <f>VLOOKUP(M61,$AU$58:$AY$61,5,FALSE)</f>
        <v>-3</v>
      </c>
      <c r="Z61" s="939" t="s">
        <v>75</v>
      </c>
      <c r="AA61" s="940">
        <f t="shared" si="103"/>
        <v>0</v>
      </c>
      <c r="AB61" s="940">
        <f t="shared" si="104"/>
        <v>0</v>
      </c>
      <c r="AC61" s="940">
        <f t="shared" si="105"/>
        <v>2</v>
      </c>
      <c r="AD61" s="939" t="s">
        <v>73</v>
      </c>
      <c r="AE61" s="940">
        <f t="shared" si="106"/>
        <v>3</v>
      </c>
      <c r="AF61" s="936">
        <f t="shared" si="107"/>
        <v>2</v>
      </c>
      <c r="AG61" s="936">
        <f t="shared" si="108"/>
        <v>0</v>
      </c>
      <c r="AI61" s="935">
        <f>RANK($AJ61,$AJ$58:$AJ$61,1)+COUNTIF($AJ$58:$AJ61,$AJ61)-1</f>
        <v>3</v>
      </c>
      <c r="AJ61" s="935">
        <f>AK61+AL61+AM61</f>
        <v>3</v>
      </c>
      <c r="AK61" s="935">
        <f t="shared" si="110"/>
        <v>0</v>
      </c>
      <c r="AL61" s="935">
        <f t="shared" si="111"/>
        <v>0</v>
      </c>
      <c r="AM61" s="935">
        <f t="shared" si="112"/>
        <v>3</v>
      </c>
      <c r="AN61" s="939" t="s">
        <v>75</v>
      </c>
      <c r="AO61" s="935">
        <f t="shared" si="113"/>
        <v>3</v>
      </c>
      <c r="AP61" s="935">
        <f t="shared" si="114"/>
        <v>2</v>
      </c>
      <c r="AQ61" s="935">
        <f t="shared" si="115"/>
        <v>5</v>
      </c>
      <c r="AR61" s="935">
        <f t="shared" si="116"/>
        <v>-3</v>
      </c>
      <c r="AT61" s="935">
        <v>4</v>
      </c>
      <c r="AU61" s="935" t="str">
        <f t="shared" si="117"/>
        <v>Ghana</v>
      </c>
      <c r="AV61" s="935">
        <f t="shared" si="118"/>
        <v>1</v>
      </c>
      <c r="AW61" s="935">
        <f t="shared" si="119"/>
        <v>3</v>
      </c>
      <c r="AX61" s="935">
        <f t="shared" si="120"/>
        <v>6</v>
      </c>
      <c r="AY61" s="935">
        <f t="shared" si="121"/>
        <v>-3</v>
      </c>
      <c r="AZ61" s="997">
        <v>30</v>
      </c>
      <c r="BA61" s="1004">
        <v>41812.75</v>
      </c>
      <c r="BB61" s="999" t="s">
        <v>75</v>
      </c>
      <c r="BC61" s="1000" t="s">
        <v>6</v>
      </c>
      <c r="BD61" s="1001" t="s">
        <v>73</v>
      </c>
      <c r="BE61" s="1003">
        <f>IF(G61='Resultat &amp; tabell'!$G61,2,0)</f>
        <v>0</v>
      </c>
      <c r="BF61" s="1002" t="s">
        <v>6</v>
      </c>
      <c r="BG61" s="1003">
        <f>IF(I61='Resultat &amp; tabell'!$I61,2,0)</f>
        <v>2</v>
      </c>
      <c r="BH61" s="1003">
        <f>IF(J61='Resultat &amp; tabell'!$J61,1,0)</f>
        <v>0</v>
      </c>
      <c r="BI61" s="987">
        <f t="shared" si="109"/>
        <v>2</v>
      </c>
      <c r="BK61" s="1005"/>
      <c r="BL61" s="1027"/>
      <c r="BM61" s="1027"/>
      <c r="BN61" s="1027"/>
      <c r="BO61" s="1027"/>
    </row>
    <row r="62" spans="2:67" ht="14.25" customHeight="1" x14ac:dyDescent="0.25">
      <c r="B62" s="926">
        <v>45</v>
      </c>
      <c r="C62" s="969">
        <v>41816.541666666664</v>
      </c>
      <c r="D62" s="965" t="s">
        <v>196</v>
      </c>
      <c r="E62" s="966" t="s">
        <v>6</v>
      </c>
      <c r="F62" s="967" t="s">
        <v>194</v>
      </c>
      <c r="G62" s="1124">
        <v>0</v>
      </c>
      <c r="H62" s="980" t="s">
        <v>6</v>
      </c>
      <c r="I62" s="1123">
        <v>2</v>
      </c>
      <c r="J62" s="1123">
        <v>2</v>
      </c>
      <c r="K62" s="1057">
        <f>IF('Resultat &amp; tabell'!J62="",0,BI62)</f>
        <v>3</v>
      </c>
      <c r="M62" s="922"/>
      <c r="N62" s="922"/>
      <c r="O62" s="1082"/>
      <c r="P62" s="922"/>
      <c r="Q62" s="1069"/>
      <c r="R62" s="922"/>
      <c r="Z62" s="939" t="s">
        <v>75</v>
      </c>
      <c r="AA62" s="940">
        <f t="shared" si="103"/>
        <v>0</v>
      </c>
      <c r="AB62" s="940">
        <f t="shared" si="104"/>
        <v>0</v>
      </c>
      <c r="AC62" s="940">
        <f t="shared" si="105"/>
        <v>2</v>
      </c>
      <c r="AD62" s="939" t="s">
        <v>72</v>
      </c>
      <c r="AE62" s="940">
        <f t="shared" si="106"/>
        <v>3</v>
      </c>
      <c r="AF62" s="936">
        <f t="shared" si="107"/>
        <v>2</v>
      </c>
      <c r="AG62" s="936">
        <f t="shared" si="108"/>
        <v>0</v>
      </c>
      <c r="AZ62" s="997">
        <v>45</v>
      </c>
      <c r="BA62" s="1004">
        <v>41816.541666666664</v>
      </c>
      <c r="BB62" s="999" t="s">
        <v>75</v>
      </c>
      <c r="BC62" s="1000" t="s">
        <v>6</v>
      </c>
      <c r="BD62" s="1001" t="s">
        <v>72</v>
      </c>
      <c r="BE62" s="1003">
        <f>IF(G62='Resultat &amp; tabell'!$G62,2,0)</f>
        <v>2</v>
      </c>
      <c r="BF62" s="1002" t="s">
        <v>6</v>
      </c>
      <c r="BG62" s="1003">
        <f>IF(I62='Resultat &amp; tabell'!$I62,2,0)</f>
        <v>0</v>
      </c>
      <c r="BH62" s="1003">
        <f>IF(J62='Resultat &amp; tabell'!$J62,1,0)</f>
        <v>1</v>
      </c>
      <c r="BI62" s="987">
        <f t="shared" si="109"/>
        <v>3</v>
      </c>
      <c r="BL62" s="1027"/>
      <c r="BM62" s="1031"/>
      <c r="BN62" s="1027"/>
      <c r="BO62" s="1027"/>
    </row>
    <row r="63" spans="2:67" ht="14.25" customHeight="1" x14ac:dyDescent="0.25">
      <c r="B63" s="926">
        <v>46</v>
      </c>
      <c r="C63" s="969">
        <v>41816.541666666664</v>
      </c>
      <c r="D63" s="965" t="s">
        <v>197</v>
      </c>
      <c r="E63" s="966" t="s">
        <v>6</v>
      </c>
      <c r="F63" s="967" t="s">
        <v>195</v>
      </c>
      <c r="G63" s="1124">
        <v>1</v>
      </c>
      <c r="H63" s="980" t="s">
        <v>6</v>
      </c>
      <c r="I63" s="1123">
        <v>1</v>
      </c>
      <c r="J63" s="1123" t="s">
        <v>122</v>
      </c>
      <c r="K63" s="1057">
        <f>IF('Resultat &amp; tabell'!J63="",0,BI63)</f>
        <v>2</v>
      </c>
      <c r="N63" s="1069"/>
      <c r="O63" s="1082"/>
      <c r="P63" s="1069"/>
      <c r="Q63" s="1069"/>
      <c r="Z63" s="939" t="s">
        <v>73</v>
      </c>
      <c r="AA63" s="940">
        <f t="shared" si="103"/>
        <v>1</v>
      </c>
      <c r="AB63" s="940">
        <f t="shared" si="104"/>
        <v>1</v>
      </c>
      <c r="AC63" s="940">
        <f t="shared" si="105"/>
        <v>1</v>
      </c>
      <c r="AD63" s="939" t="s">
        <v>74</v>
      </c>
      <c r="AE63" s="940">
        <f t="shared" si="106"/>
        <v>1</v>
      </c>
      <c r="AF63" s="936">
        <f t="shared" si="107"/>
        <v>1</v>
      </c>
      <c r="AG63" s="936">
        <f t="shared" si="108"/>
        <v>1</v>
      </c>
      <c r="AZ63" s="997">
        <v>46</v>
      </c>
      <c r="BA63" s="1004">
        <v>41816.541666666664</v>
      </c>
      <c r="BB63" s="999" t="s">
        <v>73</v>
      </c>
      <c r="BC63" s="1000" t="s">
        <v>6</v>
      </c>
      <c r="BD63" s="1001" t="s">
        <v>74</v>
      </c>
      <c r="BE63" s="1003">
        <f>IF(G63='Resultat &amp; tabell'!$G63,2,0)</f>
        <v>0</v>
      </c>
      <c r="BF63" s="1002" t="s">
        <v>6</v>
      </c>
      <c r="BG63" s="1003">
        <f>IF(I63='Resultat &amp; tabell'!$I63,2,0)</f>
        <v>2</v>
      </c>
      <c r="BH63" s="1003">
        <f>IF(J63='Resultat &amp; tabell'!$J63,1,0)</f>
        <v>0</v>
      </c>
      <c r="BI63" s="987">
        <f t="shared" si="109"/>
        <v>2</v>
      </c>
      <c r="BL63" s="1027"/>
      <c r="BM63" s="1031"/>
      <c r="BN63" s="1027"/>
      <c r="BO63" s="1027"/>
    </row>
    <row r="64" spans="2:67" ht="14.25" customHeight="1" x14ac:dyDescent="0.25">
      <c r="C64" s="941"/>
      <c r="F64" s="922"/>
      <c r="K64" s="1070"/>
      <c r="N64" s="1069"/>
      <c r="O64" s="1082"/>
      <c r="P64" s="1069"/>
      <c r="Q64" s="1069"/>
      <c r="BA64" s="1012"/>
      <c r="BI64" s="988"/>
      <c r="BL64" s="1027"/>
      <c r="BM64" s="1031"/>
      <c r="BN64" s="1027"/>
      <c r="BO64" s="1027"/>
    </row>
    <row r="65" spans="2:67" s="946" customFormat="1" ht="14.25" customHeight="1" x14ac:dyDescent="0.25">
      <c r="B65" s="923" t="s">
        <v>76</v>
      </c>
      <c r="C65" s="944"/>
      <c r="D65" s="929"/>
      <c r="E65" s="930"/>
      <c r="F65" s="929"/>
      <c r="G65" s="930"/>
      <c r="H65" s="930"/>
      <c r="I65" s="930"/>
      <c r="J65" s="930"/>
      <c r="K65" s="1070"/>
      <c r="L65" s="1071"/>
      <c r="M65" s="1072"/>
      <c r="N65" s="1073"/>
      <c r="O65" s="1083"/>
      <c r="P65" s="1073"/>
      <c r="Q65" s="1073"/>
      <c r="R65" s="1072"/>
      <c r="S65" s="1073"/>
      <c r="T65" s="930"/>
      <c r="U65" s="930"/>
      <c r="V65" s="930"/>
      <c r="W65" s="951"/>
      <c r="Z65" s="933"/>
      <c r="AA65" s="940"/>
      <c r="AB65" s="940"/>
      <c r="AC65" s="940"/>
      <c r="AD65" s="933"/>
      <c r="AE65" s="947"/>
      <c r="AF65" s="948"/>
      <c r="AG65" s="948"/>
      <c r="AH65" s="947"/>
      <c r="AI65" s="947"/>
      <c r="AJ65" s="947"/>
      <c r="AK65" s="947"/>
      <c r="AL65" s="947"/>
      <c r="AM65" s="947"/>
      <c r="AN65" s="947"/>
      <c r="AO65" s="947"/>
      <c r="AP65" s="947"/>
      <c r="AQ65" s="947"/>
      <c r="AR65" s="947"/>
      <c r="AS65" s="947"/>
      <c r="AT65" s="947"/>
      <c r="AU65" s="947"/>
      <c r="AV65" s="947"/>
      <c r="AW65" s="947"/>
      <c r="AX65" s="947"/>
      <c r="AY65" s="947"/>
      <c r="AZ65" s="990" t="s">
        <v>76</v>
      </c>
      <c r="BA65" s="1014"/>
      <c r="BB65" s="991"/>
      <c r="BC65" s="992"/>
      <c r="BD65" s="991"/>
      <c r="BE65" s="992"/>
      <c r="BF65" s="992"/>
      <c r="BG65" s="992"/>
      <c r="BH65" s="992"/>
      <c r="BI65" s="989"/>
      <c r="BJ65" s="956"/>
      <c r="BK65" s="958"/>
      <c r="BL65" s="989"/>
      <c r="BM65" s="1032"/>
      <c r="BN65" s="989"/>
      <c r="BO65" s="989"/>
    </row>
    <row r="66" spans="2:67" s="946" customFormat="1" ht="14.25" customHeight="1" x14ac:dyDescent="0.25">
      <c r="B66" s="976" t="s">
        <v>2</v>
      </c>
      <c r="C66" s="977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978" t="s">
        <v>81</v>
      </c>
      <c r="K66" s="1074" t="s">
        <v>89</v>
      </c>
      <c r="L66" s="1071"/>
      <c r="M66" s="1053" t="s">
        <v>76</v>
      </c>
      <c r="N66" s="1054" t="s">
        <v>89</v>
      </c>
      <c r="O66" s="1054" t="s">
        <v>90</v>
      </c>
      <c r="P66" s="1054" t="s">
        <v>91</v>
      </c>
      <c r="Q66" s="1055" t="s">
        <v>101</v>
      </c>
      <c r="R66" s="1072"/>
      <c r="S66" s="1073"/>
      <c r="T66" s="930"/>
      <c r="U66" s="930"/>
      <c r="V66" s="930"/>
      <c r="W66" s="951"/>
      <c r="Z66" s="937" t="s">
        <v>87</v>
      </c>
      <c r="AA66" s="937" t="s">
        <v>89</v>
      </c>
      <c r="AB66" s="937" t="s">
        <v>90</v>
      </c>
      <c r="AC66" s="937" t="s">
        <v>91</v>
      </c>
      <c r="AD66" s="937" t="s">
        <v>88</v>
      </c>
      <c r="AE66" s="937" t="s">
        <v>89</v>
      </c>
      <c r="AF66" s="937" t="s">
        <v>90</v>
      </c>
      <c r="AG66" s="937" t="s">
        <v>91</v>
      </c>
      <c r="AH66" s="947"/>
      <c r="AI66" s="938" t="s">
        <v>99</v>
      </c>
      <c r="AJ66" s="938" t="s">
        <v>98</v>
      </c>
      <c r="AK66" s="938" t="s">
        <v>97</v>
      </c>
      <c r="AL66" s="937" t="s">
        <v>96</v>
      </c>
      <c r="AM66" s="937" t="s">
        <v>95</v>
      </c>
      <c r="AN66" s="937" t="s">
        <v>92</v>
      </c>
      <c r="AO66" s="937" t="s">
        <v>89</v>
      </c>
      <c r="AP66" s="937" t="s">
        <v>90</v>
      </c>
      <c r="AQ66" s="937" t="s">
        <v>91</v>
      </c>
      <c r="AR66" s="938" t="s">
        <v>93</v>
      </c>
      <c r="AS66" s="947"/>
      <c r="AT66" s="937" t="s">
        <v>94</v>
      </c>
      <c r="AU66" s="937" t="s">
        <v>92</v>
      </c>
      <c r="AV66" s="937" t="s">
        <v>89</v>
      </c>
      <c r="AW66" s="937" t="s">
        <v>90</v>
      </c>
      <c r="AX66" s="937" t="s">
        <v>91</v>
      </c>
      <c r="AY66" s="938" t="s">
        <v>93</v>
      </c>
      <c r="AZ66" s="1019" t="s">
        <v>2</v>
      </c>
      <c r="BA66" s="1017" t="s">
        <v>3</v>
      </c>
      <c r="BB66" s="1021" t="s">
        <v>2</v>
      </c>
      <c r="BC66" s="1018"/>
      <c r="BD66" s="1022"/>
      <c r="BE66" s="1999" t="s">
        <v>4</v>
      </c>
      <c r="BF66" s="1999"/>
      <c r="BG66" s="1999"/>
      <c r="BH66" s="1018" t="s">
        <v>81</v>
      </c>
      <c r="BI66" s="979" t="s">
        <v>89</v>
      </c>
      <c r="BJ66" s="956"/>
      <c r="BK66" s="993"/>
      <c r="BL66" s="989"/>
      <c r="BM66" s="989"/>
      <c r="BN66" s="989"/>
      <c r="BO66" s="989"/>
    </row>
    <row r="67" spans="2:67" ht="14.25" customHeight="1" x14ac:dyDescent="0.25">
      <c r="B67" s="926">
        <v>15</v>
      </c>
      <c r="C67" s="969">
        <v>41807.541666666664</v>
      </c>
      <c r="D67" s="965" t="s">
        <v>179</v>
      </c>
      <c r="E67" s="966" t="s">
        <v>6</v>
      </c>
      <c r="F67" s="967" t="s">
        <v>180</v>
      </c>
      <c r="G67" s="1126">
        <v>3</v>
      </c>
      <c r="H67" s="980" t="s">
        <v>6</v>
      </c>
      <c r="I67" s="1125">
        <v>1</v>
      </c>
      <c r="J67" s="1125">
        <v>1</v>
      </c>
      <c r="K67" s="1057">
        <f>IF('Resultat &amp; tabell'!J67="",0,BI67)</f>
        <v>3</v>
      </c>
      <c r="L67" s="1058">
        <v>1</v>
      </c>
      <c r="M67" s="1059" t="str">
        <f>VLOOKUP(L67,$AT$67:$AY$70,2,FALSE)</f>
        <v>Belgien</v>
      </c>
      <c r="N67" s="1060">
        <f>VLOOKUP(M67,$AU$67:$AY$70,2,FALSE)</f>
        <v>7</v>
      </c>
      <c r="O67" s="1060">
        <f>VLOOKUP(M67,$AU$67:$AY$70,3,FALSE)</f>
        <v>7</v>
      </c>
      <c r="P67" s="1060">
        <f>VLOOKUP(M67,$AU$67:$AY$70,4,FALSE)</f>
        <v>3</v>
      </c>
      <c r="Q67" s="1061">
        <f>VLOOKUP(M67,$AU$67:$AY$70,5,FALSE)</f>
        <v>4</v>
      </c>
      <c r="Z67" s="939" t="s">
        <v>77</v>
      </c>
      <c r="AA67" s="940">
        <f t="shared" ref="AA67:AA72" si="122">IF(G67="",0,IF($G67&lt;$I67,0,IF($G67=$I67,1,3)))</f>
        <v>3</v>
      </c>
      <c r="AB67" s="940">
        <f t="shared" ref="AB67:AB72" si="123">G67</f>
        <v>3</v>
      </c>
      <c r="AC67" s="940">
        <f t="shared" ref="AC67:AC72" si="124">I67</f>
        <v>1</v>
      </c>
      <c r="AD67" s="939" t="s">
        <v>78</v>
      </c>
      <c r="AE67" s="940">
        <f t="shared" ref="AE67:AE72" si="125">IF(I67="",0,IF(I67&lt;G67,0,IF(G67=I67,1,3)))</f>
        <v>0</v>
      </c>
      <c r="AF67" s="936">
        <f t="shared" ref="AF67:AF72" si="126">I67</f>
        <v>1</v>
      </c>
      <c r="AG67" s="936">
        <f t="shared" ref="AG67:AG72" si="127">G67</f>
        <v>3</v>
      </c>
      <c r="AI67" s="935">
        <f>RANK($AJ67,$AJ$67:$AJ$71,1)+COUNTIF($AJ$67:$AJ67,$AJ67)-1</f>
        <v>1</v>
      </c>
      <c r="AJ67" s="935">
        <f>AK67+AL67+AM67</f>
        <v>1</v>
      </c>
      <c r="AK67" s="935">
        <f>SUMPRODUCT(($AO$67:$AO$70=AO67)*($AR$67:$AR$70=AR67)*($AP$67:$AP$70&gt;AP67))</f>
        <v>0</v>
      </c>
      <c r="AL67" s="935">
        <f>SUMPRODUCT(($AO$67:$AO$70=AO67)*($AR$67:$AR$70&gt;AR67))</f>
        <v>0</v>
      </c>
      <c r="AM67" s="935">
        <f>RANK(AO67,$AO$67:$AO$70)</f>
        <v>1</v>
      </c>
      <c r="AN67" s="939" t="s">
        <v>77</v>
      </c>
      <c r="AO67" s="935">
        <f>SUMIF($Z$67:$Z$72,$AN67,$AA$67:$AA$72)+SUMIF($AD$67:$AD$72,$AN67,$AE$67:$AE$72)</f>
        <v>7</v>
      </c>
      <c r="AP67" s="935">
        <f>SUMIF($Z$67:$Z$72,$AN67,$AB$67:$AB$72)+SUMIF($AD$67:$AD$72,$AN67,$AF$67:$AF$72)</f>
        <v>7</v>
      </c>
      <c r="AQ67" s="935">
        <f>SUMIF($Z$67:$Z$72,$AN67,$AC$67:$AC$72)+SUMIF($AD$67:$AD$72,$AN67,$AG$67:$AG$72)</f>
        <v>3</v>
      </c>
      <c r="AR67" s="935">
        <f>AP67-AQ67</f>
        <v>4</v>
      </c>
      <c r="AT67" s="935">
        <v>1</v>
      </c>
      <c r="AU67" s="935" t="str">
        <f>VLOOKUP($AT67,$AI$67:$AR$70,6,FALSE)</f>
        <v>Belgien</v>
      </c>
      <c r="AV67" s="935">
        <f>VLOOKUP($AU67,$AN$67:$AR$70,2,FALSE)</f>
        <v>7</v>
      </c>
      <c r="AW67" s="935">
        <f>VLOOKUP($AU67,$AN$67:$AR$70,3,FALSE)</f>
        <v>7</v>
      </c>
      <c r="AX67" s="935">
        <f>VLOOKUP($AU67,$AN$67:$AR$70,4,FALSE)</f>
        <v>3</v>
      </c>
      <c r="AY67" s="935">
        <f>VLOOKUP($AU67,$AN$67:$AR$70,5,FALSE)</f>
        <v>4</v>
      </c>
      <c r="AZ67" s="997">
        <v>15</v>
      </c>
      <c r="BA67" s="1004">
        <v>41807.541666666664</v>
      </c>
      <c r="BB67" s="999" t="s">
        <v>77</v>
      </c>
      <c r="BC67" s="1000" t="s">
        <v>6</v>
      </c>
      <c r="BD67" s="1001" t="s">
        <v>78</v>
      </c>
      <c r="BE67" s="1003">
        <f>IF(G67='Resultat &amp; tabell'!$G67,2,0)</f>
        <v>0</v>
      </c>
      <c r="BF67" s="1002" t="s">
        <v>6</v>
      </c>
      <c r="BG67" s="1003">
        <f>IF(I67='Resultat &amp; tabell'!$I67,2,0)</f>
        <v>2</v>
      </c>
      <c r="BH67" s="1003">
        <f>IF(J67='Resultat &amp; tabell'!$J67,1,0)</f>
        <v>1</v>
      </c>
      <c r="BI67" s="987">
        <f t="shared" ref="BI67:BI72" si="128">SUM(BE67+BG67+BH67)</f>
        <v>3</v>
      </c>
      <c r="BJ67" s="957"/>
      <c r="BK67" s="990"/>
      <c r="BL67" s="1027"/>
      <c r="BM67" s="1027"/>
      <c r="BN67" s="1027"/>
      <c r="BO67" s="1027"/>
    </row>
    <row r="68" spans="2:67" ht="14.25" customHeight="1" x14ac:dyDescent="0.25">
      <c r="B68" s="926">
        <v>16</v>
      </c>
      <c r="C68" s="969">
        <v>41807.75</v>
      </c>
      <c r="D68" s="965" t="s">
        <v>178</v>
      </c>
      <c r="E68" s="966" t="s">
        <v>6</v>
      </c>
      <c r="F68" s="967" t="s">
        <v>181</v>
      </c>
      <c r="G68" s="1126">
        <v>2</v>
      </c>
      <c r="H68" s="980" t="s">
        <v>6</v>
      </c>
      <c r="I68" s="1125">
        <v>0</v>
      </c>
      <c r="J68" s="1125">
        <v>1</v>
      </c>
      <c r="K68" s="1057">
        <f>IF('Resultat &amp; tabell'!J68="",0,BI68)</f>
        <v>0</v>
      </c>
      <c r="L68" s="1047">
        <v>2</v>
      </c>
      <c r="M68" s="1063" t="str">
        <f>VLOOKUP(L68,$AT$67:$AY$70,2,FALSE)</f>
        <v>Ryssland</v>
      </c>
      <c r="N68" s="1064">
        <f>VLOOKUP(M68,$AU$67:$AY$70,2,FALSE)</f>
        <v>7</v>
      </c>
      <c r="O68" s="1064">
        <f>VLOOKUP(M68,$AU$67:$AY$70,3,FALSE)</f>
        <v>6</v>
      </c>
      <c r="P68" s="1064">
        <f>VLOOKUP(M68,$AU$67:$AY$70,4,FALSE)</f>
        <v>3</v>
      </c>
      <c r="Q68" s="1065">
        <f>VLOOKUP(M68,$AU$67:$AY$70,5,FALSE)</f>
        <v>3</v>
      </c>
      <c r="Z68" s="939" t="s">
        <v>79</v>
      </c>
      <c r="AA68" s="940">
        <f t="shared" si="122"/>
        <v>3</v>
      </c>
      <c r="AB68" s="940">
        <f t="shared" si="123"/>
        <v>2</v>
      </c>
      <c r="AC68" s="940">
        <f t="shared" si="124"/>
        <v>0</v>
      </c>
      <c r="AD68" s="939" t="s">
        <v>80</v>
      </c>
      <c r="AE68" s="940">
        <f t="shared" si="125"/>
        <v>0</v>
      </c>
      <c r="AF68" s="936">
        <f t="shared" si="126"/>
        <v>0</v>
      </c>
      <c r="AG68" s="936">
        <f t="shared" si="127"/>
        <v>2</v>
      </c>
      <c r="AI68" s="935">
        <f>RANK($AJ68,$AJ$67:$AJ$71,1)+COUNTIF($AJ$67:$AJ68,$AJ68)-1</f>
        <v>2</v>
      </c>
      <c r="AJ68" s="935">
        <f>AK68+AL68+AM68</f>
        <v>2</v>
      </c>
      <c r="AK68" s="935">
        <f t="shared" ref="AK68:AK70" si="129">SUMPRODUCT(($AO$67:$AO$70=AO68)*($AR$67:$AR$70=AR68)*($AP$67:$AP$70&gt;AP68))</f>
        <v>0</v>
      </c>
      <c r="AL68" s="935">
        <f t="shared" ref="AL68:AL70" si="130">SUMPRODUCT(($AO$67:$AO$70=AO68)*($AR$67:$AR$70&gt;AR68))</f>
        <v>1</v>
      </c>
      <c r="AM68" s="935">
        <f t="shared" ref="AM68:AM70" si="131">RANK(AO68,$AO$67:$AO$70)</f>
        <v>1</v>
      </c>
      <c r="AN68" s="939" t="s">
        <v>79</v>
      </c>
      <c r="AO68" s="935">
        <f t="shared" ref="AO68:AO70" si="132">SUMIF($Z$67:$Z$72,$AN68,$AA$67:$AA$72)+SUMIF($AD$67:$AD$72,$AN68,$AE$67:$AE$72)</f>
        <v>7</v>
      </c>
      <c r="AP68" s="935">
        <f t="shared" ref="AP68:AP70" si="133">SUMIF($Z$67:$Z$72,$AN68,$AB$67:$AB$72)+SUMIF($AD$67:$AD$72,$AN68,$AF$67:$AF$72)</f>
        <v>6</v>
      </c>
      <c r="AQ68" s="935">
        <f t="shared" ref="AQ68:AQ70" si="134">SUMIF($Z$67:$Z$72,$AN68,$AC$67:$AC$72)+SUMIF($AD$67:$AD$72,$AN68,$AG$67:$AG$72)</f>
        <v>3</v>
      </c>
      <c r="AR68" s="935">
        <f t="shared" ref="AR68:AR70" si="135">AP68-AQ68</f>
        <v>3</v>
      </c>
      <c r="AT68" s="935">
        <v>2</v>
      </c>
      <c r="AU68" s="935" t="str">
        <f t="shared" ref="AU68:AU70" si="136">VLOOKUP($AT68,$AI$67:$AR$70,6,FALSE)</f>
        <v>Ryssland</v>
      </c>
      <c r="AV68" s="935">
        <f t="shared" ref="AV68:AV70" si="137">VLOOKUP($AU68,$AN$67:$AR$70,2,FALSE)</f>
        <v>7</v>
      </c>
      <c r="AW68" s="935">
        <f t="shared" ref="AW68:AW70" si="138">VLOOKUP($AU68,$AN$67:$AR$70,3,FALSE)</f>
        <v>6</v>
      </c>
      <c r="AX68" s="935">
        <f t="shared" ref="AX68:AX70" si="139">VLOOKUP($AU68,$AN$67:$AR$70,4,FALSE)</f>
        <v>3</v>
      </c>
      <c r="AY68" s="935">
        <f t="shared" ref="AY68:AY70" si="140">VLOOKUP($AU68,$AN$67:$AR$70,5,FALSE)</f>
        <v>3</v>
      </c>
      <c r="AZ68" s="997">
        <v>16</v>
      </c>
      <c r="BA68" s="1004">
        <v>41807.75</v>
      </c>
      <c r="BB68" s="999" t="s">
        <v>79</v>
      </c>
      <c r="BC68" s="1000" t="s">
        <v>6</v>
      </c>
      <c r="BD68" s="1001" t="s">
        <v>80</v>
      </c>
      <c r="BE68" s="1003">
        <f>IF(G68='Resultat &amp; tabell'!$G68,2,0)</f>
        <v>0</v>
      </c>
      <c r="BF68" s="1002" t="s">
        <v>6</v>
      </c>
      <c r="BG68" s="1003">
        <f>IF(I68='Resultat &amp; tabell'!$I68,2,0)</f>
        <v>0</v>
      </c>
      <c r="BH68" s="1003">
        <f>IF(J68='Resultat &amp; tabell'!$J68,1,0)</f>
        <v>0</v>
      </c>
      <c r="BI68" s="987">
        <f t="shared" si="128"/>
        <v>0</v>
      </c>
      <c r="BK68" s="990"/>
      <c r="BL68" s="1027"/>
      <c r="BM68" s="1027"/>
      <c r="BN68" s="1027"/>
      <c r="BO68" s="1027"/>
    </row>
    <row r="69" spans="2:67" ht="14.25" customHeight="1" x14ac:dyDescent="0.25">
      <c r="B69" s="926">
        <v>31</v>
      </c>
      <c r="C69" s="969">
        <v>41812.541666666664</v>
      </c>
      <c r="D69" s="965" t="s">
        <v>179</v>
      </c>
      <c r="E69" s="966" t="s">
        <v>6</v>
      </c>
      <c r="F69" s="967" t="s">
        <v>178</v>
      </c>
      <c r="G69" s="1126">
        <v>2</v>
      </c>
      <c r="H69" s="980" t="s">
        <v>6</v>
      </c>
      <c r="I69" s="1125">
        <v>2</v>
      </c>
      <c r="J69" s="1125" t="s">
        <v>122</v>
      </c>
      <c r="K69" s="1057">
        <f>IF('Resultat &amp; tabell'!J69="",0,BI69)</f>
        <v>0</v>
      </c>
      <c r="L69" s="1047">
        <v>3</v>
      </c>
      <c r="M69" s="1078" t="str">
        <f>VLOOKUP(L69,$AT$67:$AY$70,2,FALSE)</f>
        <v>Algeriet</v>
      </c>
      <c r="N69" s="1079">
        <f>VLOOKUP(M69,$AU$67:$AY$70,2,FALSE)</f>
        <v>1</v>
      </c>
      <c r="O69" s="1079">
        <f>VLOOKUP(M69,$AU$67:$AY$70,3,FALSE)</f>
        <v>3</v>
      </c>
      <c r="P69" s="1079">
        <f>VLOOKUP(M69,$AU$67:$AY$70,4,FALSE)</f>
        <v>6</v>
      </c>
      <c r="Q69" s="1080">
        <f>VLOOKUP(M69,$AU$67:$AY$70,5,FALSE)</f>
        <v>-3</v>
      </c>
      <c r="Z69" s="939" t="s">
        <v>77</v>
      </c>
      <c r="AA69" s="940">
        <f t="shared" si="122"/>
        <v>1</v>
      </c>
      <c r="AB69" s="940">
        <f t="shared" si="123"/>
        <v>2</v>
      </c>
      <c r="AC69" s="940">
        <f t="shared" si="124"/>
        <v>2</v>
      </c>
      <c r="AD69" s="939" t="s">
        <v>79</v>
      </c>
      <c r="AE69" s="940">
        <f t="shared" si="125"/>
        <v>1</v>
      </c>
      <c r="AF69" s="936">
        <f t="shared" si="126"/>
        <v>2</v>
      </c>
      <c r="AG69" s="936">
        <f t="shared" si="127"/>
        <v>2</v>
      </c>
      <c r="AI69" s="935">
        <f>RANK($AJ69,$AJ$67:$AJ$71,1)+COUNTIF($AJ$67:$AJ69,$AJ69)-1</f>
        <v>3</v>
      </c>
      <c r="AJ69" s="935">
        <f>AK69+AL69+AM69</f>
        <v>3</v>
      </c>
      <c r="AK69" s="935">
        <f t="shared" si="129"/>
        <v>0</v>
      </c>
      <c r="AL69" s="935">
        <f t="shared" si="130"/>
        <v>0</v>
      </c>
      <c r="AM69" s="935">
        <f t="shared" si="131"/>
        <v>3</v>
      </c>
      <c r="AN69" s="939" t="s">
        <v>78</v>
      </c>
      <c r="AO69" s="935">
        <f t="shared" si="132"/>
        <v>1</v>
      </c>
      <c r="AP69" s="935">
        <f t="shared" si="133"/>
        <v>3</v>
      </c>
      <c r="AQ69" s="935">
        <f t="shared" si="134"/>
        <v>6</v>
      </c>
      <c r="AR69" s="935">
        <f t="shared" si="135"/>
        <v>-3</v>
      </c>
      <c r="AT69" s="935">
        <v>3</v>
      </c>
      <c r="AU69" s="935" t="str">
        <f t="shared" si="136"/>
        <v>Algeriet</v>
      </c>
      <c r="AV69" s="935">
        <f t="shared" si="137"/>
        <v>1</v>
      </c>
      <c r="AW69" s="935">
        <f t="shared" si="138"/>
        <v>3</v>
      </c>
      <c r="AX69" s="935">
        <f t="shared" si="139"/>
        <v>6</v>
      </c>
      <c r="AY69" s="935">
        <f t="shared" si="140"/>
        <v>-3</v>
      </c>
      <c r="AZ69" s="997">
        <v>31</v>
      </c>
      <c r="BA69" s="1004">
        <v>41812.541666666664</v>
      </c>
      <c r="BB69" s="999" t="s">
        <v>77</v>
      </c>
      <c r="BC69" s="1000" t="s">
        <v>6</v>
      </c>
      <c r="BD69" s="1001" t="s">
        <v>79</v>
      </c>
      <c r="BE69" s="1003">
        <f>IF(G69='Resultat &amp; tabell'!$G69,2,0)</f>
        <v>0</v>
      </c>
      <c r="BF69" s="1002" t="s">
        <v>6</v>
      </c>
      <c r="BG69" s="1003">
        <f>IF(I69='Resultat &amp; tabell'!$I69,2,0)</f>
        <v>0</v>
      </c>
      <c r="BH69" s="1003">
        <f>IF(J69='Resultat &amp; tabell'!$J69,1,0)</f>
        <v>0</v>
      </c>
      <c r="BI69" s="987">
        <f t="shared" si="128"/>
        <v>0</v>
      </c>
      <c r="BK69" s="1005"/>
      <c r="BL69" s="1027"/>
      <c r="BM69" s="1027"/>
      <c r="BN69" s="1027"/>
      <c r="BO69" s="1027"/>
    </row>
    <row r="70" spans="2:67" ht="14.25" customHeight="1" x14ac:dyDescent="0.25">
      <c r="B70" s="926">
        <v>32</v>
      </c>
      <c r="C70" s="969">
        <v>41812.666666666664</v>
      </c>
      <c r="D70" s="965" t="s">
        <v>181</v>
      </c>
      <c r="E70" s="966" t="s">
        <v>6</v>
      </c>
      <c r="F70" s="967" t="s">
        <v>180</v>
      </c>
      <c r="G70" s="1126">
        <v>1</v>
      </c>
      <c r="H70" s="980" t="s">
        <v>6</v>
      </c>
      <c r="I70" s="1125">
        <v>1</v>
      </c>
      <c r="J70" s="1125" t="s">
        <v>122</v>
      </c>
      <c r="K70" s="1057">
        <f>IF('Resultat &amp; tabell'!J70="",0,BI70)</f>
        <v>0</v>
      </c>
      <c r="L70" s="1047">
        <v>4</v>
      </c>
      <c r="M70" s="1067" t="str">
        <f>VLOOKUP(L70,$AT$67:$AY$70,2,FALSE)</f>
        <v>Sydkorea</v>
      </c>
      <c r="N70" s="1064">
        <f>VLOOKUP(M70,$AU$67:$AY$70,2,FALSE)</f>
        <v>1</v>
      </c>
      <c r="O70" s="1064">
        <f>VLOOKUP(M70,$AU$67:$AY$70,3,FALSE)</f>
        <v>1</v>
      </c>
      <c r="P70" s="1064">
        <f>VLOOKUP(M70,$AU$67:$AY$70,4,FALSE)</f>
        <v>5</v>
      </c>
      <c r="Q70" s="1065">
        <f>VLOOKUP(M70,$AU$67:$AY$70,5,FALSE)</f>
        <v>-4</v>
      </c>
      <c r="Z70" s="939" t="s">
        <v>80</v>
      </c>
      <c r="AA70" s="940">
        <f t="shared" si="122"/>
        <v>1</v>
      </c>
      <c r="AB70" s="940">
        <f t="shared" si="123"/>
        <v>1</v>
      </c>
      <c r="AC70" s="940">
        <f t="shared" si="124"/>
        <v>1</v>
      </c>
      <c r="AD70" s="939" t="s">
        <v>78</v>
      </c>
      <c r="AE70" s="940">
        <f t="shared" si="125"/>
        <v>1</v>
      </c>
      <c r="AF70" s="936">
        <f t="shared" si="126"/>
        <v>1</v>
      </c>
      <c r="AG70" s="936">
        <f t="shared" si="127"/>
        <v>1</v>
      </c>
      <c r="AI70" s="935">
        <f>RANK($AJ70,$AJ$67:$AJ$71,1)+COUNTIF($AJ$67:$AJ70,$AJ70)-1</f>
        <v>4</v>
      </c>
      <c r="AJ70" s="935">
        <f>AK70+AL70+AM70</f>
        <v>4</v>
      </c>
      <c r="AK70" s="935">
        <f t="shared" si="129"/>
        <v>0</v>
      </c>
      <c r="AL70" s="935">
        <f t="shared" si="130"/>
        <v>1</v>
      </c>
      <c r="AM70" s="935">
        <f t="shared" si="131"/>
        <v>3</v>
      </c>
      <c r="AN70" s="939" t="s">
        <v>80</v>
      </c>
      <c r="AO70" s="935">
        <f t="shared" si="132"/>
        <v>1</v>
      </c>
      <c r="AP70" s="935">
        <f t="shared" si="133"/>
        <v>1</v>
      </c>
      <c r="AQ70" s="935">
        <f t="shared" si="134"/>
        <v>5</v>
      </c>
      <c r="AR70" s="935">
        <f t="shared" si="135"/>
        <v>-4</v>
      </c>
      <c r="AT70" s="935">
        <v>4</v>
      </c>
      <c r="AU70" s="935" t="str">
        <f t="shared" si="136"/>
        <v>Sydkorea</v>
      </c>
      <c r="AV70" s="935">
        <f t="shared" si="137"/>
        <v>1</v>
      </c>
      <c r="AW70" s="935">
        <f t="shared" si="138"/>
        <v>1</v>
      </c>
      <c r="AX70" s="935">
        <f t="shared" si="139"/>
        <v>5</v>
      </c>
      <c r="AY70" s="935">
        <f t="shared" si="140"/>
        <v>-4</v>
      </c>
      <c r="AZ70" s="997">
        <v>32</v>
      </c>
      <c r="BA70" s="1004">
        <v>41812.666666666664</v>
      </c>
      <c r="BB70" s="999" t="s">
        <v>80</v>
      </c>
      <c r="BC70" s="1000" t="s">
        <v>6</v>
      </c>
      <c r="BD70" s="1001" t="s">
        <v>78</v>
      </c>
      <c r="BE70" s="1003">
        <f>IF(G70='Resultat &amp; tabell'!$G70,2,0)</f>
        <v>0</v>
      </c>
      <c r="BF70" s="1002" t="s">
        <v>6</v>
      </c>
      <c r="BG70" s="1003">
        <f>IF(I70='Resultat &amp; tabell'!$I70,2,0)</f>
        <v>0</v>
      </c>
      <c r="BH70" s="1003">
        <f>IF(J70='Resultat &amp; tabell'!$J70,1,0)</f>
        <v>0</v>
      </c>
      <c r="BI70" s="987">
        <f t="shared" si="128"/>
        <v>0</v>
      </c>
      <c r="BK70" s="1005"/>
      <c r="BL70" s="1027"/>
      <c r="BM70" s="1027"/>
      <c r="BN70" s="1027"/>
      <c r="BO70" s="1027"/>
    </row>
    <row r="71" spans="2:67" ht="14.25" customHeight="1" x14ac:dyDescent="0.25">
      <c r="B71" s="926">
        <v>47</v>
      </c>
      <c r="C71" s="969">
        <v>41816.708333333336</v>
      </c>
      <c r="D71" s="965" t="s">
        <v>181</v>
      </c>
      <c r="E71" s="966" t="s">
        <v>6</v>
      </c>
      <c r="F71" s="967" t="s">
        <v>179</v>
      </c>
      <c r="G71" s="1126">
        <v>0</v>
      </c>
      <c r="H71" s="980" t="s">
        <v>6</v>
      </c>
      <c r="I71" s="1125">
        <v>2</v>
      </c>
      <c r="J71" s="1125">
        <v>2</v>
      </c>
      <c r="K71" s="1057">
        <f>IF('Resultat &amp; tabell'!J71="",0,BI71)</f>
        <v>3</v>
      </c>
      <c r="M71" s="922"/>
      <c r="N71" s="922"/>
      <c r="P71" s="922"/>
      <c r="R71" s="922"/>
      <c r="Z71" s="939" t="s">
        <v>80</v>
      </c>
      <c r="AA71" s="940">
        <f t="shared" si="122"/>
        <v>0</v>
      </c>
      <c r="AB71" s="940">
        <f t="shared" si="123"/>
        <v>0</v>
      </c>
      <c r="AC71" s="940">
        <f t="shared" si="124"/>
        <v>2</v>
      </c>
      <c r="AD71" s="939" t="s">
        <v>77</v>
      </c>
      <c r="AE71" s="940">
        <f t="shared" si="125"/>
        <v>3</v>
      </c>
      <c r="AF71" s="936">
        <f t="shared" si="126"/>
        <v>2</v>
      </c>
      <c r="AG71" s="936">
        <f t="shared" si="127"/>
        <v>0</v>
      </c>
      <c r="AZ71" s="997">
        <v>47</v>
      </c>
      <c r="BA71" s="1004">
        <v>41816.708333333336</v>
      </c>
      <c r="BB71" s="999" t="s">
        <v>80</v>
      </c>
      <c r="BC71" s="1000" t="s">
        <v>6</v>
      </c>
      <c r="BD71" s="1001" t="s">
        <v>77</v>
      </c>
      <c r="BE71" s="1003">
        <f>IF(G71='Resultat &amp; tabell'!$G71,2,0)</f>
        <v>2</v>
      </c>
      <c r="BF71" s="1002" t="s">
        <v>6</v>
      </c>
      <c r="BG71" s="1003">
        <f>IF(I71='Resultat &amp; tabell'!$I71,2,0)</f>
        <v>0</v>
      </c>
      <c r="BH71" s="1003">
        <f>IF(J71='Resultat &amp; tabell'!$J71,1,0)</f>
        <v>1</v>
      </c>
      <c r="BI71" s="987">
        <f t="shared" si="128"/>
        <v>3</v>
      </c>
      <c r="BN71" s="1006"/>
      <c r="BO71" s="1006"/>
    </row>
    <row r="72" spans="2:67" ht="14.25" customHeight="1" x14ac:dyDescent="0.25">
      <c r="B72" s="926">
        <v>48</v>
      </c>
      <c r="C72" s="969">
        <v>41816.708333333336</v>
      </c>
      <c r="D72" s="965" t="s">
        <v>180</v>
      </c>
      <c r="E72" s="966" t="s">
        <v>6</v>
      </c>
      <c r="F72" s="967" t="s">
        <v>178</v>
      </c>
      <c r="G72" s="1126">
        <v>1</v>
      </c>
      <c r="H72" s="980" t="s">
        <v>6</v>
      </c>
      <c r="I72" s="1125">
        <v>2</v>
      </c>
      <c r="J72" s="1125">
        <v>1</v>
      </c>
      <c r="K72" s="1057">
        <f>IF('Resultat &amp; tabell'!J72="",0,BI72)</f>
        <v>2</v>
      </c>
      <c r="Z72" s="939" t="s">
        <v>78</v>
      </c>
      <c r="AA72" s="940">
        <f t="shared" si="122"/>
        <v>0</v>
      </c>
      <c r="AB72" s="940">
        <f t="shared" si="123"/>
        <v>1</v>
      </c>
      <c r="AC72" s="940">
        <f t="shared" si="124"/>
        <v>2</v>
      </c>
      <c r="AD72" s="939" t="s">
        <v>79</v>
      </c>
      <c r="AE72" s="940">
        <f t="shared" si="125"/>
        <v>3</v>
      </c>
      <c r="AF72" s="936">
        <f t="shared" si="126"/>
        <v>2</v>
      </c>
      <c r="AG72" s="936">
        <f t="shared" si="127"/>
        <v>1</v>
      </c>
      <c r="AZ72" s="997">
        <v>48</v>
      </c>
      <c r="BA72" s="1004">
        <v>41816.708333333336</v>
      </c>
      <c r="BB72" s="999" t="s">
        <v>78</v>
      </c>
      <c r="BC72" s="1000" t="s">
        <v>6</v>
      </c>
      <c r="BD72" s="1001" t="s">
        <v>79</v>
      </c>
      <c r="BE72" s="1003">
        <f>IF(G72='Resultat &amp; tabell'!$G72,2,0)</f>
        <v>2</v>
      </c>
      <c r="BF72" s="1002" t="s">
        <v>6</v>
      </c>
      <c r="BG72" s="1003">
        <f>IF(I72='Resultat &amp; tabell'!$I72,2,0)</f>
        <v>0</v>
      </c>
      <c r="BH72" s="1003">
        <f>IF(J72='Resultat &amp; tabell'!$J72,1,0)</f>
        <v>0</v>
      </c>
      <c r="BI72" s="987">
        <f t="shared" si="128"/>
        <v>2</v>
      </c>
    </row>
    <row r="73" spans="2:67" ht="14.25" customHeight="1" x14ac:dyDescent="0.25">
      <c r="K73" s="1070"/>
      <c r="BI73" s="988"/>
    </row>
    <row r="74" spans="2:67" ht="14.25" customHeight="1" x14ac:dyDescent="0.25">
      <c r="B74" s="929" t="s">
        <v>1</v>
      </c>
      <c r="C74" s="941"/>
      <c r="D74" s="932"/>
      <c r="K74" s="1070"/>
      <c r="Z74" s="936"/>
      <c r="AZ74" s="991" t="s">
        <v>1</v>
      </c>
      <c r="BA74" s="1012"/>
      <c r="BB74" s="955"/>
      <c r="BI74" s="988"/>
      <c r="BK74" s="1036" t="s">
        <v>1</v>
      </c>
      <c r="BL74" s="1037"/>
      <c r="BM74" s="1038"/>
      <c r="BN74" s="1039"/>
      <c r="BO74" s="1039"/>
    </row>
    <row r="75" spans="2:67" ht="14.25" customHeight="1" x14ac:dyDescent="0.25">
      <c r="B75" s="976" t="s">
        <v>2</v>
      </c>
      <c r="C75" s="977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978" t="s">
        <v>81</v>
      </c>
      <c r="K75" s="1074" t="s">
        <v>89</v>
      </c>
      <c r="M75" s="1086" t="s">
        <v>126</v>
      </c>
      <c r="N75" s="1087"/>
      <c r="O75" s="2014" t="s">
        <v>157</v>
      </c>
      <c r="P75" s="2015"/>
      <c r="Q75" s="2015"/>
      <c r="R75" s="2016"/>
      <c r="Z75" s="948" t="s">
        <v>2</v>
      </c>
      <c r="AA75" s="948"/>
      <c r="AB75" s="948"/>
      <c r="AC75" s="948"/>
      <c r="AD75" s="948"/>
      <c r="AZ75" s="1019" t="s">
        <v>2</v>
      </c>
      <c r="BA75" s="1017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1018" t="s">
        <v>81</v>
      </c>
      <c r="BI75" s="979" t="s">
        <v>89</v>
      </c>
      <c r="BK75" s="958" t="s">
        <v>104</v>
      </c>
      <c r="BL75" s="990" t="s">
        <v>103</v>
      </c>
      <c r="BM75" s="990" t="s">
        <v>105</v>
      </c>
      <c r="BN75" s="990" t="s">
        <v>106</v>
      </c>
      <c r="BO75" s="990" t="s">
        <v>89</v>
      </c>
    </row>
    <row r="76" spans="2:67" ht="14.25" customHeight="1" x14ac:dyDescent="0.25">
      <c r="B76" s="925">
        <v>49</v>
      </c>
      <c r="C76" s="970">
        <v>41818</v>
      </c>
      <c r="D76" s="965" t="str">
        <f>M4</f>
        <v>Brasilien</v>
      </c>
      <c r="E76" s="974" t="s">
        <v>6</v>
      </c>
      <c r="F76" s="967" t="str">
        <f>M14</f>
        <v>Holland</v>
      </c>
      <c r="G76" s="1131">
        <v>2</v>
      </c>
      <c r="H76" s="982" t="s">
        <v>6</v>
      </c>
      <c r="I76" s="1129">
        <v>1</v>
      </c>
      <c r="J76" s="1129">
        <v>1</v>
      </c>
      <c r="K76" s="1057">
        <f t="shared" ref="K76:K83" si="141">BI76</f>
        <v>2</v>
      </c>
      <c r="M76" s="1127" t="s">
        <v>5</v>
      </c>
      <c r="N76" s="1087"/>
      <c r="O76" s="2017">
        <f>BO92</f>
        <v>18</v>
      </c>
      <c r="P76" s="2018"/>
      <c r="Q76" s="2018"/>
      <c r="R76" s="2019"/>
      <c r="Z76" s="940" t="s">
        <v>8</v>
      </c>
      <c r="AD76" s="939" t="s">
        <v>9</v>
      </c>
      <c r="AZ76" s="1007">
        <v>49</v>
      </c>
      <c r="BA76" s="1008">
        <v>41818</v>
      </c>
      <c r="BB76" s="999" t="str">
        <f t="shared" ref="BB76:BB83" si="142">D76</f>
        <v>Brasilien</v>
      </c>
      <c r="BC76" s="1023" t="s">
        <v>6</v>
      </c>
      <c r="BD76" s="999" t="str">
        <f t="shared" ref="BD76:BD83" si="143">F76</f>
        <v>Holland</v>
      </c>
      <c r="BE76" s="1003">
        <f>IF(G76='Resultat &amp; tabell'!$G76,2,0)</f>
        <v>0</v>
      </c>
      <c r="BF76" s="1024" t="s">
        <v>6</v>
      </c>
      <c r="BG76" s="1003">
        <f>IF(I76='Resultat &amp; tabell'!$I76,2,0)</f>
        <v>2</v>
      </c>
      <c r="BH76" s="1003">
        <f>IF(J76='Resultat &amp; tabell'!$J76,1,0)</f>
        <v>0</v>
      </c>
      <c r="BI76" s="987">
        <f t="shared" ref="BI76:BI83" si="144">SUM(BE76+BG76+BH76)</f>
        <v>2</v>
      </c>
      <c r="BK76" s="1005" t="str">
        <f>BB76</f>
        <v>Brasilien</v>
      </c>
      <c r="BL76" s="1005" t="str">
        <f>'Resultat &amp; tabell'!D76</f>
        <v>Brasilien</v>
      </c>
      <c r="BM76" s="1033" t="str">
        <f>VLOOKUP(BK76,$BL$76:$BL$91,1,FALSE)</f>
        <v>Brasilien</v>
      </c>
      <c r="BN76" s="1035" t="str">
        <f>BM76</f>
        <v>Brasilien</v>
      </c>
      <c r="BO76" s="955">
        <f t="shared" ref="BO76:BO91" si="145">IFERROR(IF(BM76=BN76,2,0),0)</f>
        <v>2</v>
      </c>
    </row>
    <row r="77" spans="2:67" ht="14.25" customHeight="1" x14ac:dyDescent="0.25">
      <c r="B77" s="926">
        <v>50</v>
      </c>
      <c r="C77" s="969">
        <v>41818.708333333336</v>
      </c>
      <c r="D77" s="965" t="str">
        <f>M22</f>
        <v>Elfenbenskusten</v>
      </c>
      <c r="E77" s="974" t="s">
        <v>6</v>
      </c>
      <c r="F77" s="967" t="str">
        <f>M32</f>
        <v>England</v>
      </c>
      <c r="G77" s="1130">
        <v>0</v>
      </c>
      <c r="H77" s="980" t="s">
        <v>6</v>
      </c>
      <c r="I77" s="1128">
        <v>1</v>
      </c>
      <c r="J77" s="1128">
        <v>2</v>
      </c>
      <c r="K77" s="1057">
        <f t="shared" si="141"/>
        <v>0</v>
      </c>
      <c r="M77" s="1127" t="s">
        <v>59</v>
      </c>
      <c r="N77" s="1087"/>
      <c r="O77" s="1089"/>
      <c r="P77" s="1047"/>
      <c r="Q77" s="1047"/>
      <c r="Z77" s="940" t="s">
        <v>12</v>
      </c>
      <c r="AD77" s="939" t="s">
        <v>13</v>
      </c>
      <c r="AZ77" s="997">
        <v>50</v>
      </c>
      <c r="BA77" s="1004">
        <v>41818.708333333336</v>
      </c>
      <c r="BB77" s="999" t="str">
        <f t="shared" si="142"/>
        <v>Elfenbenskusten</v>
      </c>
      <c r="BC77" s="1023" t="s">
        <v>6</v>
      </c>
      <c r="BD77" s="999" t="str">
        <f t="shared" si="143"/>
        <v>England</v>
      </c>
      <c r="BE77" s="1003">
        <f>IF(G77='Resultat &amp; tabell'!$G77,2,0)</f>
        <v>0</v>
      </c>
      <c r="BF77" s="1002" t="s">
        <v>6</v>
      </c>
      <c r="BG77" s="1003">
        <f>IF(I77='Resultat &amp; tabell'!$I77,2,0)</f>
        <v>0</v>
      </c>
      <c r="BH77" s="1003">
        <f>IF(J77='Resultat &amp; tabell'!$J77,1,0)</f>
        <v>0</v>
      </c>
      <c r="BI77" s="987">
        <f t="shared" si="144"/>
        <v>0</v>
      </c>
      <c r="BK77" s="1005" t="str">
        <f t="shared" ref="BK77:BK83" si="146">BB77</f>
        <v>Elfenbenskusten</v>
      </c>
      <c r="BL77" s="1005" t="str">
        <f>'Resultat &amp; tabell'!D77</f>
        <v>Colombia</v>
      </c>
      <c r="BM77" s="1033" t="e">
        <f t="shared" ref="BM77:BM91" si="147">VLOOKUP(BK77,$BL$76:$BL$91,1,FALSE)</f>
        <v>#N/A</v>
      </c>
      <c r="BN77" s="1035" t="e">
        <f t="shared" ref="BN77:BN91" si="148">BM77</f>
        <v>#N/A</v>
      </c>
      <c r="BO77" s="955">
        <f t="shared" si="145"/>
        <v>0</v>
      </c>
    </row>
    <row r="78" spans="2:67" ht="14.25" customHeight="1" x14ac:dyDescent="0.25">
      <c r="B78" s="926">
        <v>51</v>
      </c>
      <c r="C78" s="969">
        <v>41819.541666666664</v>
      </c>
      <c r="D78" s="965" t="str">
        <f>M13</f>
        <v>Spanien</v>
      </c>
      <c r="E78" s="974" t="s">
        <v>6</v>
      </c>
      <c r="F78" s="967" t="str">
        <f>M5</f>
        <v>Kroatien</v>
      </c>
      <c r="G78" s="1130">
        <v>2</v>
      </c>
      <c r="H78" s="980" t="s">
        <v>6</v>
      </c>
      <c r="I78" s="1128">
        <v>0</v>
      </c>
      <c r="J78" s="1128">
        <v>1</v>
      </c>
      <c r="K78" s="1057">
        <f t="shared" si="141"/>
        <v>3</v>
      </c>
      <c r="M78" s="1127" t="s">
        <v>27</v>
      </c>
      <c r="N78" s="1087"/>
      <c r="O78" s="1089"/>
      <c r="P78" s="1047"/>
      <c r="Q78" s="1047"/>
      <c r="Z78" s="940" t="s">
        <v>14</v>
      </c>
      <c r="AD78" s="939" t="s">
        <v>15</v>
      </c>
      <c r="AZ78" s="997">
        <v>51</v>
      </c>
      <c r="BA78" s="1004">
        <v>41819.541666666664</v>
      </c>
      <c r="BB78" s="999" t="str">
        <f t="shared" si="142"/>
        <v>Spanien</v>
      </c>
      <c r="BC78" s="1023" t="s">
        <v>6</v>
      </c>
      <c r="BD78" s="999" t="str">
        <f t="shared" si="143"/>
        <v>Kroatien</v>
      </c>
      <c r="BE78" s="1003">
        <f>IF(G78='Resultat &amp; tabell'!$G78,2,0)</f>
        <v>2</v>
      </c>
      <c r="BF78" s="1002" t="s">
        <v>6</v>
      </c>
      <c r="BG78" s="1003">
        <f>IF(I78='Resultat &amp; tabell'!$I78,2,0)</f>
        <v>0</v>
      </c>
      <c r="BH78" s="1003">
        <f>IF(J78='Resultat &amp; tabell'!$J78,1,0)</f>
        <v>1</v>
      </c>
      <c r="BI78" s="987">
        <f t="shared" si="144"/>
        <v>3</v>
      </c>
      <c r="BK78" s="1005" t="str">
        <f t="shared" si="146"/>
        <v>Spanien</v>
      </c>
      <c r="BL78" s="1005" t="str">
        <f>'Resultat &amp; tabell'!D78</f>
        <v>Holland</v>
      </c>
      <c r="BM78" s="1033" t="e">
        <f t="shared" si="147"/>
        <v>#N/A</v>
      </c>
      <c r="BN78" s="1035" t="e">
        <f t="shared" si="148"/>
        <v>#N/A</v>
      </c>
      <c r="BO78" s="955">
        <f t="shared" si="145"/>
        <v>0</v>
      </c>
    </row>
    <row r="79" spans="2:67" ht="14.25" customHeight="1" x14ac:dyDescent="0.25">
      <c r="B79" s="926">
        <v>52</v>
      </c>
      <c r="C79" s="969">
        <v>41819.708333333336</v>
      </c>
      <c r="D79" s="965" t="str">
        <f>M31</f>
        <v>Italien</v>
      </c>
      <c r="E79" s="974" t="s">
        <v>6</v>
      </c>
      <c r="F79" s="967" t="str">
        <f>M23</f>
        <v>Colombia</v>
      </c>
      <c r="G79" s="1130">
        <v>3</v>
      </c>
      <c r="H79" s="980" t="s">
        <v>6</v>
      </c>
      <c r="I79" s="1128">
        <v>1</v>
      </c>
      <c r="J79" s="1128">
        <v>1</v>
      </c>
      <c r="K79" s="1057">
        <f t="shared" si="141"/>
        <v>2</v>
      </c>
      <c r="M79" s="1127" t="s">
        <v>60</v>
      </c>
      <c r="N79" s="1087"/>
      <c r="O79" s="1089"/>
      <c r="P79" s="1047"/>
      <c r="Q79" s="1047"/>
      <c r="Z79" s="940" t="s">
        <v>16</v>
      </c>
      <c r="AD79" s="939" t="s">
        <v>17</v>
      </c>
      <c r="AZ79" s="997">
        <v>52</v>
      </c>
      <c r="BA79" s="1004">
        <v>41819.708333333336</v>
      </c>
      <c r="BB79" s="999" t="str">
        <f t="shared" si="142"/>
        <v>Italien</v>
      </c>
      <c r="BC79" s="1023" t="s">
        <v>6</v>
      </c>
      <c r="BD79" s="999" t="str">
        <f t="shared" si="143"/>
        <v>Colombia</v>
      </c>
      <c r="BE79" s="1003">
        <f>IF(G79='Resultat &amp; tabell'!$G79,2,0)</f>
        <v>0</v>
      </c>
      <c r="BF79" s="1002" t="s">
        <v>6</v>
      </c>
      <c r="BG79" s="1003">
        <f>IF(I79='Resultat &amp; tabell'!$I79,2,0)</f>
        <v>2</v>
      </c>
      <c r="BH79" s="1003">
        <f>IF(J79='Resultat &amp; tabell'!$J79,1,0)</f>
        <v>0</v>
      </c>
      <c r="BI79" s="987">
        <f t="shared" si="144"/>
        <v>2</v>
      </c>
      <c r="BK79" s="1005" t="str">
        <f t="shared" si="146"/>
        <v>Italien</v>
      </c>
      <c r="BL79" s="1005" t="str">
        <f>'Resultat &amp; tabell'!D79</f>
        <v>Costa Rica</v>
      </c>
      <c r="BM79" s="1033" t="e">
        <f t="shared" si="147"/>
        <v>#N/A</v>
      </c>
      <c r="BN79" s="1035" t="e">
        <f t="shared" si="148"/>
        <v>#N/A</v>
      </c>
      <c r="BO79" s="955">
        <f t="shared" si="145"/>
        <v>0</v>
      </c>
    </row>
    <row r="80" spans="2:67" ht="14.25" customHeight="1" x14ac:dyDescent="0.25">
      <c r="B80" s="972">
        <v>53</v>
      </c>
      <c r="C80" s="984">
        <v>41820.541666666664</v>
      </c>
      <c r="D80" s="965" t="str">
        <f>M40</f>
        <v>Frankrike</v>
      </c>
      <c r="E80" s="974" t="s">
        <v>6</v>
      </c>
      <c r="F80" s="967" t="str">
        <f>M50</f>
        <v>Nigeria</v>
      </c>
      <c r="G80" s="1130">
        <v>1</v>
      </c>
      <c r="H80" s="980" t="s">
        <v>6</v>
      </c>
      <c r="I80" s="1128">
        <v>2</v>
      </c>
      <c r="J80" s="1128">
        <v>2</v>
      </c>
      <c r="K80" s="1057">
        <f t="shared" si="141"/>
        <v>0</v>
      </c>
      <c r="M80" s="1127" t="s">
        <v>70</v>
      </c>
      <c r="N80" s="1087"/>
      <c r="O80" s="1089"/>
      <c r="P80" s="1047"/>
      <c r="Q80" s="1047"/>
      <c r="Z80" s="940" t="s">
        <v>18</v>
      </c>
      <c r="AD80" s="939" t="s">
        <v>19</v>
      </c>
      <c r="AZ80" s="1025">
        <v>53</v>
      </c>
      <c r="BA80" s="1026">
        <v>41820.541666666664</v>
      </c>
      <c r="BB80" s="999" t="str">
        <f t="shared" si="142"/>
        <v>Frankrike</v>
      </c>
      <c r="BC80" s="1023" t="s">
        <v>6</v>
      </c>
      <c r="BD80" s="999" t="str">
        <f t="shared" si="143"/>
        <v>Nigeria</v>
      </c>
      <c r="BE80" s="1003">
        <f>IF(G80='Resultat &amp; tabell'!$G80,2,0)</f>
        <v>0</v>
      </c>
      <c r="BF80" s="1002" t="s">
        <v>6</v>
      </c>
      <c r="BG80" s="1003">
        <f>IF(I80='Resultat &amp; tabell'!$I80,2,0)</f>
        <v>0</v>
      </c>
      <c r="BH80" s="1003">
        <f>IF(J80='Resultat &amp; tabell'!$J80,1,0)</f>
        <v>0</v>
      </c>
      <c r="BI80" s="987">
        <f t="shared" si="144"/>
        <v>0</v>
      </c>
      <c r="BK80" s="1005" t="str">
        <f t="shared" si="146"/>
        <v>Frankrike</v>
      </c>
      <c r="BL80" s="1005" t="str">
        <f>'Resultat &amp; tabell'!D80</f>
        <v>Frankrike</v>
      </c>
      <c r="BM80" s="1033" t="str">
        <f t="shared" si="147"/>
        <v>Frankrike</v>
      </c>
      <c r="BN80" s="1035" t="str">
        <f t="shared" si="148"/>
        <v>Frankrike</v>
      </c>
      <c r="BO80" s="955">
        <f t="shared" si="145"/>
        <v>2</v>
      </c>
    </row>
    <row r="81" spans="2:67" ht="14.25" customHeight="1" x14ac:dyDescent="0.25">
      <c r="B81" s="926">
        <v>54</v>
      </c>
      <c r="C81" s="969">
        <v>41820.708333333336</v>
      </c>
      <c r="D81" s="965" t="str">
        <f>M58</f>
        <v>Tyskland</v>
      </c>
      <c r="E81" s="974" t="s">
        <v>6</v>
      </c>
      <c r="F81" s="967" t="str">
        <f>M68</f>
        <v>Ryssland</v>
      </c>
      <c r="G81" s="1130">
        <v>3</v>
      </c>
      <c r="H81" s="980" t="s">
        <v>6</v>
      </c>
      <c r="I81" s="1128">
        <v>1</v>
      </c>
      <c r="J81" s="1128">
        <v>1</v>
      </c>
      <c r="K81" s="1057">
        <f t="shared" si="141"/>
        <v>0</v>
      </c>
      <c r="M81" s="1127" t="s">
        <v>72</v>
      </c>
      <c r="N81" s="1087"/>
      <c r="O81" s="1089"/>
      <c r="P81" s="1047"/>
      <c r="Q81" s="1047"/>
      <c r="Z81" s="940" t="s">
        <v>20</v>
      </c>
      <c r="AD81" s="939" t="s">
        <v>21</v>
      </c>
      <c r="AZ81" s="997">
        <v>54</v>
      </c>
      <c r="BA81" s="1004">
        <v>41820.708333333336</v>
      </c>
      <c r="BB81" s="999" t="str">
        <f t="shared" si="142"/>
        <v>Tyskland</v>
      </c>
      <c r="BC81" s="1023" t="s">
        <v>6</v>
      </c>
      <c r="BD81" s="999" t="str">
        <f t="shared" si="143"/>
        <v>Ryssland</v>
      </c>
      <c r="BE81" s="1003">
        <f>IF(G81='Resultat &amp; tabell'!$G81,2,0)</f>
        <v>0</v>
      </c>
      <c r="BF81" s="1002" t="s">
        <v>6</v>
      </c>
      <c r="BG81" s="1003">
        <f>IF(I81='Resultat &amp; tabell'!$I81,2,0)</f>
        <v>0</v>
      </c>
      <c r="BH81" s="1003">
        <f>IF(J81='Resultat &amp; tabell'!$J81,1,0)</f>
        <v>0</v>
      </c>
      <c r="BI81" s="987">
        <f t="shared" si="144"/>
        <v>0</v>
      </c>
      <c r="BK81" s="1005" t="str">
        <f t="shared" si="146"/>
        <v>Tyskland</v>
      </c>
      <c r="BL81" s="1005" t="str">
        <f>'Resultat &amp; tabell'!D81</f>
        <v>Tyskland</v>
      </c>
      <c r="BM81" s="1033" t="str">
        <f t="shared" si="147"/>
        <v>Tyskland</v>
      </c>
      <c r="BN81" s="1035" t="str">
        <f t="shared" si="148"/>
        <v>Tyskland</v>
      </c>
      <c r="BO81" s="955">
        <f t="shared" si="145"/>
        <v>2</v>
      </c>
    </row>
    <row r="82" spans="2:67" ht="14.25" customHeight="1" x14ac:dyDescent="0.25">
      <c r="B82" s="926">
        <v>55</v>
      </c>
      <c r="C82" s="969">
        <v>41821</v>
      </c>
      <c r="D82" s="965" t="str">
        <f>M49</f>
        <v>Argentina</v>
      </c>
      <c r="E82" s="974" t="s">
        <v>6</v>
      </c>
      <c r="F82" s="967" t="str">
        <f>M41</f>
        <v>Schweiz</v>
      </c>
      <c r="G82" s="1130">
        <v>2</v>
      </c>
      <c r="H82" s="927" t="s">
        <v>6</v>
      </c>
      <c r="I82" s="1128">
        <v>0</v>
      </c>
      <c r="J82" s="1128">
        <v>1</v>
      </c>
      <c r="K82" s="1057">
        <f t="shared" si="141"/>
        <v>2</v>
      </c>
      <c r="M82" s="1127" t="s">
        <v>67</v>
      </c>
      <c r="N82" s="1087"/>
      <c r="O82" s="1089"/>
      <c r="P82" s="1047"/>
      <c r="Q82" s="1047"/>
      <c r="Z82" s="940" t="s">
        <v>22</v>
      </c>
      <c r="AD82" s="939" t="s">
        <v>23</v>
      </c>
      <c r="AZ82" s="997">
        <v>55</v>
      </c>
      <c r="BA82" s="1004">
        <v>41821</v>
      </c>
      <c r="BB82" s="999" t="str">
        <f t="shared" si="142"/>
        <v>Argentina</v>
      </c>
      <c r="BC82" s="1023" t="s">
        <v>6</v>
      </c>
      <c r="BD82" s="999" t="str">
        <f t="shared" si="143"/>
        <v>Schweiz</v>
      </c>
      <c r="BE82" s="1003">
        <f>IF(G82='Resultat &amp; tabell'!$G82,2,0)</f>
        <v>0</v>
      </c>
      <c r="BF82" s="1027" t="s">
        <v>6</v>
      </c>
      <c r="BG82" s="1003">
        <f>IF(I82='Resultat &amp; tabell'!$I82,2,0)</f>
        <v>2</v>
      </c>
      <c r="BH82" s="1003">
        <f>IF(J82='Resultat &amp; tabell'!$J82,1,0)</f>
        <v>0</v>
      </c>
      <c r="BI82" s="987">
        <f t="shared" si="144"/>
        <v>2</v>
      </c>
      <c r="BK82" s="1005" t="str">
        <f t="shared" si="146"/>
        <v>Argentina</v>
      </c>
      <c r="BL82" s="1005" t="str">
        <f>'Resultat &amp; tabell'!D82</f>
        <v>Argentina</v>
      </c>
      <c r="BM82" s="1033" t="str">
        <f t="shared" si="147"/>
        <v>Argentina</v>
      </c>
      <c r="BN82" s="1035" t="str">
        <f t="shared" si="148"/>
        <v>Argentina</v>
      </c>
      <c r="BO82" s="955">
        <f t="shared" si="145"/>
        <v>2</v>
      </c>
    </row>
    <row r="83" spans="2:67" ht="14.25" customHeight="1" x14ac:dyDescent="0.25">
      <c r="B83" s="926">
        <v>56</v>
      </c>
      <c r="C83" s="969">
        <v>41821</v>
      </c>
      <c r="D83" s="965" t="str">
        <f>M67</f>
        <v>Belgien</v>
      </c>
      <c r="E83" s="974" t="s">
        <v>6</v>
      </c>
      <c r="F83" s="967" t="str">
        <f>M59</f>
        <v>Portugal</v>
      </c>
      <c r="G83" s="1130">
        <v>1</v>
      </c>
      <c r="H83" s="980" t="s">
        <v>6</v>
      </c>
      <c r="I83" s="1128">
        <v>2</v>
      </c>
      <c r="J83" s="1128">
        <v>2</v>
      </c>
      <c r="K83" s="1057">
        <f t="shared" si="141"/>
        <v>0</v>
      </c>
      <c r="M83" s="1127" t="s">
        <v>73</v>
      </c>
      <c r="N83" s="1087"/>
      <c r="O83" s="1089"/>
      <c r="P83" s="1047"/>
      <c r="Q83" s="1047"/>
      <c r="Z83" s="940" t="s">
        <v>25</v>
      </c>
      <c r="AD83" s="939" t="s">
        <v>26</v>
      </c>
      <c r="AZ83" s="997">
        <v>56</v>
      </c>
      <c r="BA83" s="1004">
        <v>41821</v>
      </c>
      <c r="BB83" s="999" t="str">
        <f t="shared" si="142"/>
        <v>Belgien</v>
      </c>
      <c r="BC83" s="1023" t="s">
        <v>6</v>
      </c>
      <c r="BD83" s="999" t="str">
        <f t="shared" si="143"/>
        <v>Portugal</v>
      </c>
      <c r="BE83" s="1003">
        <f>IF(G83='Resultat &amp; tabell'!$G83,2,0)</f>
        <v>0</v>
      </c>
      <c r="BF83" s="1002" t="s">
        <v>6</v>
      </c>
      <c r="BG83" s="1003">
        <f>IF(I83='Resultat &amp; tabell'!$I83,2,0)</f>
        <v>0</v>
      </c>
      <c r="BH83" s="1003">
        <f>IF(J83='Resultat &amp; tabell'!$J83,1,0)</f>
        <v>0</v>
      </c>
      <c r="BI83" s="987">
        <f t="shared" si="144"/>
        <v>0</v>
      </c>
      <c r="BK83" s="1005" t="str">
        <f t="shared" si="146"/>
        <v>Belgien</v>
      </c>
      <c r="BL83" s="1005" t="str">
        <f>'Resultat &amp; tabell'!D83</f>
        <v>Belgien</v>
      </c>
      <c r="BM83" s="1033" t="str">
        <f t="shared" si="147"/>
        <v>Belgien</v>
      </c>
      <c r="BN83" s="1035" t="str">
        <f t="shared" si="148"/>
        <v>Belgien</v>
      </c>
      <c r="BO83" s="955">
        <f t="shared" si="145"/>
        <v>2</v>
      </c>
    </row>
    <row r="84" spans="2:67" ht="14.25" customHeight="1" x14ac:dyDescent="0.25">
      <c r="B84" s="931"/>
      <c r="C84" s="953"/>
      <c r="D84" s="931"/>
      <c r="E84" s="931"/>
      <c r="F84" s="931"/>
      <c r="G84" s="927"/>
      <c r="H84" s="927"/>
      <c r="I84" s="927"/>
      <c r="J84" s="927"/>
      <c r="K84" s="1070"/>
      <c r="M84" s="1090"/>
      <c r="N84" s="1087"/>
      <c r="O84" s="1089"/>
      <c r="P84" s="1047"/>
      <c r="Q84" s="1047"/>
      <c r="Z84" s="940"/>
      <c r="AZ84" s="1006"/>
      <c r="BA84" s="1028"/>
      <c r="BB84" s="1006"/>
      <c r="BC84" s="1006"/>
      <c r="BD84" s="1006"/>
      <c r="BE84" s="1027"/>
      <c r="BF84" s="1027"/>
      <c r="BG84" s="1027"/>
      <c r="BH84" s="1027"/>
      <c r="BI84" s="988"/>
      <c r="BK84" s="1005" t="str">
        <f t="shared" ref="BK84:BK91" si="149">BD76</f>
        <v>Holland</v>
      </c>
      <c r="BL84" s="1005" t="str">
        <f>'Resultat &amp; tabell'!F76</f>
        <v>Chile</v>
      </c>
      <c r="BM84" s="1033" t="str">
        <f t="shared" si="147"/>
        <v>Holland</v>
      </c>
      <c r="BN84" s="1035" t="str">
        <f t="shared" si="148"/>
        <v>Holland</v>
      </c>
      <c r="BO84" s="955">
        <f t="shared" si="145"/>
        <v>2</v>
      </c>
    </row>
    <row r="85" spans="2:67" ht="14.25" customHeight="1" x14ac:dyDescent="0.25">
      <c r="B85" s="929" t="s">
        <v>29</v>
      </c>
      <c r="C85" s="941"/>
      <c r="D85" s="932"/>
      <c r="K85" s="1070"/>
      <c r="M85" s="1090"/>
      <c r="N85" s="1087"/>
      <c r="O85" s="1089"/>
      <c r="P85" s="1047"/>
      <c r="Q85" s="1047"/>
      <c r="Z85" s="936"/>
      <c r="AZ85" s="991" t="s">
        <v>29</v>
      </c>
      <c r="BA85" s="1012"/>
      <c r="BB85" s="955"/>
      <c r="BI85" s="988"/>
      <c r="BK85" s="1005" t="str">
        <f t="shared" si="149"/>
        <v>England</v>
      </c>
      <c r="BL85" s="1005" t="str">
        <f>'Resultat &amp; tabell'!F77</f>
        <v>Uruguay</v>
      </c>
      <c r="BM85" s="1033" t="e">
        <f t="shared" si="147"/>
        <v>#N/A</v>
      </c>
      <c r="BN85" s="1035" t="e">
        <f t="shared" si="148"/>
        <v>#N/A</v>
      </c>
      <c r="BO85" s="955">
        <f t="shared" si="145"/>
        <v>0</v>
      </c>
    </row>
    <row r="86" spans="2:67" ht="14.25" customHeight="1" x14ac:dyDescent="0.25">
      <c r="B86" s="976" t="s">
        <v>2</v>
      </c>
      <c r="C86" s="977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978" t="s">
        <v>81</v>
      </c>
      <c r="K86" s="1074" t="s">
        <v>89</v>
      </c>
      <c r="M86" s="1091" t="s">
        <v>125</v>
      </c>
      <c r="N86" s="1087"/>
      <c r="O86" s="2014" t="s">
        <v>158</v>
      </c>
      <c r="P86" s="2015"/>
      <c r="Q86" s="2015"/>
      <c r="R86" s="2016"/>
      <c r="Z86" s="948" t="s">
        <v>2</v>
      </c>
      <c r="AA86" s="948"/>
      <c r="AB86" s="948"/>
      <c r="AC86" s="948"/>
      <c r="AD86" s="948"/>
      <c r="AZ86" s="1019" t="s">
        <v>2</v>
      </c>
      <c r="BA86" s="1017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1018" t="s">
        <v>81</v>
      </c>
      <c r="BI86" s="979" t="s">
        <v>89</v>
      </c>
      <c r="BK86" s="1005" t="str">
        <f t="shared" si="149"/>
        <v>Kroatien</v>
      </c>
      <c r="BL86" s="1005" t="str">
        <f>'Resultat &amp; tabell'!F78</f>
        <v>Mexiko</v>
      </c>
      <c r="BM86" s="1033" t="e">
        <f t="shared" si="147"/>
        <v>#N/A</v>
      </c>
      <c r="BN86" s="1035" t="e">
        <f t="shared" si="148"/>
        <v>#N/A</v>
      </c>
      <c r="BO86" s="955">
        <f t="shared" si="145"/>
        <v>0</v>
      </c>
    </row>
    <row r="87" spans="2:67" ht="14.25" customHeight="1" x14ac:dyDescent="0.25">
      <c r="B87" s="926">
        <v>57</v>
      </c>
      <c r="C87" s="969">
        <v>41824</v>
      </c>
      <c r="D87" s="965" t="str">
        <f>IF(M76="","Vinnare match 49",M76)</f>
        <v>Brasilien</v>
      </c>
      <c r="E87" s="974" t="s">
        <v>6</v>
      </c>
      <c r="F87" s="967" t="str">
        <f>IF(M77="","Vinnare match 50",M77)</f>
        <v>England</v>
      </c>
      <c r="G87" s="1134">
        <v>2</v>
      </c>
      <c r="H87" s="980" t="s">
        <v>6</v>
      </c>
      <c r="I87" s="1133">
        <v>0</v>
      </c>
      <c r="J87" s="1133">
        <v>1</v>
      </c>
      <c r="K87" s="1057">
        <f>BI87</f>
        <v>0</v>
      </c>
      <c r="M87" s="1132" t="s">
        <v>5</v>
      </c>
      <c r="N87" s="1087"/>
      <c r="O87" s="2017">
        <f>BO103</f>
        <v>12</v>
      </c>
      <c r="P87" s="2018"/>
      <c r="Q87" s="2018"/>
      <c r="R87" s="2019"/>
      <c r="Z87" s="940" t="s">
        <v>32</v>
      </c>
      <c r="AD87" s="939" t="s">
        <v>33</v>
      </c>
      <c r="AZ87" s="997">
        <v>57</v>
      </c>
      <c r="BA87" s="1004">
        <v>41824</v>
      </c>
      <c r="BB87" s="999" t="str">
        <f>D87</f>
        <v>Brasilien</v>
      </c>
      <c r="BC87" s="1023" t="s">
        <v>6</v>
      </c>
      <c r="BD87" s="999" t="str">
        <f>F87</f>
        <v>England</v>
      </c>
      <c r="BE87" s="1003">
        <f>IF(G87='Resultat &amp; tabell'!$G87,2,0)</f>
        <v>0</v>
      </c>
      <c r="BF87" s="1002" t="s">
        <v>6</v>
      </c>
      <c r="BG87" s="1003">
        <f>IF(I87='Resultat &amp; tabell'!$I87,2,0)</f>
        <v>0</v>
      </c>
      <c r="BH87" s="1003">
        <f>IF(J87='Resultat &amp; tabell'!$J87,1,0)</f>
        <v>0</v>
      </c>
      <c r="BI87" s="987">
        <f t="shared" ref="BI87:BI90" si="150">SUM(BE87+BG87+BH87)</f>
        <v>0</v>
      </c>
      <c r="BK87" s="1005" t="str">
        <f t="shared" si="149"/>
        <v>Colombia</v>
      </c>
      <c r="BL87" s="1005" t="str">
        <f>'Resultat &amp; tabell'!F79</f>
        <v>Grekland</v>
      </c>
      <c r="BM87" s="1033" t="str">
        <f t="shared" si="147"/>
        <v>Colombia</v>
      </c>
      <c r="BN87" s="1035" t="str">
        <f t="shared" si="148"/>
        <v>Colombia</v>
      </c>
      <c r="BO87" s="955">
        <f t="shared" si="145"/>
        <v>2</v>
      </c>
    </row>
    <row r="88" spans="2:67" ht="14.25" customHeight="1" x14ac:dyDescent="0.25">
      <c r="B88" s="926">
        <v>58</v>
      </c>
      <c r="C88" s="969">
        <v>41824</v>
      </c>
      <c r="D88" s="965" t="str">
        <f>IF(M80="","Vinnare match 53",M80)</f>
        <v>Nigeria</v>
      </c>
      <c r="E88" s="974" t="s">
        <v>6</v>
      </c>
      <c r="F88" s="967" t="str">
        <f>IF(M81="","Vinnare match 54",M81)</f>
        <v>Tyskland</v>
      </c>
      <c r="G88" s="1134">
        <v>1</v>
      </c>
      <c r="H88" s="980" t="s">
        <v>6</v>
      </c>
      <c r="I88" s="1133">
        <v>3</v>
      </c>
      <c r="J88" s="1133">
        <v>2</v>
      </c>
      <c r="K88" s="1057">
        <f>BI88</f>
        <v>0</v>
      </c>
      <c r="M88" s="1132" t="s">
        <v>72</v>
      </c>
      <c r="N88" s="1087"/>
      <c r="O88" s="1092"/>
      <c r="P88" s="1047"/>
      <c r="Q88" s="1047"/>
      <c r="Z88" s="940" t="s">
        <v>34</v>
      </c>
      <c r="AD88" s="939" t="s">
        <v>35</v>
      </c>
      <c r="AZ88" s="997">
        <v>58</v>
      </c>
      <c r="BA88" s="1004">
        <v>41824</v>
      </c>
      <c r="BB88" s="999" t="str">
        <f>D88</f>
        <v>Nigeria</v>
      </c>
      <c r="BC88" s="1023" t="s">
        <v>6</v>
      </c>
      <c r="BD88" s="999" t="str">
        <f>F88</f>
        <v>Tyskland</v>
      </c>
      <c r="BE88" s="1003">
        <f>IF(G88='Resultat &amp; tabell'!$G88,2,0)</f>
        <v>0</v>
      </c>
      <c r="BF88" s="1002" t="s">
        <v>6</v>
      </c>
      <c r="BG88" s="1003">
        <f>IF(I88='Resultat &amp; tabell'!$I88,2,0)</f>
        <v>0</v>
      </c>
      <c r="BH88" s="1003">
        <f>IF(J88='Resultat &amp; tabell'!$J88,1,0)</f>
        <v>0</v>
      </c>
      <c r="BI88" s="987">
        <f t="shared" si="150"/>
        <v>0</v>
      </c>
      <c r="BK88" s="1005" t="str">
        <f t="shared" si="149"/>
        <v>Nigeria</v>
      </c>
      <c r="BL88" s="1005" t="str">
        <f>'Resultat &amp; tabell'!F80</f>
        <v>Nigeria</v>
      </c>
      <c r="BM88" s="1033" t="str">
        <f t="shared" si="147"/>
        <v>Nigeria</v>
      </c>
      <c r="BN88" s="1035" t="str">
        <f t="shared" si="148"/>
        <v>Nigeria</v>
      </c>
      <c r="BO88" s="955">
        <f t="shared" si="145"/>
        <v>2</v>
      </c>
    </row>
    <row r="89" spans="2:67" ht="14.25" customHeight="1" x14ac:dyDescent="0.25">
      <c r="B89" s="926">
        <v>59</v>
      </c>
      <c r="C89" s="969">
        <v>41825</v>
      </c>
      <c r="D89" s="965" t="str">
        <f>IF(M78="","Vinnare match 51",M78)</f>
        <v>Spanien</v>
      </c>
      <c r="E89" s="974" t="s">
        <v>6</v>
      </c>
      <c r="F89" s="967" t="str">
        <f>IF(M79="","Vinnare match 52",M79)</f>
        <v>Italien</v>
      </c>
      <c r="G89" s="1134">
        <v>2</v>
      </c>
      <c r="H89" s="980" t="s">
        <v>6</v>
      </c>
      <c r="I89" s="1133">
        <v>1</v>
      </c>
      <c r="J89" s="1133">
        <v>1</v>
      </c>
      <c r="K89" s="1057">
        <f>BI89</f>
        <v>0</v>
      </c>
      <c r="M89" s="1132" t="s">
        <v>27</v>
      </c>
      <c r="N89" s="1087"/>
      <c r="O89" s="1092"/>
      <c r="P89" s="1047"/>
      <c r="Q89" s="1047"/>
      <c r="Z89" s="940" t="s">
        <v>36</v>
      </c>
      <c r="AD89" s="939" t="s">
        <v>37</v>
      </c>
      <c r="AZ89" s="997">
        <v>59</v>
      </c>
      <c r="BA89" s="1004">
        <v>41825</v>
      </c>
      <c r="BB89" s="999" t="str">
        <f>D89</f>
        <v>Spanien</v>
      </c>
      <c r="BC89" s="1023" t="s">
        <v>6</v>
      </c>
      <c r="BD89" s="999" t="str">
        <f>F89</f>
        <v>Italien</v>
      </c>
      <c r="BE89" s="1003">
        <f>IF(G89='Resultat &amp; tabell'!$G89,2,0)</f>
        <v>0</v>
      </c>
      <c r="BF89" s="1002" t="s">
        <v>6</v>
      </c>
      <c r="BG89" s="1003">
        <f>IF(I89='Resultat &amp; tabell'!$I89,2,0)</f>
        <v>0</v>
      </c>
      <c r="BH89" s="1003">
        <f>IF(J89='Resultat &amp; tabell'!$J89,1,0)</f>
        <v>0</v>
      </c>
      <c r="BI89" s="987">
        <f t="shared" si="150"/>
        <v>0</v>
      </c>
      <c r="BK89" s="1005" t="str">
        <f t="shared" si="149"/>
        <v>Ryssland</v>
      </c>
      <c r="BL89" s="1005" t="str">
        <f>'Resultat &amp; tabell'!F81</f>
        <v>Algeriet</v>
      </c>
      <c r="BM89" s="1033" t="e">
        <f t="shared" si="147"/>
        <v>#N/A</v>
      </c>
      <c r="BN89" s="1035" t="e">
        <f t="shared" si="148"/>
        <v>#N/A</v>
      </c>
      <c r="BO89" s="955">
        <f t="shared" si="145"/>
        <v>0</v>
      </c>
    </row>
    <row r="90" spans="2:67" ht="14.25" customHeight="1" x14ac:dyDescent="0.25">
      <c r="B90" s="926">
        <v>60</v>
      </c>
      <c r="C90" s="969">
        <v>41825</v>
      </c>
      <c r="D90" s="965" t="str">
        <f>IF(M82="","Vinnare match 55",M82)</f>
        <v>Argentina</v>
      </c>
      <c r="E90" s="974" t="s">
        <v>6</v>
      </c>
      <c r="F90" s="967" t="str">
        <f>IF(M83="","Vinnare match 56",M83)</f>
        <v>Portugal</v>
      </c>
      <c r="G90" s="1134">
        <v>1</v>
      </c>
      <c r="H90" s="980" t="s">
        <v>6</v>
      </c>
      <c r="I90" s="1133">
        <v>0</v>
      </c>
      <c r="J90" s="1133">
        <v>1</v>
      </c>
      <c r="K90" s="1057">
        <f>BI90</f>
        <v>0</v>
      </c>
      <c r="M90" s="1132" t="s">
        <v>67</v>
      </c>
      <c r="N90" s="1087"/>
      <c r="O90" s="1092"/>
      <c r="P90" s="1047"/>
      <c r="Q90" s="1047"/>
      <c r="Z90" s="940" t="s">
        <v>38</v>
      </c>
      <c r="AD90" s="939" t="s">
        <v>39</v>
      </c>
      <c r="AZ90" s="997">
        <v>60</v>
      </c>
      <c r="BA90" s="1004">
        <v>41825</v>
      </c>
      <c r="BB90" s="999" t="str">
        <f>D90</f>
        <v>Argentina</v>
      </c>
      <c r="BC90" s="1023" t="s">
        <v>6</v>
      </c>
      <c r="BD90" s="999" t="str">
        <f>F90</f>
        <v>Portugal</v>
      </c>
      <c r="BE90" s="1003">
        <f>IF(G90='Resultat &amp; tabell'!$G90,2,0)</f>
        <v>0</v>
      </c>
      <c r="BF90" s="1002" t="s">
        <v>6</v>
      </c>
      <c r="BG90" s="1003">
        <f>IF(I90='Resultat &amp; tabell'!$I90,2,0)</f>
        <v>0</v>
      </c>
      <c r="BH90" s="1003">
        <f>IF(J90='Resultat &amp; tabell'!$J90,1,0)</f>
        <v>0</v>
      </c>
      <c r="BI90" s="987">
        <f t="shared" si="150"/>
        <v>0</v>
      </c>
      <c r="BK90" s="1005" t="str">
        <f t="shared" si="149"/>
        <v>Schweiz</v>
      </c>
      <c r="BL90" s="1005" t="str">
        <f>'Resultat &amp; tabell'!F82</f>
        <v>Schweiz</v>
      </c>
      <c r="BM90" s="1033" t="str">
        <f t="shared" si="147"/>
        <v>Schweiz</v>
      </c>
      <c r="BN90" s="1035" t="str">
        <f t="shared" si="148"/>
        <v>Schweiz</v>
      </c>
      <c r="BO90" s="955">
        <f t="shared" si="145"/>
        <v>2</v>
      </c>
    </row>
    <row r="91" spans="2:67" ht="14.25" customHeight="1" x14ac:dyDescent="0.25">
      <c r="B91" s="942"/>
      <c r="C91" s="941"/>
      <c r="D91" s="932"/>
      <c r="K91" s="1070"/>
      <c r="M91" s="1090"/>
      <c r="N91" s="1087"/>
      <c r="O91" s="1092"/>
      <c r="P91" s="1047"/>
      <c r="Q91" s="1047"/>
      <c r="Z91" s="936"/>
      <c r="AZ91" s="954"/>
      <c r="BA91" s="1012"/>
      <c r="BB91" s="955"/>
      <c r="BI91" s="988"/>
      <c r="BK91" s="1005" t="str">
        <f t="shared" si="149"/>
        <v>Portugal</v>
      </c>
      <c r="BL91" s="1005" t="str">
        <f>'Resultat &amp; tabell'!F83</f>
        <v>USA</v>
      </c>
      <c r="BM91" s="1033" t="e">
        <f t="shared" si="147"/>
        <v>#N/A</v>
      </c>
      <c r="BN91" s="1035" t="e">
        <f t="shared" si="148"/>
        <v>#N/A</v>
      </c>
      <c r="BO91" s="955">
        <f t="shared" si="145"/>
        <v>0</v>
      </c>
    </row>
    <row r="92" spans="2:67" ht="14.25" customHeight="1" x14ac:dyDescent="0.25">
      <c r="B92" s="929" t="s">
        <v>41</v>
      </c>
      <c r="C92" s="941"/>
      <c r="D92" s="932"/>
      <c r="K92" s="1070"/>
      <c r="M92" s="1090"/>
      <c r="N92" s="1087"/>
      <c r="O92" s="1092"/>
      <c r="P92" s="1047"/>
      <c r="Q92" s="1047"/>
      <c r="Z92" s="936"/>
      <c r="AZ92" s="991" t="s">
        <v>41</v>
      </c>
      <c r="BA92" s="1012"/>
      <c r="BB92" s="955"/>
      <c r="BI92" s="988"/>
      <c r="BK92" s="1005"/>
      <c r="BN92" s="923" t="s">
        <v>107</v>
      </c>
      <c r="BO92" s="956">
        <f>SUM(BO76:BO91)</f>
        <v>18</v>
      </c>
    </row>
    <row r="93" spans="2:67" ht="14.25" customHeight="1" x14ac:dyDescent="0.25">
      <c r="B93" s="976" t="s">
        <v>2</v>
      </c>
      <c r="C93" s="977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978" t="s">
        <v>81</v>
      </c>
      <c r="K93" s="1074" t="s">
        <v>89</v>
      </c>
      <c r="M93" s="1091" t="s">
        <v>124</v>
      </c>
      <c r="N93" s="1087" t="s">
        <v>100</v>
      </c>
      <c r="O93" s="2014" t="s">
        <v>159</v>
      </c>
      <c r="P93" s="2015"/>
      <c r="Q93" s="2015"/>
      <c r="R93" s="2016"/>
      <c r="Z93" s="948" t="s">
        <v>2</v>
      </c>
      <c r="AA93" s="948"/>
      <c r="AB93" s="948"/>
      <c r="AC93" s="948"/>
      <c r="AD93" s="948"/>
      <c r="AZ93" s="1019" t="s">
        <v>2</v>
      </c>
      <c r="BA93" s="1017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1018" t="s">
        <v>81</v>
      </c>
      <c r="BI93" s="979" t="s">
        <v>89</v>
      </c>
      <c r="BK93" s="1036" t="s">
        <v>29</v>
      </c>
      <c r="BL93" s="1037"/>
      <c r="BM93" s="1038"/>
      <c r="BN93" s="1039"/>
      <c r="BO93" s="1039"/>
    </row>
    <row r="94" spans="2:67" ht="14.25" customHeight="1" x14ac:dyDescent="0.25">
      <c r="B94" s="926">
        <v>61</v>
      </c>
      <c r="C94" s="969">
        <v>41828.708333333336</v>
      </c>
      <c r="D94" s="965" t="str">
        <f>IF(M87="","Vinnare match 57",M87)</f>
        <v>Brasilien</v>
      </c>
      <c r="E94" s="974" t="s">
        <v>6</v>
      </c>
      <c r="F94" s="967" t="str">
        <f>IF(M88="","Vinnare match 58",M88)</f>
        <v>Tyskland</v>
      </c>
      <c r="G94" s="1043">
        <v>2</v>
      </c>
      <c r="H94" s="980" t="s">
        <v>6</v>
      </c>
      <c r="I94" s="1257">
        <v>1</v>
      </c>
      <c r="J94" s="1257">
        <v>1</v>
      </c>
      <c r="K94" s="1057">
        <f>BI94</f>
        <v>0</v>
      </c>
      <c r="M94" s="1135" t="s">
        <v>251</v>
      </c>
      <c r="O94" s="2017">
        <f>BO110</f>
        <v>0</v>
      </c>
      <c r="P94" s="2018"/>
      <c r="Q94" s="2018"/>
      <c r="R94" s="2019"/>
      <c r="S94" s="1087" t="str">
        <f>IF(M94=D94,F94,D94)</f>
        <v>Brasilien</v>
      </c>
      <c r="Z94" s="940" t="s">
        <v>44</v>
      </c>
      <c r="AD94" s="939" t="s">
        <v>45</v>
      </c>
      <c r="AZ94" s="997">
        <v>61</v>
      </c>
      <c r="BA94" s="1004">
        <v>41828.708333333336</v>
      </c>
      <c r="BB94" s="999" t="str">
        <f>D94</f>
        <v>Brasilien</v>
      </c>
      <c r="BC94" s="1023" t="s">
        <v>6</v>
      </c>
      <c r="BD94" s="999" t="str">
        <f>F94</f>
        <v>Tyskland</v>
      </c>
      <c r="BE94" s="1003">
        <f>IF(G94='Resultat &amp; tabell'!$G94,2,0)</f>
        <v>0</v>
      </c>
      <c r="BF94" s="1002" t="s">
        <v>6</v>
      </c>
      <c r="BG94" s="1003">
        <f>IF(I94='Resultat &amp; tabell'!$I94,2,0)</f>
        <v>0</v>
      </c>
      <c r="BH94" s="1003">
        <f>IF(J94='Resultat &amp; tabell'!$J94,1,0)</f>
        <v>0</v>
      </c>
      <c r="BI94" s="987">
        <f t="shared" ref="BI94:BI95" si="151">SUM(BE94+BG94+BH94)</f>
        <v>0</v>
      </c>
      <c r="BK94" s="958" t="s">
        <v>104</v>
      </c>
      <c r="BL94" s="990" t="s">
        <v>103</v>
      </c>
      <c r="BM94" s="990" t="s">
        <v>105</v>
      </c>
      <c r="BN94" s="990" t="s">
        <v>106</v>
      </c>
      <c r="BO94" s="990" t="s">
        <v>89</v>
      </c>
    </row>
    <row r="95" spans="2:67" ht="14.25" customHeight="1" x14ac:dyDescent="0.25">
      <c r="B95" s="926">
        <v>62</v>
      </c>
      <c r="C95" s="969">
        <v>41829.708333333336</v>
      </c>
      <c r="D95" s="965" t="str">
        <f>IF(M89="","Vinnare match 59",M89)</f>
        <v>Spanien</v>
      </c>
      <c r="E95" s="974" t="s">
        <v>6</v>
      </c>
      <c r="F95" s="967" t="str">
        <f>IF(M90="","Vinnare match 60",M90)</f>
        <v>Argentina</v>
      </c>
      <c r="G95" s="1043">
        <v>1</v>
      </c>
      <c r="H95" s="980" t="s">
        <v>6</v>
      </c>
      <c r="I95" s="1257">
        <v>2</v>
      </c>
      <c r="J95" s="1257">
        <v>2</v>
      </c>
      <c r="K95" s="1057">
        <f>BI95</f>
        <v>0</v>
      </c>
      <c r="M95" s="1135" t="s">
        <v>67</v>
      </c>
      <c r="O95" s="1092"/>
      <c r="P95" s="1087" t="str">
        <f>IF(M95=D95,F95,D95)</f>
        <v>Spanien</v>
      </c>
      <c r="Q95" s="1047"/>
      <c r="Z95" s="940" t="s">
        <v>48</v>
      </c>
      <c r="AD95" s="939" t="s">
        <v>49</v>
      </c>
      <c r="AZ95" s="997">
        <v>62</v>
      </c>
      <c r="BA95" s="1004">
        <v>41829.708333333336</v>
      </c>
      <c r="BB95" s="999" t="str">
        <f>D95</f>
        <v>Spanien</v>
      </c>
      <c r="BC95" s="1023" t="s">
        <v>6</v>
      </c>
      <c r="BD95" s="999" t="str">
        <f>F95</f>
        <v>Argentina</v>
      </c>
      <c r="BE95" s="1003">
        <f>IF(G95='Resultat &amp; tabell'!$G95,2,0)</f>
        <v>0</v>
      </c>
      <c r="BF95" s="1002" t="s">
        <v>6</v>
      </c>
      <c r="BG95" s="1003">
        <f>IF(I95='Resultat &amp; tabell'!$I95,2,0)</f>
        <v>0</v>
      </c>
      <c r="BH95" s="1003">
        <f>IF(J95='Resultat &amp; tabell'!$J95,1,0)</f>
        <v>0</v>
      </c>
      <c r="BI95" s="987">
        <f t="shared" si="151"/>
        <v>0</v>
      </c>
      <c r="BK95" s="1005" t="str">
        <f>D87</f>
        <v>Brasilien</v>
      </c>
      <c r="BL95" s="1005" t="str">
        <f>'Resultat &amp; tabell'!D87</f>
        <v>Brasilien</v>
      </c>
      <c r="BM95" s="1033" t="str">
        <f>VLOOKUP(BK95,$BL$95:$BL$102,1,FALSE)</f>
        <v>Brasilien</v>
      </c>
      <c r="BN95" s="1035" t="str">
        <f t="shared" ref="BN95:BN102" si="152">BM95</f>
        <v>Brasilien</v>
      </c>
      <c r="BO95" s="955">
        <f t="shared" ref="BO95:BO102" si="153">IFERROR(IF(BM95=BN95,4,0),0)</f>
        <v>4</v>
      </c>
    </row>
    <row r="96" spans="2:67" ht="14.25" customHeight="1" x14ac:dyDescent="0.25">
      <c r="B96" s="942"/>
      <c r="C96" s="941"/>
      <c r="D96" s="932"/>
      <c r="K96" s="1070"/>
      <c r="M96" s="1090"/>
      <c r="N96" s="1087"/>
      <c r="O96" s="1092"/>
      <c r="P96" s="1047"/>
      <c r="Q96" s="1047"/>
      <c r="Z96" s="936"/>
      <c r="AZ96" s="954"/>
      <c r="BA96" s="1012"/>
      <c r="BB96" s="955"/>
      <c r="BI96" s="988"/>
      <c r="BK96" s="1005" t="str">
        <f>D88</f>
        <v>Nigeria</v>
      </c>
      <c r="BL96" s="1005" t="str">
        <f>'Resultat &amp; tabell'!D88</f>
        <v>Frankrike</v>
      </c>
      <c r="BM96" s="1033" t="e">
        <f t="shared" ref="BM96:BM102" si="154">VLOOKUP(BK96,$BL$95:$BL$102,1,FALSE)</f>
        <v>#N/A</v>
      </c>
      <c r="BN96" s="1035" t="e">
        <f t="shared" si="152"/>
        <v>#N/A</v>
      </c>
      <c r="BO96" s="955">
        <f t="shared" si="153"/>
        <v>0</v>
      </c>
    </row>
    <row r="97" spans="2:67" ht="14.25" customHeight="1" x14ac:dyDescent="0.25">
      <c r="B97" s="929" t="s">
        <v>50</v>
      </c>
      <c r="C97" s="941"/>
      <c r="D97" s="932"/>
      <c r="K97" s="1070"/>
      <c r="M97" s="1090"/>
      <c r="N97" s="1087"/>
      <c r="O97" s="1092"/>
      <c r="P97" s="1047"/>
      <c r="Q97" s="1047"/>
      <c r="Z97" s="936"/>
      <c r="AZ97" s="991" t="s">
        <v>50</v>
      </c>
      <c r="BA97" s="1012"/>
      <c r="BB97" s="955"/>
      <c r="BI97" s="988"/>
      <c r="BK97" s="1005" t="str">
        <f>D89</f>
        <v>Spanien</v>
      </c>
      <c r="BL97" s="1005" t="str">
        <f>'Resultat &amp; tabell'!D89</f>
        <v>Holland</v>
      </c>
      <c r="BM97" s="1033" t="e">
        <f t="shared" si="154"/>
        <v>#N/A</v>
      </c>
      <c r="BN97" s="1035" t="e">
        <f t="shared" si="152"/>
        <v>#N/A</v>
      </c>
      <c r="BO97" s="955">
        <f t="shared" si="153"/>
        <v>0</v>
      </c>
    </row>
    <row r="98" spans="2:67" ht="14.25" customHeight="1" x14ac:dyDescent="0.25">
      <c r="B98" s="976" t="s">
        <v>2</v>
      </c>
      <c r="C98" s="977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978" t="s">
        <v>81</v>
      </c>
      <c r="K98" s="1074" t="s">
        <v>89</v>
      </c>
      <c r="M98" s="1070"/>
      <c r="N98" s="1087"/>
      <c r="O98" s="2014" t="s">
        <v>160</v>
      </c>
      <c r="P98" s="2015"/>
      <c r="Q98" s="2015"/>
      <c r="R98" s="2016"/>
      <c r="Z98" s="948" t="s">
        <v>2</v>
      </c>
      <c r="AA98" s="948"/>
      <c r="AB98" s="948"/>
      <c r="AC98" s="948"/>
      <c r="AD98" s="948"/>
      <c r="AZ98" s="1019" t="s">
        <v>2</v>
      </c>
      <c r="BA98" s="1017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1018" t="s">
        <v>81</v>
      </c>
      <c r="BI98" s="979" t="s">
        <v>89</v>
      </c>
      <c r="BK98" s="1005" t="str">
        <f>D90</f>
        <v>Argentina</v>
      </c>
      <c r="BL98" s="1005" t="str">
        <f>'Resultat &amp; tabell'!D90</f>
        <v>Argentina</v>
      </c>
      <c r="BM98" s="1033" t="str">
        <f t="shared" si="154"/>
        <v>Argentina</v>
      </c>
      <c r="BN98" s="1035" t="str">
        <f t="shared" si="152"/>
        <v>Argentina</v>
      </c>
      <c r="BO98" s="955">
        <f t="shared" si="153"/>
        <v>4</v>
      </c>
    </row>
    <row r="99" spans="2:67" ht="14.25" customHeight="1" x14ac:dyDescent="0.25">
      <c r="B99" s="926">
        <v>63</v>
      </c>
      <c r="C99" s="969">
        <v>41832</v>
      </c>
      <c r="D99" s="965" t="str">
        <f>IF(M94="","Förlorare match 61",S94)</f>
        <v>Brasilien</v>
      </c>
      <c r="E99" s="974" t="s">
        <v>6</v>
      </c>
      <c r="F99" s="967" t="str">
        <f>IF(M95="","Förlorare match 62",P95)</f>
        <v>Spanien</v>
      </c>
      <c r="G99" s="1043">
        <v>2</v>
      </c>
      <c r="H99" s="980" t="s">
        <v>6</v>
      </c>
      <c r="I99" s="1043">
        <v>0</v>
      </c>
      <c r="J99" s="1043">
        <v>1</v>
      </c>
      <c r="K99" s="1057">
        <f>BI99</f>
        <v>0</v>
      </c>
      <c r="M99" s="1093"/>
      <c r="N99" s="1087"/>
      <c r="O99" s="2017">
        <f>BO115</f>
        <v>0</v>
      </c>
      <c r="P99" s="2018"/>
      <c r="Q99" s="2018"/>
      <c r="R99" s="2019"/>
      <c r="Z99" s="940" t="s">
        <v>51</v>
      </c>
      <c r="AD99" s="939" t="s">
        <v>52</v>
      </c>
      <c r="AZ99" s="997">
        <v>63</v>
      </c>
      <c r="BA99" s="1004">
        <v>41832</v>
      </c>
      <c r="BB99" s="999" t="str">
        <f>D99</f>
        <v>Brasilien</v>
      </c>
      <c r="BC99" s="1023" t="s">
        <v>6</v>
      </c>
      <c r="BD99" s="999" t="str">
        <f>F99</f>
        <v>Spanien</v>
      </c>
      <c r="BE99" s="1003">
        <f>IF(G99='Resultat &amp; tabell'!$G99,2,0)</f>
        <v>0</v>
      </c>
      <c r="BF99" s="1002" t="s">
        <v>6</v>
      </c>
      <c r="BG99" s="1003">
        <f>IF(I99='Resultat &amp; tabell'!$I99,2,0)</f>
        <v>0</v>
      </c>
      <c r="BH99" s="1003">
        <f>IF(J99='Resultat &amp; tabell'!$J99,1,0)</f>
        <v>0</v>
      </c>
      <c r="BI99" s="987">
        <f>SUM(BE99+BG99+BH99)</f>
        <v>0</v>
      </c>
      <c r="BK99" s="1005" t="str">
        <f>F87</f>
        <v>England</v>
      </c>
      <c r="BL99" s="1005" t="str">
        <f>'Resultat &amp; tabell'!F87</f>
        <v>Colombia</v>
      </c>
      <c r="BM99" s="1033" t="e">
        <f t="shared" si="154"/>
        <v>#N/A</v>
      </c>
      <c r="BN99" s="1035" t="e">
        <f t="shared" si="152"/>
        <v>#N/A</v>
      </c>
      <c r="BO99" s="955">
        <f t="shared" si="153"/>
        <v>0</v>
      </c>
    </row>
    <row r="100" spans="2:67" ht="14.25" customHeight="1" x14ac:dyDescent="0.25">
      <c r="B100" s="942"/>
      <c r="C100" s="941"/>
      <c r="D100" s="932"/>
      <c r="K100" s="1070"/>
      <c r="M100" s="1094"/>
      <c r="N100" s="1087"/>
      <c r="O100" s="1095"/>
      <c r="P100" s="1047"/>
      <c r="Q100" s="1047"/>
      <c r="Z100" s="936"/>
      <c r="AZ100" s="954"/>
      <c r="BA100" s="1012"/>
      <c r="BB100" s="955"/>
      <c r="BI100" s="988"/>
      <c r="BK100" s="1005" t="str">
        <f>F88</f>
        <v>Tyskland</v>
      </c>
      <c r="BL100" s="1005" t="str">
        <f>'Resultat &amp; tabell'!F88</f>
        <v>Tyskland</v>
      </c>
      <c r="BM100" s="1033" t="str">
        <f t="shared" si="154"/>
        <v>Tyskland</v>
      </c>
      <c r="BN100" s="1035" t="str">
        <f t="shared" si="152"/>
        <v>Tyskland</v>
      </c>
      <c r="BO100" s="955">
        <f t="shared" si="153"/>
        <v>4</v>
      </c>
    </row>
    <row r="101" spans="2:67" ht="14.25" customHeight="1" x14ac:dyDescent="0.25">
      <c r="B101" s="929" t="s">
        <v>54</v>
      </c>
      <c r="C101" s="944"/>
      <c r="D101" s="946"/>
      <c r="E101" s="930"/>
      <c r="F101" s="929"/>
      <c r="G101" s="930"/>
      <c r="H101" s="930"/>
      <c r="I101" s="930"/>
      <c r="J101" s="930"/>
      <c r="K101" s="1070"/>
      <c r="M101" s="1094"/>
      <c r="N101" s="1087"/>
      <c r="O101" s="1092"/>
      <c r="P101" s="1047"/>
      <c r="Q101" s="1047"/>
      <c r="Z101" s="948"/>
      <c r="AA101" s="934"/>
      <c r="AB101" s="934"/>
      <c r="AC101" s="934"/>
      <c r="AD101" s="933"/>
      <c r="AZ101" s="991" t="s">
        <v>54</v>
      </c>
      <c r="BA101" s="1014"/>
      <c r="BB101" s="956"/>
      <c r="BC101" s="992"/>
      <c r="BD101" s="991"/>
      <c r="BE101" s="992"/>
      <c r="BF101" s="992"/>
      <c r="BG101" s="992"/>
      <c r="BH101" s="992"/>
      <c r="BI101" s="988"/>
      <c r="BK101" s="1005" t="str">
        <f>F89</f>
        <v>Italien</v>
      </c>
      <c r="BL101" s="1005" t="str">
        <f>'Resultat &amp; tabell'!F89</f>
        <v>Costa Rica</v>
      </c>
      <c r="BM101" s="1033" t="e">
        <f t="shared" si="154"/>
        <v>#N/A</v>
      </c>
      <c r="BN101" s="1035" t="e">
        <f t="shared" si="152"/>
        <v>#N/A</v>
      </c>
      <c r="BO101" s="955">
        <f t="shared" si="153"/>
        <v>0</v>
      </c>
    </row>
    <row r="102" spans="2:67" ht="14.25" customHeight="1" x14ac:dyDescent="0.25">
      <c r="B102" s="976" t="s">
        <v>2</v>
      </c>
      <c r="C102" s="977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978" t="s">
        <v>81</v>
      </c>
      <c r="K102" s="1074" t="s">
        <v>89</v>
      </c>
      <c r="M102" s="1070"/>
      <c r="N102" s="1087"/>
      <c r="O102" s="2014" t="s">
        <v>161</v>
      </c>
      <c r="P102" s="2015"/>
      <c r="Q102" s="2015"/>
      <c r="R102" s="2016"/>
      <c r="Z102" s="948" t="s">
        <v>2</v>
      </c>
      <c r="AA102" s="948"/>
      <c r="AB102" s="948"/>
      <c r="AC102" s="948"/>
      <c r="AD102" s="948"/>
      <c r="AZ102" s="1019" t="s">
        <v>2</v>
      </c>
      <c r="BA102" s="1017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1018" t="s">
        <v>81</v>
      </c>
      <c r="BI102" s="979" t="s">
        <v>89</v>
      </c>
      <c r="BK102" s="1005" t="str">
        <f>F90</f>
        <v>Portugal</v>
      </c>
      <c r="BL102" s="1005" t="str">
        <f>'Resultat &amp; tabell'!F90</f>
        <v>Belgien</v>
      </c>
      <c r="BM102" s="1033" t="e">
        <f t="shared" si="154"/>
        <v>#N/A</v>
      </c>
      <c r="BN102" s="1035" t="e">
        <f t="shared" si="152"/>
        <v>#N/A</v>
      </c>
      <c r="BO102" s="955">
        <f t="shared" si="153"/>
        <v>0</v>
      </c>
    </row>
    <row r="103" spans="2:67" ht="14.25" customHeight="1" x14ac:dyDescent="0.25">
      <c r="B103" s="975">
        <v>64</v>
      </c>
      <c r="C103" s="981">
        <v>41833.666666666664</v>
      </c>
      <c r="D103" s="965" t="str">
        <f>IF(M94="","Vinnare match 61",M94)</f>
        <v>Brasileien</v>
      </c>
      <c r="E103" s="974" t="s">
        <v>6</v>
      </c>
      <c r="F103" s="967" t="str">
        <f>IF(M95="","Vinnare match 62",M95)</f>
        <v>Argentina</v>
      </c>
      <c r="G103" s="1042">
        <v>2</v>
      </c>
      <c r="H103" s="980" t="s">
        <v>6</v>
      </c>
      <c r="I103" s="1045">
        <v>1</v>
      </c>
      <c r="J103" s="1043">
        <v>1</v>
      </c>
      <c r="K103" s="1057">
        <f>BI103</f>
        <v>0</v>
      </c>
      <c r="M103" s="1093"/>
      <c r="N103" s="1087"/>
      <c r="O103" s="2017">
        <f>BO120</f>
        <v>0</v>
      </c>
      <c r="P103" s="2018"/>
      <c r="Q103" s="2018"/>
      <c r="R103" s="2019"/>
      <c r="Z103" s="940" t="s">
        <v>57</v>
      </c>
      <c r="AD103" s="939" t="s">
        <v>58</v>
      </c>
      <c r="AZ103" s="1029">
        <v>64</v>
      </c>
      <c r="BA103" s="1030">
        <v>41833.666666666664</v>
      </c>
      <c r="BB103" s="999" t="str">
        <f>D103</f>
        <v>Brasileien</v>
      </c>
      <c r="BC103" s="1023" t="s">
        <v>6</v>
      </c>
      <c r="BD103" s="999" t="str">
        <f>F103</f>
        <v>Argentina</v>
      </c>
      <c r="BE103" s="1003">
        <f>IF(G103='Resultat &amp; tabell'!$G103,2,0)</f>
        <v>0</v>
      </c>
      <c r="BF103" s="1002" t="s">
        <v>6</v>
      </c>
      <c r="BG103" s="1003">
        <f>IF(I103='Resultat &amp; tabell'!$I103,2,0)</f>
        <v>0</v>
      </c>
      <c r="BH103" s="1003">
        <f>IF(J103='Resultat &amp; tabell'!$J103,1,0)</f>
        <v>0</v>
      </c>
      <c r="BI103" s="987">
        <f>SUM(BE103+BG103+BH103)</f>
        <v>0</v>
      </c>
      <c r="BK103" s="1005"/>
      <c r="BM103" s="1034"/>
      <c r="BN103" s="923" t="s">
        <v>107</v>
      </c>
      <c r="BO103" s="956">
        <f>SUM(BO95:BO102)</f>
        <v>12</v>
      </c>
    </row>
    <row r="104" spans="2:67" ht="14.25" customHeight="1" x14ac:dyDescent="0.25">
      <c r="BK104" s="1036" t="s">
        <v>41</v>
      </c>
      <c r="BL104" s="1037"/>
      <c r="BM104" s="1038"/>
      <c r="BN104" s="1039"/>
      <c r="BO104" s="1039"/>
    </row>
    <row r="105" spans="2:67" ht="14.25" customHeight="1" x14ac:dyDescent="0.25">
      <c r="BK105" s="958" t="s">
        <v>104</v>
      </c>
      <c r="BL105" s="990" t="s">
        <v>103</v>
      </c>
      <c r="BM105" s="990" t="s">
        <v>105</v>
      </c>
      <c r="BN105" s="990" t="s">
        <v>106</v>
      </c>
      <c r="BO105" s="990" t="s">
        <v>89</v>
      </c>
    </row>
    <row r="106" spans="2:67" ht="14.25" customHeight="1" x14ac:dyDescent="0.25">
      <c r="BK106" s="1006" t="str">
        <f>D94</f>
        <v>Brasilien</v>
      </c>
      <c r="BL106" s="1005" t="str">
        <f>'Resultat &amp; tabell'!D94</f>
        <v>Segrare match 57</v>
      </c>
      <c r="BM106" s="1033" t="e">
        <f>VLOOKUP(BK106,$BL$106:$BL$109,1,FALSE)</f>
        <v>#N/A</v>
      </c>
      <c r="BN106" s="1035" t="e">
        <f t="shared" ref="BN106:BN109" si="155">BM106</f>
        <v>#N/A</v>
      </c>
      <c r="BO106" s="955">
        <f>IFERROR(IF(BM106=BN106,6,0),0)</f>
        <v>0</v>
      </c>
    </row>
    <row r="107" spans="2:67" ht="14.25" customHeight="1" x14ac:dyDescent="0.25">
      <c r="BK107" s="1006" t="str">
        <f>D95</f>
        <v>Spanien</v>
      </c>
      <c r="BL107" s="1005" t="str">
        <f>'Resultat &amp; tabell'!D95</f>
        <v>Segrare match 59</v>
      </c>
      <c r="BM107" s="1033" t="e">
        <f t="shared" ref="BM107:BM109" si="156">VLOOKUP(BK107,$BL$106:$BL$109,1,FALSE)</f>
        <v>#N/A</v>
      </c>
      <c r="BN107" s="1035" t="e">
        <f t="shared" si="155"/>
        <v>#N/A</v>
      </c>
      <c r="BO107" s="955">
        <f>IFERROR(IF(BM107=BN107,6,0),0)</f>
        <v>0</v>
      </c>
    </row>
    <row r="108" spans="2:67" ht="14.25" customHeight="1" x14ac:dyDescent="0.25">
      <c r="BK108" s="1006" t="str">
        <f>F94</f>
        <v>Tyskland</v>
      </c>
      <c r="BL108" s="1005" t="str">
        <f>'Resultat &amp; tabell'!F94</f>
        <v>Segrare match 58</v>
      </c>
      <c r="BM108" s="1033" t="e">
        <f t="shared" si="156"/>
        <v>#N/A</v>
      </c>
      <c r="BN108" s="1035" t="e">
        <f t="shared" si="155"/>
        <v>#N/A</v>
      </c>
      <c r="BO108" s="955">
        <f>IFERROR(IF(BM108=BN108,6,0),0)</f>
        <v>0</v>
      </c>
    </row>
    <row r="109" spans="2:67" ht="14.25" customHeight="1" x14ac:dyDescent="0.25">
      <c r="BK109" s="1006" t="str">
        <f>F95</f>
        <v>Argentina</v>
      </c>
      <c r="BL109" s="1005" t="str">
        <f>'Resultat &amp; tabell'!F95</f>
        <v>Segrare match 60</v>
      </c>
      <c r="BM109" s="1033" t="e">
        <f t="shared" si="156"/>
        <v>#N/A</v>
      </c>
      <c r="BN109" s="1035" t="e">
        <f t="shared" si="155"/>
        <v>#N/A</v>
      </c>
      <c r="BO109" s="955">
        <f>IFERROR(IF(BM109=BN109,6,0),0)</f>
        <v>0</v>
      </c>
    </row>
    <row r="110" spans="2:67" ht="14.25" customHeight="1" x14ac:dyDescent="0.25">
      <c r="BN110" s="923" t="s">
        <v>107</v>
      </c>
      <c r="BO110" s="956">
        <f>SUM(BO106:BO109)</f>
        <v>0</v>
      </c>
    </row>
    <row r="111" spans="2:67" ht="14.25" customHeight="1" x14ac:dyDescent="0.25">
      <c r="BK111" s="1036" t="s">
        <v>50</v>
      </c>
      <c r="BL111" s="1037"/>
      <c r="BM111" s="1038"/>
      <c r="BN111" s="1039"/>
      <c r="BO111" s="1039"/>
    </row>
    <row r="112" spans="2:67" ht="14.25" customHeight="1" x14ac:dyDescent="0.25">
      <c r="BK112" s="958" t="s">
        <v>104</v>
      </c>
      <c r="BL112" s="990" t="s">
        <v>103</v>
      </c>
      <c r="BM112" s="990" t="s">
        <v>105</v>
      </c>
      <c r="BN112" s="990" t="s">
        <v>106</v>
      </c>
      <c r="BO112" s="990" t="s">
        <v>89</v>
      </c>
    </row>
    <row r="113" spans="63:67" ht="14.25" customHeight="1" x14ac:dyDescent="0.25">
      <c r="BK113" s="1006" t="str">
        <f>D99</f>
        <v>Brasilien</v>
      </c>
      <c r="BL113" s="1005" t="str">
        <f>'Resultat &amp; tabell'!D99</f>
        <v xml:space="preserve"> Förlorare match 61</v>
      </c>
      <c r="BM113" s="1033" t="e">
        <f>VLOOKUP(BK113,$BL$113:$BL$114,1,FALSE)</f>
        <v>#N/A</v>
      </c>
      <c r="BN113" s="1035" t="e">
        <f t="shared" ref="BN113:BN114" si="157">BM113</f>
        <v>#N/A</v>
      </c>
      <c r="BO113" s="955">
        <f>IFERROR(IF(BM113=BN113,8,0),0)</f>
        <v>0</v>
      </c>
    </row>
    <row r="114" spans="63:67" ht="14.25" customHeight="1" x14ac:dyDescent="0.25">
      <c r="BK114" s="1006" t="str">
        <f>F99</f>
        <v>Spanien</v>
      </c>
      <c r="BL114" s="1005" t="str">
        <f>'Resultat &amp; tabell'!F99</f>
        <v xml:space="preserve"> Förlorare match 62</v>
      </c>
      <c r="BM114" s="1033" t="e">
        <f>VLOOKUP(BK114,$BL$113:$BL$114,1,FALSE)</f>
        <v>#N/A</v>
      </c>
      <c r="BN114" s="1035" t="e">
        <f t="shared" si="157"/>
        <v>#N/A</v>
      </c>
      <c r="BO114" s="955">
        <f>IFERROR(IF(BM114=BN114,8,0),0)</f>
        <v>0</v>
      </c>
    </row>
    <row r="115" spans="63:67" ht="14.25" customHeight="1" x14ac:dyDescent="0.25">
      <c r="BN115" s="923" t="s">
        <v>107</v>
      </c>
      <c r="BO115" s="956">
        <f>SUM(BO113:BO114)</f>
        <v>0</v>
      </c>
    </row>
    <row r="116" spans="63:67" ht="14.25" customHeight="1" x14ac:dyDescent="0.25">
      <c r="BK116" s="1036" t="s">
        <v>54</v>
      </c>
      <c r="BL116" s="1037"/>
      <c r="BM116" s="1038"/>
      <c r="BN116" s="1039"/>
      <c r="BO116" s="1039"/>
    </row>
    <row r="117" spans="63:67" ht="14.25" customHeight="1" x14ac:dyDescent="0.25">
      <c r="BK117" s="958" t="s">
        <v>104</v>
      </c>
      <c r="BL117" s="990" t="s">
        <v>103</v>
      </c>
      <c r="BM117" s="990" t="s">
        <v>105</v>
      </c>
      <c r="BN117" s="990" t="s">
        <v>106</v>
      </c>
      <c r="BO117" s="990" t="s">
        <v>89</v>
      </c>
    </row>
    <row r="118" spans="63:67" ht="14.25" customHeight="1" x14ac:dyDescent="0.25">
      <c r="BK118" s="1006" t="str">
        <f>D103</f>
        <v>Brasileien</v>
      </c>
      <c r="BL118" s="1005" t="str">
        <f>'Resultat &amp; tabell'!D103</f>
        <v>Segrare match 61</v>
      </c>
      <c r="BM118" s="1033" t="e">
        <f>VLOOKUP(BK118,$BL$118:$BL$119,1,FALSE)</f>
        <v>#N/A</v>
      </c>
      <c r="BN118" s="1035" t="e">
        <f t="shared" ref="BN118:BN119" si="158">BM118</f>
        <v>#N/A</v>
      </c>
      <c r="BO118" s="955">
        <f>IFERROR(IF(BM118=BN118,8,0),0)</f>
        <v>0</v>
      </c>
    </row>
    <row r="119" spans="63:67" ht="14.25" customHeight="1" x14ac:dyDescent="0.25">
      <c r="BK119" s="1006" t="str">
        <f>F103</f>
        <v>Argentina</v>
      </c>
      <c r="BL119" s="1005" t="str">
        <f>'Resultat &amp; tabell'!F103</f>
        <v>Segrare match 62</v>
      </c>
      <c r="BM119" s="1033" t="e">
        <f>VLOOKUP(BK119,$BL$118:$BL$119,1,FALSE)</f>
        <v>#N/A</v>
      </c>
      <c r="BN119" s="1035" t="e">
        <f t="shared" si="158"/>
        <v>#N/A</v>
      </c>
      <c r="BO119" s="955">
        <f>IFERROR(IF(BM119=BN119,8,0),0)</f>
        <v>0</v>
      </c>
    </row>
    <row r="120" spans="63:67" ht="14.25" customHeight="1" x14ac:dyDescent="0.25">
      <c r="BN120" s="923" t="s">
        <v>107</v>
      </c>
      <c r="BO120" s="95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BO120"/>
  <sheetViews>
    <sheetView topLeftCell="A6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32" customWidth="1"/>
    <col min="2" max="2" width="5.85546875" style="924" customWidth="1"/>
    <col min="3" max="3" width="6.28515625" style="942" bestFit="1" customWidth="1"/>
    <col min="4" max="4" width="17.7109375" style="942" customWidth="1"/>
    <col min="5" max="5" width="1.5703125" style="943" bestFit="1" customWidth="1"/>
    <col min="6" max="6" width="17.7109375" style="942" customWidth="1"/>
    <col min="7" max="7" width="4.85546875" style="943" customWidth="1"/>
    <col min="8" max="8" width="1.5703125" style="943" bestFit="1" customWidth="1"/>
    <col min="9" max="9" width="4.85546875" style="943" customWidth="1"/>
    <col min="10" max="10" width="6.42578125" style="943" bestFit="1" customWidth="1"/>
    <col min="11" max="11" width="6.42578125" style="1046" customWidth="1"/>
    <col min="12" max="12" width="5.85546875" style="1047" customWidth="1"/>
    <col min="13" max="13" width="20.5703125" style="1050" bestFit="1" customWidth="1"/>
    <col min="14" max="14" width="5.7109375" style="1084" customWidth="1"/>
    <col min="15" max="15" width="6.7109375" style="1085" bestFit="1" customWidth="1"/>
    <col min="16" max="17" width="5.7109375" style="1050" customWidth="1"/>
    <col min="18" max="18" width="5.85546875" style="1050" customWidth="1"/>
    <col min="19" max="19" width="15" style="1069" bestFit="1" customWidth="1"/>
    <col min="20" max="21" width="6.7109375" style="943" customWidth="1"/>
    <col min="22" max="22" width="19.42578125" style="943" customWidth="1"/>
    <col min="23" max="23" width="13.42578125" style="952" customWidth="1"/>
    <col min="24" max="24" width="6.42578125" style="932" customWidth="1"/>
    <col min="25" max="25" width="5.7109375" style="932" customWidth="1"/>
    <col min="26" max="26" width="16.28515625" style="939" hidden="1" customWidth="1"/>
    <col min="27" max="27" width="7.140625" style="940" hidden="1" customWidth="1"/>
    <col min="28" max="29" width="5.7109375" style="940" hidden="1" customWidth="1"/>
    <col min="30" max="30" width="16.28515625" style="939" hidden="1" customWidth="1"/>
    <col min="31" max="31" width="7.140625" style="935" hidden="1" customWidth="1"/>
    <col min="32" max="32" width="5.42578125" style="936" hidden="1" customWidth="1"/>
    <col min="33" max="33" width="4.7109375" style="936" hidden="1" customWidth="1"/>
    <col min="34" max="38" width="9.140625" style="935" hidden="1" customWidth="1"/>
    <col min="39" max="39" width="9.85546875" style="935" hidden="1" customWidth="1"/>
    <col min="40" max="40" width="13.85546875" style="935" hidden="1" customWidth="1"/>
    <col min="41" max="41" width="5.7109375" style="935" hidden="1" customWidth="1"/>
    <col min="42" max="42" width="3.85546875" style="935" hidden="1" customWidth="1"/>
    <col min="43" max="43" width="3.28515625" style="935" hidden="1" customWidth="1"/>
    <col min="44" max="44" width="3.7109375" style="935" hidden="1" customWidth="1"/>
    <col min="45" max="45" width="9.140625" style="935" hidden="1" customWidth="1"/>
    <col min="46" max="46" width="4.85546875" style="935" hidden="1" customWidth="1"/>
    <col min="47" max="47" width="13.85546875" style="935" hidden="1" customWidth="1"/>
    <col min="48" max="48" width="5.7109375" style="935" hidden="1" customWidth="1"/>
    <col min="49" max="51" width="4.7109375" style="935" hidden="1" customWidth="1"/>
    <col min="52" max="52" width="5.85546875" style="1005" hidden="1" customWidth="1"/>
    <col min="53" max="53" width="6.28515625" style="954" hidden="1" customWidth="1"/>
    <col min="54" max="54" width="16.28515625" style="954" hidden="1" customWidth="1"/>
    <col min="55" max="55" width="1.5703125" style="1013" hidden="1" customWidth="1"/>
    <col min="56" max="56" width="16.28515625" style="954" hidden="1" customWidth="1"/>
    <col min="57" max="57" width="4.85546875" style="1013" hidden="1" customWidth="1"/>
    <col min="58" max="58" width="1.5703125" style="1013" hidden="1" customWidth="1"/>
    <col min="59" max="59" width="4.85546875" style="1013" hidden="1" customWidth="1"/>
    <col min="60" max="60" width="6.42578125" style="1013" hidden="1" customWidth="1"/>
    <col min="61" max="61" width="6.42578125" style="959" hidden="1" customWidth="1"/>
    <col min="62" max="62" width="5.85546875" style="955" hidden="1" customWidth="1"/>
    <col min="63" max="63" width="28.85546875" style="1006" hidden="1" customWidth="1"/>
    <col min="64" max="64" width="34" style="1005" hidden="1" customWidth="1"/>
    <col min="65" max="65" width="18.7109375" style="1033" hidden="1" customWidth="1"/>
    <col min="66" max="66" width="16.28515625" style="955" hidden="1" customWidth="1"/>
    <col min="67" max="67" width="5.7109375" style="955" hidden="1" customWidth="1"/>
    <col min="68" max="68" width="13.85546875" style="932" customWidth="1"/>
    <col min="69" max="70" width="5.7109375" style="932" bestFit="1" customWidth="1"/>
    <col min="71" max="16384" width="9.140625" style="932"/>
  </cols>
  <sheetData>
    <row r="2" spans="2:67" ht="14.25" customHeight="1" x14ac:dyDescent="0.25">
      <c r="B2" s="928" t="s">
        <v>0</v>
      </c>
      <c r="C2" s="929"/>
      <c r="D2" s="929"/>
      <c r="E2" s="930"/>
      <c r="F2" s="929"/>
      <c r="G2" s="930"/>
      <c r="H2" s="930"/>
      <c r="I2" s="930"/>
      <c r="J2" s="930"/>
      <c r="M2" s="1048"/>
      <c r="N2" s="1049"/>
      <c r="O2" s="1049"/>
      <c r="P2" s="1049"/>
      <c r="Q2" s="1049"/>
      <c r="S2" s="1051" t="s">
        <v>82</v>
      </c>
      <c r="T2" s="923"/>
      <c r="U2" s="923"/>
      <c r="V2" s="923"/>
      <c r="W2" s="924"/>
      <c r="X2" s="924"/>
      <c r="Z2" s="933"/>
      <c r="AA2" s="934"/>
      <c r="AB2" s="934"/>
      <c r="AC2" s="934"/>
      <c r="AD2" s="933"/>
      <c r="AZ2" s="990" t="s">
        <v>0</v>
      </c>
      <c r="BA2" s="991"/>
      <c r="BB2" s="991"/>
      <c r="BC2" s="992"/>
      <c r="BD2" s="991"/>
      <c r="BE2" s="992"/>
      <c r="BF2" s="992"/>
      <c r="BG2" s="992"/>
      <c r="BH2" s="992"/>
      <c r="BK2" s="923" t="s">
        <v>82</v>
      </c>
      <c r="BL2" s="924"/>
      <c r="BM2" s="924"/>
      <c r="BN2" s="1006"/>
      <c r="BO2" s="1006"/>
    </row>
    <row r="3" spans="2:67" ht="14.25" customHeight="1" x14ac:dyDescent="0.25">
      <c r="B3" s="961" t="s">
        <v>2</v>
      </c>
      <c r="C3" s="962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960" t="s">
        <v>81</v>
      </c>
      <c r="K3" s="1052" t="s">
        <v>89</v>
      </c>
      <c r="M3" s="1053" t="s">
        <v>0</v>
      </c>
      <c r="N3" s="1054" t="s">
        <v>89</v>
      </c>
      <c r="O3" s="1054" t="s">
        <v>90</v>
      </c>
      <c r="P3" s="1054" t="s">
        <v>91</v>
      </c>
      <c r="Q3" s="1055" t="s">
        <v>101</v>
      </c>
      <c r="S3" s="1056" t="s">
        <v>83</v>
      </c>
      <c r="T3" s="1996" t="s">
        <v>129</v>
      </c>
      <c r="U3" s="1996"/>
      <c r="V3" s="1996"/>
      <c r="W3" s="1996"/>
      <c r="X3" s="986" t="s">
        <v>89</v>
      </c>
      <c r="Z3" s="937" t="s">
        <v>87</v>
      </c>
      <c r="AA3" s="937" t="s">
        <v>89</v>
      </c>
      <c r="AB3" s="937" t="s">
        <v>90</v>
      </c>
      <c r="AC3" s="937" t="s">
        <v>91</v>
      </c>
      <c r="AD3" s="937" t="s">
        <v>88</v>
      </c>
      <c r="AE3" s="937" t="s">
        <v>89</v>
      </c>
      <c r="AF3" s="937" t="s">
        <v>90</v>
      </c>
      <c r="AG3" s="937" t="s">
        <v>91</v>
      </c>
      <c r="AI3" s="938" t="s">
        <v>99</v>
      </c>
      <c r="AJ3" s="938" t="s">
        <v>98</v>
      </c>
      <c r="AK3" s="938" t="s">
        <v>97</v>
      </c>
      <c r="AL3" s="937" t="s">
        <v>96</v>
      </c>
      <c r="AM3" s="937" t="s">
        <v>95</v>
      </c>
      <c r="AN3" s="937" t="s">
        <v>92</v>
      </c>
      <c r="AO3" s="937" t="s">
        <v>89</v>
      </c>
      <c r="AP3" s="937" t="s">
        <v>90</v>
      </c>
      <c r="AQ3" s="937" t="s">
        <v>91</v>
      </c>
      <c r="AR3" s="938" t="s">
        <v>93</v>
      </c>
      <c r="AT3" s="937" t="s">
        <v>94</v>
      </c>
      <c r="AU3" s="937" t="s">
        <v>92</v>
      </c>
      <c r="AV3" s="937" t="s">
        <v>89</v>
      </c>
      <c r="AW3" s="937" t="s">
        <v>90</v>
      </c>
      <c r="AX3" s="937" t="s">
        <v>91</v>
      </c>
      <c r="AY3" s="938" t="s">
        <v>93</v>
      </c>
      <c r="AZ3" s="994" t="s">
        <v>2</v>
      </c>
      <c r="BA3" s="995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996" t="s">
        <v>81</v>
      </c>
      <c r="BI3" s="963" t="s">
        <v>89</v>
      </c>
      <c r="BK3" s="961" t="s">
        <v>83</v>
      </c>
      <c r="BL3" s="960" t="s">
        <v>86</v>
      </c>
      <c r="BM3" s="986" t="s">
        <v>89</v>
      </c>
      <c r="BN3" s="989"/>
      <c r="BO3" s="989"/>
    </row>
    <row r="4" spans="2:67" ht="14.25" customHeight="1" x14ac:dyDescent="0.25">
      <c r="B4" s="926">
        <v>1</v>
      </c>
      <c r="C4" s="964">
        <v>41802</v>
      </c>
      <c r="D4" s="965" t="s">
        <v>166</v>
      </c>
      <c r="E4" s="966" t="s">
        <v>6</v>
      </c>
      <c r="F4" s="967" t="s">
        <v>170</v>
      </c>
      <c r="G4" s="1042">
        <v>2</v>
      </c>
      <c r="H4" s="980" t="s">
        <v>6</v>
      </c>
      <c r="I4" s="1042">
        <v>0</v>
      </c>
      <c r="J4" s="1043">
        <v>1</v>
      </c>
      <c r="K4" s="1057">
        <f>IF('Resultat &amp; tabell'!J4="",0,BI4)</f>
        <v>1</v>
      </c>
      <c r="L4" s="1058">
        <v>1</v>
      </c>
      <c r="M4" s="1059" t="str">
        <f>VLOOKUP(L4,$AT$4:$AY$7,2,FALSE)</f>
        <v>Brasilien</v>
      </c>
      <c r="N4" s="1108">
        <f>VLOOKUP(M4,$AU$4:$AY$7,2,FALSE)</f>
        <v>9</v>
      </c>
      <c r="O4" s="1060">
        <f>VLOOKUP(M4,$AU$4:$AY$7,3,FALSE)</f>
        <v>7</v>
      </c>
      <c r="P4" s="1060">
        <f>VLOOKUP(M4,$AU$4:$AY$7,4,FALSE)</f>
        <v>2</v>
      </c>
      <c r="Q4" s="1061">
        <f>VLOOKUP(M4,$AU$4:$AY$7,5,FALSE)</f>
        <v>5</v>
      </c>
      <c r="S4" s="1062" t="s">
        <v>84</v>
      </c>
      <c r="T4" s="2004" t="s">
        <v>219</v>
      </c>
      <c r="U4" s="2005"/>
      <c r="V4" s="2005"/>
      <c r="W4" s="2006"/>
      <c r="X4" s="1100">
        <f>IF(T4='Resultat &amp; tabell'!S4,20,0)</f>
        <v>0</v>
      </c>
      <c r="Z4" s="939" t="s">
        <v>5</v>
      </c>
      <c r="AA4" s="940">
        <f>IF(G4="",0,IF($G4&lt;$I4,0,IF($G4=$I4,1,3)))</f>
        <v>3</v>
      </c>
      <c r="AB4" s="940">
        <f t="shared" ref="AB4:AB9" si="0">G4</f>
        <v>2</v>
      </c>
      <c r="AC4" s="940">
        <f t="shared" ref="AC4:AC9" si="1">I4</f>
        <v>0</v>
      </c>
      <c r="AD4" s="939" t="s">
        <v>7</v>
      </c>
      <c r="AE4" s="940">
        <f>IF(I4="",0,IF(I4&lt;G4,0,IF(G4=I4,1,3)))</f>
        <v>0</v>
      </c>
      <c r="AF4" s="936">
        <f t="shared" ref="AF4:AF9" si="2">I4</f>
        <v>0</v>
      </c>
      <c r="AG4" s="936">
        <f t="shared" ref="AG4:AG9" si="3">G4</f>
        <v>2</v>
      </c>
      <c r="AI4" s="935">
        <f>RANK($AJ4,$AJ$4:$AJ$7,1)+COUNTIF($AJ$4:$AJ4,$AJ4)-1</f>
        <v>1</v>
      </c>
      <c r="AJ4" s="935">
        <f>AK4+AL4+AM4</f>
        <v>1</v>
      </c>
      <c r="AK4" s="935">
        <f>SUMPRODUCT(($AO$4:$AO$7=AO4)*($AR$4:$AR$7=AR4)*($AP$4:$AP$7&gt;AP4))</f>
        <v>0</v>
      </c>
      <c r="AL4" s="935">
        <f>SUMPRODUCT(($AO$4:$AO$7=AO4)*($AR$4:$AR$7&gt;AR4))</f>
        <v>0</v>
      </c>
      <c r="AM4" s="935">
        <f>RANK(AO4,$AO$4:$AO$7)</f>
        <v>1</v>
      </c>
      <c r="AN4" s="939" t="s">
        <v>5</v>
      </c>
      <c r="AO4" s="935">
        <f>SUMIF($Z$4:$Z$9,$AN4,$AA$4:$AA$9)+SUMIF($AD$4:$AD$9,$AN4,$AE$4:$AE$9)</f>
        <v>9</v>
      </c>
      <c r="AP4" s="935">
        <f>SUMIF($Z$4:$Z$9,AN4,$AB$4:$AB$9)+SUMIF($AD$4:$AD$9,AN4,$AF$4:$AF$9)</f>
        <v>7</v>
      </c>
      <c r="AQ4" s="935">
        <f>SUMIF($AD$4:$AD$9,AN4,$AG$4:$AG$9)+SUMIF($Z$4:$Z$9,AN4,$AC$4:$AC$9)</f>
        <v>2</v>
      </c>
      <c r="AR4" s="935">
        <f>AP4-AQ4</f>
        <v>5</v>
      </c>
      <c r="AT4" s="935">
        <v>1</v>
      </c>
      <c r="AU4" s="935" t="str">
        <f>VLOOKUP($AT4,$AI$4:$AR$7,6,FALSE)</f>
        <v>Brasilien</v>
      </c>
      <c r="AV4" s="935">
        <f>VLOOKUP($AU4,$AN$4:$AR$7,2,FALSE)</f>
        <v>9</v>
      </c>
      <c r="AW4" s="935">
        <f t="shared" ref="AW4:AW7" si="4">VLOOKUP($AU4,$AN$4:$AR$7,3,FALSE)</f>
        <v>7</v>
      </c>
      <c r="AX4" s="935">
        <f>VLOOKUP($AU4,$AN$4:$AR$7,4,FALSE)</f>
        <v>2</v>
      </c>
      <c r="AY4" s="935">
        <f>VLOOKUP($AU4,$AN$4:$AR$7,5,FALSE)</f>
        <v>5</v>
      </c>
      <c r="AZ4" s="997">
        <v>1</v>
      </c>
      <c r="BA4" s="998">
        <v>41803</v>
      </c>
      <c r="BB4" s="999" t="s">
        <v>5</v>
      </c>
      <c r="BC4" s="1000" t="s">
        <v>6</v>
      </c>
      <c r="BD4" s="1001" t="s">
        <v>7</v>
      </c>
      <c r="BE4" s="1003">
        <f>IF(G4='Resultat &amp; tabell'!$G4,2,0)</f>
        <v>0</v>
      </c>
      <c r="BF4" s="1002" t="s">
        <v>6</v>
      </c>
      <c r="BG4" s="1003">
        <f>IF(I4='Resultat &amp; tabell'!$I4,2,0)</f>
        <v>0</v>
      </c>
      <c r="BH4" s="1003">
        <f>IF(J4='Resultat &amp; tabell'!$J4,1,0)</f>
        <v>1</v>
      </c>
      <c r="BI4" s="987">
        <f>SUM(BE4+BG4+BH4)</f>
        <v>1</v>
      </c>
      <c r="BJ4" s="957"/>
      <c r="BK4" s="1062" t="s">
        <v>199</v>
      </c>
      <c r="BL4" s="968"/>
      <c r="BM4" s="1040" t="e">
        <f>IF(#REF!='Resultat &amp; tabell'!$M4,20,0)</f>
        <v>#REF!</v>
      </c>
      <c r="BN4" s="1027"/>
      <c r="BO4" s="1027"/>
    </row>
    <row r="5" spans="2:67" ht="14.25" customHeight="1" x14ac:dyDescent="0.25">
      <c r="B5" s="926">
        <v>2</v>
      </c>
      <c r="C5" s="969">
        <v>41803.541666666664</v>
      </c>
      <c r="D5" s="965" t="s">
        <v>168</v>
      </c>
      <c r="E5" s="966" t="s">
        <v>6</v>
      </c>
      <c r="F5" s="967" t="s">
        <v>169</v>
      </c>
      <c r="G5" s="1042">
        <v>1</v>
      </c>
      <c r="H5" s="980" t="s">
        <v>6</v>
      </c>
      <c r="I5" s="1042">
        <v>1</v>
      </c>
      <c r="J5" s="1043" t="s">
        <v>122</v>
      </c>
      <c r="K5" s="1057">
        <f>IF('Resultat &amp; tabell'!J5="",0,BI5)</f>
        <v>2</v>
      </c>
      <c r="L5" s="1047">
        <v>2</v>
      </c>
      <c r="M5" s="1063" t="str">
        <f>VLOOKUP(L5,$AT$4:$AY$7,2,FALSE)</f>
        <v>Kroatien</v>
      </c>
      <c r="N5" s="1064">
        <f>VLOOKUP(M5,$AU$4:$AY$7,2,FALSE)</f>
        <v>4</v>
      </c>
      <c r="O5" s="1064">
        <f>VLOOKUP(M5,$AU$4:$AY$7,3,FALSE)</f>
        <v>3</v>
      </c>
      <c r="P5" s="1064">
        <f>VLOOKUP(M5,$AU$4:$AY$7,4,FALSE)</f>
        <v>4</v>
      </c>
      <c r="Q5" s="1065">
        <f>VLOOKUP(M5,$AU$4:$AY$7,5,FALSE)</f>
        <v>-1</v>
      </c>
      <c r="S5" s="1062" t="s">
        <v>123</v>
      </c>
      <c r="T5" s="2001" t="s">
        <v>72</v>
      </c>
      <c r="U5" s="2002"/>
      <c r="V5" s="2002"/>
      <c r="W5" s="2003"/>
      <c r="X5" s="1100">
        <f>IF(T5='Resultat &amp; tabell'!S5,20,0)</f>
        <v>0</v>
      </c>
      <c r="Z5" s="939" t="s">
        <v>10</v>
      </c>
      <c r="AA5" s="940">
        <f t="shared" ref="AA5:AA9" si="5">IF(G5="",0,IF($G5&lt;$I5,0,IF($G5=$I5,1,3)))</f>
        <v>1</v>
      </c>
      <c r="AB5" s="940">
        <f t="shared" si="0"/>
        <v>1</v>
      </c>
      <c r="AC5" s="940">
        <f t="shared" si="1"/>
        <v>1</v>
      </c>
      <c r="AD5" s="939" t="s">
        <v>11</v>
      </c>
      <c r="AE5" s="940">
        <f t="shared" ref="AE5:AE9" si="6">IF(I5="",0,IF(I5&lt;G5,0,IF(G5=I5,1,3)))</f>
        <v>1</v>
      </c>
      <c r="AF5" s="936">
        <f t="shared" si="2"/>
        <v>1</v>
      </c>
      <c r="AG5" s="936">
        <f t="shared" si="3"/>
        <v>1</v>
      </c>
      <c r="AI5" s="935">
        <f>RANK($AJ5,$AJ$4:$AJ$7,1)+COUNTIF($AJ$4:$AJ5,$AJ5)-1</f>
        <v>3</v>
      </c>
      <c r="AJ5" s="935">
        <f t="shared" ref="AJ5:AJ7" si="7">AK5+AL5+AM5</f>
        <v>3</v>
      </c>
      <c r="AK5" s="935">
        <f t="shared" ref="AK5:AK7" si="8">SUMPRODUCT(($AO$4:$AO$7=AO5)*($AR$4:$AR$7=AR5)*($AP$4:$AP$7&gt;AP5))</f>
        <v>0</v>
      </c>
      <c r="AL5" s="935">
        <f t="shared" ref="AL5:AL7" si="9">SUMPRODUCT(($AO$4:$AO$7=AO5)*($AR$4:$AR$7&gt;AR5))</f>
        <v>0</v>
      </c>
      <c r="AM5" s="935">
        <f t="shared" ref="AM5:AM7" si="10">RANK(AO5,$AO$4:$AO$7)</f>
        <v>3</v>
      </c>
      <c r="AN5" s="939" t="s">
        <v>10</v>
      </c>
      <c r="AO5" s="935">
        <f t="shared" ref="AO5:AO7" si="11">SUMIF($Z$4:$Z$9,$AN5,$AA$4:$AA$9)+SUMIF($AD$4:$AD$9,$AN5,$AE$4:$AE$9)</f>
        <v>2</v>
      </c>
      <c r="AP5" s="935">
        <f>SUMIF($Z$4:$Z$9,AN5,$AB$4:$AB$9)+SUMIF($AD$4:$AD$9,AN5,$AF$4:$AF$9)</f>
        <v>3</v>
      </c>
      <c r="AQ5" s="935">
        <f t="shared" ref="AQ5:AQ7" si="12">SUMIF($AD$4:$AD$9,AN5,$AG$4:$AG$9)+SUMIF($Z$4:$Z$9,AN5,$AC$4:$AC$9)</f>
        <v>4</v>
      </c>
      <c r="AR5" s="935">
        <f t="shared" ref="AR5:AR7" si="13">AP5-AQ5</f>
        <v>-1</v>
      </c>
      <c r="AT5" s="935">
        <v>2</v>
      </c>
      <c r="AU5" s="935" t="str">
        <f t="shared" ref="AU5:AU7" si="14">VLOOKUP($AT5,$AI$4:$AR$7,6,FALSE)</f>
        <v>Kroatien</v>
      </c>
      <c r="AV5" s="935">
        <f t="shared" ref="AV5:AV7" si="15">VLOOKUP($AU5,$AN$4:$AR$7,2,FALSE)</f>
        <v>4</v>
      </c>
      <c r="AW5" s="935">
        <f t="shared" si="4"/>
        <v>3</v>
      </c>
      <c r="AX5" s="935">
        <f t="shared" ref="AX5:AX7" si="16">VLOOKUP($AU5,$AN$4:$AR$7,4,FALSE)</f>
        <v>4</v>
      </c>
      <c r="AY5" s="935">
        <f t="shared" ref="AY5:AY7" si="17">VLOOKUP($AU5,$AN$4:$AR$7,5,FALSE)</f>
        <v>-1</v>
      </c>
      <c r="AZ5" s="997">
        <v>2</v>
      </c>
      <c r="BA5" s="1004">
        <v>41803.541666666664</v>
      </c>
      <c r="BB5" s="999" t="s">
        <v>10</v>
      </c>
      <c r="BC5" s="1000" t="s">
        <v>6</v>
      </c>
      <c r="BD5" s="1001" t="s">
        <v>11</v>
      </c>
      <c r="BE5" s="1003">
        <f>IF(G5='Resultat &amp; tabell'!$G5,2,0)</f>
        <v>2</v>
      </c>
      <c r="BF5" s="1002" t="s">
        <v>6</v>
      </c>
      <c r="BG5" s="1003">
        <f>IF(I5='Resultat &amp; tabell'!$I5,2,0)</f>
        <v>0</v>
      </c>
      <c r="BH5" s="1003">
        <f>IF(J5='Resultat &amp; tabell'!$J5,1,0)</f>
        <v>0</v>
      </c>
      <c r="BI5" s="987">
        <f t="shared" ref="BI5:BI9" si="18">SUM(BE5+BG5+BH5)</f>
        <v>2</v>
      </c>
      <c r="BK5" s="1062" t="s">
        <v>84</v>
      </c>
      <c r="BL5" s="985"/>
      <c r="BM5" s="1040">
        <f>IF(T4='Resultat &amp; tabell'!$M5,20,0)</f>
        <v>0</v>
      </c>
      <c r="BN5" s="1027"/>
      <c r="BO5" s="1027"/>
    </row>
    <row r="6" spans="2:67" ht="14.25" customHeight="1" x14ac:dyDescent="0.25">
      <c r="B6" s="926">
        <v>17</v>
      </c>
      <c r="C6" s="969">
        <v>41807.666666666664</v>
      </c>
      <c r="D6" s="971" t="s">
        <v>166</v>
      </c>
      <c r="E6" s="966" t="s">
        <v>6</v>
      </c>
      <c r="F6" s="967" t="s">
        <v>168</v>
      </c>
      <c r="G6" s="1042">
        <v>2</v>
      </c>
      <c r="H6" s="980" t="s">
        <v>6</v>
      </c>
      <c r="I6" s="1042">
        <v>1</v>
      </c>
      <c r="J6" s="1043">
        <v>1</v>
      </c>
      <c r="K6" s="1057">
        <f>IF('Resultat &amp; tabell'!J6="",0,BI6)</f>
        <v>0</v>
      </c>
      <c r="L6" s="1047">
        <v>3</v>
      </c>
      <c r="M6" s="1066" t="str">
        <f>VLOOKUP(L6,$AT$4:$AY$7,2,FALSE)</f>
        <v>Mexiko</v>
      </c>
      <c r="N6" s="1060">
        <f>VLOOKUP(M6,$AU$4:$AY$7,2,FALSE)</f>
        <v>2</v>
      </c>
      <c r="O6" s="1060">
        <f>VLOOKUP(M6,$AU$4:$AY$7,3,FALSE)</f>
        <v>3</v>
      </c>
      <c r="P6" s="1060">
        <f>VLOOKUP(M6,$AU$4:$AY$7,4,FALSE)</f>
        <v>4</v>
      </c>
      <c r="Q6" s="1061">
        <f>VLOOKUP(M6,$AU$4:$AY$7,5,FALSE)</f>
        <v>-1</v>
      </c>
      <c r="Z6" s="939" t="s">
        <v>5</v>
      </c>
      <c r="AA6" s="940">
        <f t="shared" si="5"/>
        <v>3</v>
      </c>
      <c r="AB6" s="940">
        <f t="shared" si="0"/>
        <v>2</v>
      </c>
      <c r="AC6" s="940">
        <f t="shared" si="1"/>
        <v>1</v>
      </c>
      <c r="AD6" s="939" t="s">
        <v>10</v>
      </c>
      <c r="AE6" s="940">
        <f t="shared" si="6"/>
        <v>0</v>
      </c>
      <c r="AF6" s="936">
        <f t="shared" si="2"/>
        <v>1</v>
      </c>
      <c r="AG6" s="936">
        <f t="shared" si="3"/>
        <v>2</v>
      </c>
      <c r="AI6" s="935">
        <f>RANK($AJ6,$AJ$4:$AJ$7,1)+COUNTIF($AJ$4:$AJ6,$AJ6)-1</f>
        <v>2</v>
      </c>
      <c r="AJ6" s="935">
        <f t="shared" si="7"/>
        <v>2</v>
      </c>
      <c r="AK6" s="935">
        <f t="shared" si="8"/>
        <v>0</v>
      </c>
      <c r="AL6" s="935">
        <f t="shared" si="9"/>
        <v>0</v>
      </c>
      <c r="AM6" s="935">
        <f t="shared" si="10"/>
        <v>2</v>
      </c>
      <c r="AN6" s="939" t="s">
        <v>7</v>
      </c>
      <c r="AO6" s="935">
        <f t="shared" si="11"/>
        <v>4</v>
      </c>
      <c r="AP6" s="935">
        <f>SUMIF($Z$4:$Z$9,AN6,$AB$4:$AB$9)+SUMIF($AD$4:$AD$9,AN6,$AF$4:$AF$9)</f>
        <v>3</v>
      </c>
      <c r="AQ6" s="935">
        <f t="shared" si="12"/>
        <v>4</v>
      </c>
      <c r="AR6" s="935">
        <f t="shared" si="13"/>
        <v>-1</v>
      </c>
      <c r="AT6" s="935">
        <v>3</v>
      </c>
      <c r="AU6" s="935" t="str">
        <f t="shared" si="14"/>
        <v>Mexiko</v>
      </c>
      <c r="AV6" s="935">
        <f t="shared" si="15"/>
        <v>2</v>
      </c>
      <c r="AW6" s="935">
        <f t="shared" si="4"/>
        <v>3</v>
      </c>
      <c r="AX6" s="935">
        <f t="shared" si="16"/>
        <v>4</v>
      </c>
      <c r="AY6" s="935">
        <f t="shared" si="17"/>
        <v>-1</v>
      </c>
      <c r="AZ6" s="997">
        <v>17</v>
      </c>
      <c r="BA6" s="1004">
        <v>41807.666666666664</v>
      </c>
      <c r="BB6" s="999" t="s">
        <v>5</v>
      </c>
      <c r="BC6" s="1000" t="s">
        <v>6</v>
      </c>
      <c r="BD6" s="1001" t="s">
        <v>10</v>
      </c>
      <c r="BE6" s="1003">
        <f>IF(G6='Resultat &amp; tabell'!$G6,2,0)</f>
        <v>0</v>
      </c>
      <c r="BF6" s="1002" t="s">
        <v>6</v>
      </c>
      <c r="BG6" s="1003">
        <f>IF(I6='Resultat &amp; tabell'!$I6,2,0)</f>
        <v>0</v>
      </c>
      <c r="BH6" s="1003">
        <f>IF(J6='Resultat &amp; tabell'!$J6,1,0)</f>
        <v>0</v>
      </c>
      <c r="BI6" s="987">
        <f t="shared" si="18"/>
        <v>0</v>
      </c>
      <c r="BK6" s="1062" t="s">
        <v>123</v>
      </c>
      <c r="BL6" s="985"/>
      <c r="BM6" s="1040">
        <f>IF(T5='Resultat &amp; tabell'!$M6,20,0)</f>
        <v>0</v>
      </c>
      <c r="BN6" s="1027"/>
      <c r="BO6" s="1027"/>
    </row>
    <row r="7" spans="2:67" ht="14.25" customHeight="1" x14ac:dyDescent="0.25">
      <c r="B7" s="926">
        <v>18</v>
      </c>
      <c r="C7" s="969">
        <v>41808.75</v>
      </c>
      <c r="D7" s="965" t="s">
        <v>169</v>
      </c>
      <c r="E7" s="966" t="s">
        <v>6</v>
      </c>
      <c r="F7" s="967" t="s">
        <v>170</v>
      </c>
      <c r="G7" s="1042">
        <v>1</v>
      </c>
      <c r="H7" s="980" t="s">
        <v>6</v>
      </c>
      <c r="I7" s="1042">
        <v>2</v>
      </c>
      <c r="J7" s="1043">
        <v>2</v>
      </c>
      <c r="K7" s="1057">
        <f>IF('Resultat &amp; tabell'!J7="",0,BI7)</f>
        <v>1</v>
      </c>
      <c r="L7" s="1047">
        <v>4</v>
      </c>
      <c r="M7" s="1067" t="str">
        <f>VLOOKUP(L7,$AT$4:$AY$7,2,FALSE)</f>
        <v>Kamerun</v>
      </c>
      <c r="N7" s="1064">
        <f>VLOOKUP(M7,$AU$4:$AY$7,2,FALSE)</f>
        <v>1</v>
      </c>
      <c r="O7" s="1064">
        <f>VLOOKUP(M7,$AU$4:$AY$7,3,FALSE)</f>
        <v>3</v>
      </c>
      <c r="P7" s="1064">
        <f>VLOOKUP(M7,$AU$4:$AY$7,4,FALSE)</f>
        <v>6</v>
      </c>
      <c r="Q7" s="1065">
        <f>VLOOKUP(M7,$AU$4:$AY$7,5,FALSE)</f>
        <v>-3</v>
      </c>
      <c r="S7" s="1068"/>
      <c r="T7" s="1041"/>
      <c r="U7" s="1041"/>
      <c r="V7" s="1041"/>
      <c r="W7" s="932"/>
      <c r="Z7" s="939" t="s">
        <v>11</v>
      </c>
      <c r="AA7" s="940">
        <f t="shared" si="5"/>
        <v>0</v>
      </c>
      <c r="AB7" s="940">
        <f t="shared" si="0"/>
        <v>1</v>
      </c>
      <c r="AC7" s="940">
        <f t="shared" si="1"/>
        <v>2</v>
      </c>
      <c r="AD7" s="939" t="s">
        <v>7</v>
      </c>
      <c r="AE7" s="940">
        <f t="shared" si="6"/>
        <v>3</v>
      </c>
      <c r="AF7" s="936">
        <f t="shared" si="2"/>
        <v>2</v>
      </c>
      <c r="AG7" s="936">
        <f t="shared" si="3"/>
        <v>1</v>
      </c>
      <c r="AI7" s="935">
        <f>RANK($AJ7,$AJ$4:$AJ$7,1)+COUNTIF($AJ$4:$AJ7,$AJ7)-1</f>
        <v>4</v>
      </c>
      <c r="AJ7" s="935">
        <f t="shared" si="7"/>
        <v>4</v>
      </c>
      <c r="AK7" s="935">
        <f t="shared" si="8"/>
        <v>0</v>
      </c>
      <c r="AL7" s="935">
        <f t="shared" si="9"/>
        <v>0</v>
      </c>
      <c r="AM7" s="935">
        <f t="shared" si="10"/>
        <v>4</v>
      </c>
      <c r="AN7" s="939" t="s">
        <v>11</v>
      </c>
      <c r="AO7" s="935">
        <f t="shared" si="11"/>
        <v>1</v>
      </c>
      <c r="AP7" s="935">
        <f>SUMIF($Z$4:$Z$9,AN7,$AB$4:$AB$9)+SUMIF($AD$4:$AD$9,AN7,$AF$4:$AF$9)</f>
        <v>3</v>
      </c>
      <c r="AQ7" s="935">
        <f t="shared" si="12"/>
        <v>6</v>
      </c>
      <c r="AR7" s="935">
        <f t="shared" si="13"/>
        <v>-3</v>
      </c>
      <c r="AT7" s="935">
        <v>4</v>
      </c>
      <c r="AU7" s="935" t="str">
        <f t="shared" si="14"/>
        <v>Kamerun</v>
      </c>
      <c r="AV7" s="935">
        <f t="shared" si="15"/>
        <v>1</v>
      </c>
      <c r="AW7" s="935">
        <f t="shared" si="4"/>
        <v>3</v>
      </c>
      <c r="AX7" s="935">
        <f t="shared" si="16"/>
        <v>6</v>
      </c>
      <c r="AY7" s="935">
        <f t="shared" si="17"/>
        <v>-3</v>
      </c>
      <c r="AZ7" s="997">
        <v>18</v>
      </c>
      <c r="BA7" s="1004">
        <v>41808.75</v>
      </c>
      <c r="BB7" s="999" t="s">
        <v>11</v>
      </c>
      <c r="BC7" s="1000" t="s">
        <v>6</v>
      </c>
      <c r="BD7" s="1001" t="s">
        <v>7</v>
      </c>
      <c r="BE7" s="1003">
        <f>IF(G7='Resultat &amp; tabell'!$G7,2,0)</f>
        <v>0</v>
      </c>
      <c r="BF7" s="1002" t="s">
        <v>6</v>
      </c>
      <c r="BG7" s="1003">
        <f>IF(I7='Resultat &amp; tabell'!$I7,2,0)</f>
        <v>0</v>
      </c>
      <c r="BH7" s="1003">
        <f>IF(J7='Resultat &amp; tabell'!$J7,1,0)</f>
        <v>1</v>
      </c>
      <c r="BI7" s="987">
        <f t="shared" si="18"/>
        <v>1</v>
      </c>
      <c r="BK7" s="1005"/>
      <c r="BL7" s="1027"/>
      <c r="BM7" s="1027"/>
      <c r="BN7" s="1027"/>
      <c r="BO7" s="1027"/>
    </row>
    <row r="8" spans="2:67" ht="14.25" customHeight="1" x14ac:dyDescent="0.25">
      <c r="B8" s="926">
        <v>33</v>
      </c>
      <c r="C8" s="969">
        <v>41813.708333333336</v>
      </c>
      <c r="D8" s="965" t="s">
        <v>169</v>
      </c>
      <c r="E8" s="966" t="s">
        <v>6</v>
      </c>
      <c r="F8" s="967" t="s">
        <v>166</v>
      </c>
      <c r="G8" s="1042">
        <v>1</v>
      </c>
      <c r="H8" s="980" t="s">
        <v>6</v>
      </c>
      <c r="I8" s="1042">
        <v>3</v>
      </c>
      <c r="J8" s="1043">
        <v>2</v>
      </c>
      <c r="K8" s="1057">
        <f>IF('Resultat &amp; tabell'!J8="",0,BI8)</f>
        <v>3</v>
      </c>
      <c r="N8" s="1069"/>
      <c r="O8" s="1069"/>
      <c r="P8" s="1069"/>
      <c r="Q8" s="1069"/>
      <c r="S8" s="1068"/>
      <c r="T8" s="1041"/>
      <c r="U8" s="1041"/>
      <c r="V8" s="1041"/>
      <c r="W8" s="932"/>
      <c r="Z8" s="939" t="s">
        <v>11</v>
      </c>
      <c r="AA8" s="940">
        <f t="shared" si="5"/>
        <v>0</v>
      </c>
      <c r="AB8" s="940">
        <f t="shared" si="0"/>
        <v>1</v>
      </c>
      <c r="AC8" s="940">
        <f t="shared" si="1"/>
        <v>3</v>
      </c>
      <c r="AD8" s="939" t="s">
        <v>5</v>
      </c>
      <c r="AE8" s="940">
        <f t="shared" si="6"/>
        <v>3</v>
      </c>
      <c r="AF8" s="936">
        <f t="shared" si="2"/>
        <v>3</v>
      </c>
      <c r="AG8" s="936">
        <f t="shared" si="3"/>
        <v>1</v>
      </c>
      <c r="AZ8" s="997">
        <v>33</v>
      </c>
      <c r="BA8" s="1004">
        <v>41813.708333333336</v>
      </c>
      <c r="BB8" s="999" t="s">
        <v>11</v>
      </c>
      <c r="BC8" s="1000" t="s">
        <v>6</v>
      </c>
      <c r="BD8" s="1001" t="s">
        <v>5</v>
      </c>
      <c r="BE8" s="1003">
        <f>IF(G8='Resultat &amp; tabell'!$G8,2,0)</f>
        <v>2</v>
      </c>
      <c r="BF8" s="1002" t="s">
        <v>6</v>
      </c>
      <c r="BG8" s="1003">
        <f>IF(I8='Resultat &amp; tabell'!$I8,2,0)</f>
        <v>0</v>
      </c>
      <c r="BH8" s="1003">
        <f>IF(J8='Resultat &amp; tabell'!$J8,1,0)</f>
        <v>1</v>
      </c>
      <c r="BI8" s="987">
        <f t="shared" si="18"/>
        <v>3</v>
      </c>
      <c r="BL8" s="1027"/>
      <c r="BM8" s="1027"/>
      <c r="BN8" s="1027"/>
      <c r="BO8" s="1027"/>
    </row>
    <row r="9" spans="2:67" ht="14.25" customHeight="1" x14ac:dyDescent="0.25">
      <c r="B9" s="925">
        <v>34</v>
      </c>
      <c r="C9" s="970">
        <v>41813.708333333336</v>
      </c>
      <c r="D9" s="965" t="s">
        <v>170</v>
      </c>
      <c r="E9" s="966" t="s">
        <v>6</v>
      </c>
      <c r="F9" s="967" t="s">
        <v>168</v>
      </c>
      <c r="G9" s="1042">
        <v>1</v>
      </c>
      <c r="H9" s="980" t="s">
        <v>6</v>
      </c>
      <c r="I9" s="1042">
        <v>1</v>
      </c>
      <c r="J9" s="1044" t="s">
        <v>122</v>
      </c>
      <c r="K9" s="1057">
        <f>IF('Resultat &amp; tabell'!J9="",0,BI9)</f>
        <v>2</v>
      </c>
      <c r="N9" s="1069"/>
      <c r="O9" s="1069"/>
      <c r="P9" s="1069"/>
      <c r="Q9" s="1069"/>
      <c r="S9" s="1068"/>
      <c r="T9" s="1041"/>
      <c r="U9" s="1041"/>
      <c r="V9" s="1041"/>
      <c r="W9" s="932"/>
      <c r="Z9" s="939" t="s">
        <v>7</v>
      </c>
      <c r="AA9" s="940">
        <f t="shared" si="5"/>
        <v>1</v>
      </c>
      <c r="AB9" s="940">
        <f t="shared" si="0"/>
        <v>1</v>
      </c>
      <c r="AC9" s="940">
        <f t="shared" si="1"/>
        <v>1</v>
      </c>
      <c r="AD9" s="939" t="s">
        <v>10</v>
      </c>
      <c r="AE9" s="940">
        <f t="shared" si="6"/>
        <v>1</v>
      </c>
      <c r="AF9" s="936">
        <f t="shared" si="2"/>
        <v>1</v>
      </c>
      <c r="AG9" s="936">
        <f t="shared" si="3"/>
        <v>1</v>
      </c>
      <c r="AZ9" s="1007">
        <v>34</v>
      </c>
      <c r="BA9" s="1008">
        <v>41813.708333333336</v>
      </c>
      <c r="BB9" s="1009" t="s">
        <v>7</v>
      </c>
      <c r="BC9" s="1010" t="s">
        <v>6</v>
      </c>
      <c r="BD9" s="1011" t="s">
        <v>10</v>
      </c>
      <c r="BE9" s="1003">
        <f>IF(G9='Resultat &amp; tabell'!$G9,2,0)</f>
        <v>2</v>
      </c>
      <c r="BF9" s="1002" t="s">
        <v>6</v>
      </c>
      <c r="BG9" s="1003">
        <f>IF(I9='Resultat &amp; tabell'!$I9,2,0)</f>
        <v>0</v>
      </c>
      <c r="BH9" s="1003">
        <f>IF(J9='Resultat &amp; tabell'!$J9,1,0)</f>
        <v>0</v>
      </c>
      <c r="BI9" s="987">
        <f t="shared" si="18"/>
        <v>2</v>
      </c>
      <c r="BL9" s="1027"/>
      <c r="BM9" s="1027"/>
      <c r="BN9" s="1027"/>
      <c r="BO9" s="1027"/>
    </row>
    <row r="10" spans="2:67" ht="14.25" customHeight="1" x14ac:dyDescent="0.3">
      <c r="C10" s="941"/>
      <c r="F10" s="1103"/>
      <c r="K10" s="1070"/>
      <c r="N10" s="1069"/>
      <c r="O10" s="1069"/>
      <c r="P10" s="1069"/>
      <c r="Q10" s="1069"/>
      <c r="S10" s="1068"/>
      <c r="T10" s="1041"/>
      <c r="U10" s="1041"/>
      <c r="V10" s="1041"/>
      <c r="W10" s="932"/>
      <c r="BA10" s="1012"/>
      <c r="BI10" s="988"/>
      <c r="BL10" s="1027"/>
      <c r="BM10" s="1027"/>
      <c r="BN10" s="1027"/>
      <c r="BO10" s="1027"/>
    </row>
    <row r="11" spans="2:67" s="946" customFormat="1" ht="14.25" customHeight="1" x14ac:dyDescent="0.3">
      <c r="B11" s="923" t="s">
        <v>24</v>
      </c>
      <c r="C11" s="944"/>
      <c r="D11" s="929"/>
      <c r="E11" s="930"/>
      <c r="F11" s="1104"/>
      <c r="G11" s="930"/>
      <c r="H11" s="930"/>
      <c r="I11" s="945"/>
      <c r="J11" s="930"/>
      <c r="K11" s="1103"/>
      <c r="L11" s="1071"/>
      <c r="M11" s="1072"/>
      <c r="N11" s="1073"/>
      <c r="O11" s="1073"/>
      <c r="P11" s="1073"/>
      <c r="Q11" s="1073"/>
      <c r="R11" s="1072"/>
      <c r="S11" s="1072" t="s">
        <v>109</v>
      </c>
      <c r="Z11" s="933"/>
      <c r="AA11" s="940"/>
      <c r="AB11" s="940"/>
      <c r="AC11" s="940"/>
      <c r="AD11" s="933"/>
      <c r="AE11" s="947"/>
      <c r="AF11" s="948"/>
      <c r="AG11" s="948"/>
      <c r="AH11" s="947"/>
      <c r="AI11" s="935"/>
      <c r="AJ11" s="947"/>
      <c r="AK11" s="947"/>
      <c r="AL11" s="947"/>
      <c r="AM11" s="947"/>
      <c r="AN11" s="947"/>
      <c r="AO11" s="947"/>
      <c r="AP11" s="947"/>
      <c r="AQ11" s="947"/>
      <c r="AR11" s="947"/>
      <c r="AS11" s="947"/>
      <c r="AT11" s="947"/>
      <c r="AU11" s="947"/>
      <c r="AV11" s="947"/>
      <c r="AW11" s="947"/>
      <c r="AX11" s="947"/>
      <c r="AY11" s="947"/>
      <c r="AZ11" s="990" t="s">
        <v>24</v>
      </c>
      <c r="BA11" s="1014"/>
      <c r="BB11" s="991"/>
      <c r="BC11" s="992"/>
      <c r="BD11" s="991"/>
      <c r="BE11" s="992"/>
      <c r="BF11" s="992"/>
      <c r="BG11" s="1015"/>
      <c r="BH11" s="992"/>
      <c r="BI11" s="989"/>
      <c r="BJ11" s="956"/>
      <c r="BK11" s="958"/>
      <c r="BL11" s="989"/>
      <c r="BM11" s="989"/>
      <c r="BN11" s="989"/>
      <c r="BO11" s="989"/>
    </row>
    <row r="12" spans="2:67" s="946" customFormat="1" ht="14.25" customHeight="1" x14ac:dyDescent="0.25">
      <c r="B12" s="983" t="s">
        <v>2</v>
      </c>
      <c r="C12" s="977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978" t="s">
        <v>81</v>
      </c>
      <c r="K12" s="1074" t="s">
        <v>89</v>
      </c>
      <c r="L12" s="1071"/>
      <c r="M12" s="1053" t="s">
        <v>24</v>
      </c>
      <c r="N12" s="1054" t="s">
        <v>89</v>
      </c>
      <c r="O12" s="1054" t="s">
        <v>90</v>
      </c>
      <c r="P12" s="1054" t="s">
        <v>91</v>
      </c>
      <c r="Q12" s="1055" t="s">
        <v>101</v>
      </c>
      <c r="R12" s="1072"/>
      <c r="S12" s="1075" t="s">
        <v>83</v>
      </c>
      <c r="T12" s="960" t="s">
        <v>89</v>
      </c>
      <c r="U12" s="960" t="s">
        <v>102</v>
      </c>
      <c r="V12" s="986" t="s">
        <v>111</v>
      </c>
      <c r="Z12" s="937" t="s">
        <v>87</v>
      </c>
      <c r="AA12" s="937" t="s">
        <v>89</v>
      </c>
      <c r="AB12" s="937" t="s">
        <v>90</v>
      </c>
      <c r="AC12" s="937" t="s">
        <v>91</v>
      </c>
      <c r="AD12" s="937" t="s">
        <v>88</v>
      </c>
      <c r="AE12" s="937" t="s">
        <v>89</v>
      </c>
      <c r="AF12" s="937" t="s">
        <v>90</v>
      </c>
      <c r="AG12" s="937" t="s">
        <v>91</v>
      </c>
      <c r="AH12" s="947"/>
      <c r="AI12" s="938" t="s">
        <v>99</v>
      </c>
      <c r="AJ12" s="938" t="s">
        <v>98</v>
      </c>
      <c r="AK12" s="938" t="s">
        <v>97</v>
      </c>
      <c r="AL12" s="937" t="s">
        <v>96</v>
      </c>
      <c r="AM12" s="937" t="s">
        <v>95</v>
      </c>
      <c r="AN12" s="937" t="s">
        <v>92</v>
      </c>
      <c r="AO12" s="937" t="s">
        <v>89</v>
      </c>
      <c r="AP12" s="937" t="s">
        <v>90</v>
      </c>
      <c r="AQ12" s="937" t="s">
        <v>91</v>
      </c>
      <c r="AR12" s="938" t="s">
        <v>93</v>
      </c>
      <c r="AS12" s="947"/>
      <c r="AT12" s="937" t="s">
        <v>94</v>
      </c>
      <c r="AU12" s="937" t="s">
        <v>92</v>
      </c>
      <c r="AV12" s="937" t="s">
        <v>89</v>
      </c>
      <c r="AW12" s="937" t="s">
        <v>90</v>
      </c>
      <c r="AX12" s="937" t="s">
        <v>91</v>
      </c>
      <c r="AY12" s="938" t="s">
        <v>93</v>
      </c>
      <c r="AZ12" s="1016" t="s">
        <v>2</v>
      </c>
      <c r="BA12" s="1017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1018" t="s">
        <v>81</v>
      </c>
      <c r="BI12" s="979" t="s">
        <v>89</v>
      </c>
      <c r="BJ12" s="956"/>
      <c r="BK12" s="993"/>
      <c r="BL12" s="989"/>
      <c r="BM12" s="989"/>
      <c r="BN12" s="989"/>
      <c r="BO12" s="989"/>
    </row>
    <row r="13" spans="2:67" ht="14.25" customHeight="1" x14ac:dyDescent="0.25">
      <c r="B13" s="926">
        <v>3</v>
      </c>
      <c r="C13" s="969">
        <v>41803.666666666664</v>
      </c>
      <c r="D13" s="965" t="s">
        <v>174</v>
      </c>
      <c r="E13" s="966" t="s">
        <v>6</v>
      </c>
      <c r="F13" s="967" t="s">
        <v>177</v>
      </c>
      <c r="G13" s="1043">
        <v>2</v>
      </c>
      <c r="H13" s="980" t="s">
        <v>6</v>
      </c>
      <c r="I13" s="1043">
        <v>2</v>
      </c>
      <c r="J13" s="1043" t="s">
        <v>122</v>
      </c>
      <c r="K13" s="1057">
        <f>IF('Resultat &amp; tabell'!J13="",0,BI13)</f>
        <v>0</v>
      </c>
      <c r="L13" s="1058">
        <v>1</v>
      </c>
      <c r="M13" s="1059" t="str">
        <f>VLOOKUP(L13,$AT$13:$AY$16,2,FALSE)</f>
        <v>Spanien</v>
      </c>
      <c r="N13" s="1060">
        <f>VLOOKUP(M13,$AU$13:$AY$16,2,FALSE)</f>
        <v>7</v>
      </c>
      <c r="O13" s="1060">
        <f>VLOOKUP(M13,$AU$13:$AY$16,3,FALSE)</f>
        <v>7</v>
      </c>
      <c r="P13" s="1060">
        <f>VLOOKUP(M13,$AU$13:$AY$16,4,FALSE)</f>
        <v>3</v>
      </c>
      <c r="Q13" s="1061">
        <f>VLOOKUP(M13,$AU$13:$AY$16,5,FALSE)</f>
        <v>4</v>
      </c>
      <c r="S13" s="1076" t="s">
        <v>108</v>
      </c>
      <c r="T13" s="1096">
        <f>SUM(K4:K72)</f>
        <v>61</v>
      </c>
      <c r="U13" s="1096">
        <v>0</v>
      </c>
      <c r="V13" s="1097">
        <f t="shared" ref="V13:V18" si="19">SUM(T13:U13)</f>
        <v>61</v>
      </c>
      <c r="W13" s="932"/>
      <c r="Z13" s="939" t="s">
        <v>27</v>
      </c>
      <c r="AA13" s="940">
        <f t="shared" ref="AA13:AA18" si="20">IF(G13="",0,IF($G13&lt;$I13,0,IF($G13=$I13,1,3)))</f>
        <v>1</v>
      </c>
      <c r="AB13" s="940">
        <f t="shared" ref="AB13:AB18" si="21">G13</f>
        <v>2</v>
      </c>
      <c r="AC13" s="940">
        <f t="shared" ref="AC13:AC18" si="22">I13</f>
        <v>2</v>
      </c>
      <c r="AD13" s="939" t="s">
        <v>28</v>
      </c>
      <c r="AE13" s="940">
        <f t="shared" ref="AE13:AE18" si="23">IF(I13="",0,IF(I13&lt;G13,0,IF(G13=I13,1,3)))</f>
        <v>1</v>
      </c>
      <c r="AF13" s="936">
        <f t="shared" ref="AF13:AF18" si="24">I13</f>
        <v>2</v>
      </c>
      <c r="AG13" s="936">
        <f t="shared" ref="AG13:AG18" si="25">G13</f>
        <v>2</v>
      </c>
      <c r="AI13" s="935">
        <f>RANK($AJ13,$AJ$13:$AJ$16,1)+COUNTIF($AJ$13:$AJ13,$AJ13)-1</f>
        <v>1</v>
      </c>
      <c r="AJ13" s="935">
        <f>AK13+AL13+AM13</f>
        <v>1</v>
      </c>
      <c r="AK13" s="935">
        <f>SUMPRODUCT(($AO$13:$AO$16=AO13)*($AR$13:$AR$16=AR13)*($AP$13:$AP$16&gt;AP13))</f>
        <v>0</v>
      </c>
      <c r="AL13" s="935">
        <f>SUMPRODUCT(($AO$13:$AO$16=AO13)*($AR$13:$AR$16&gt;AR13))</f>
        <v>0</v>
      </c>
      <c r="AM13" s="935">
        <f>RANK(AO13,$AO$13:$AO$16)</f>
        <v>1</v>
      </c>
      <c r="AN13" s="939" t="s">
        <v>27</v>
      </c>
      <c r="AO13" s="935">
        <f>SUMIF($Z$13:$Z$18,$AN13,$AA$13:$AA$18)+SUMIF($AD$13:$AD$18,$AN13,$AE$13:$AE$18)</f>
        <v>7</v>
      </c>
      <c r="AP13" s="935">
        <f>SUMIF($Z$13:$Z$18,$AN13,$AB$13:$AB$18)+SUMIF($AD$13:$AD$18,$AN13,$AF$13:$AF$18)</f>
        <v>7</v>
      </c>
      <c r="AQ13" s="935">
        <f>SUMIF($Z$13:$Z$18,$AN13,$AC$13:$AC$18)+SUMIF($AD$13:$AD$18,$AN13,$AG$13:$AG$18)</f>
        <v>3</v>
      </c>
      <c r="AR13" s="935">
        <f>AP13-AQ13</f>
        <v>4</v>
      </c>
      <c r="AT13" s="935">
        <v>1</v>
      </c>
      <c r="AU13" s="935" t="str">
        <f>VLOOKUP($AT13,$AI$13:$AR$16,6,FALSE)</f>
        <v>Spanien</v>
      </c>
      <c r="AV13" s="935">
        <f>VLOOKUP($AU13,$AN$13:$AR$16,2,FALSE)</f>
        <v>7</v>
      </c>
      <c r="AW13" s="935">
        <f>VLOOKUP($AU13,$AN$13:$AR$16,3,FALSE)</f>
        <v>7</v>
      </c>
      <c r="AX13" s="935">
        <f>VLOOKUP($AU13,$AN$13:$AR$16,4,FALSE)</f>
        <v>3</v>
      </c>
      <c r="AY13" s="935">
        <f>VLOOKUP($AU13,$AN$13:$AR$16,5,FALSE)</f>
        <v>4</v>
      </c>
      <c r="AZ13" s="997">
        <v>3</v>
      </c>
      <c r="BA13" s="1004">
        <v>41803.666666666664</v>
      </c>
      <c r="BB13" s="999" t="s">
        <v>27</v>
      </c>
      <c r="BC13" s="1000" t="s">
        <v>6</v>
      </c>
      <c r="BD13" s="1001" t="s">
        <v>28</v>
      </c>
      <c r="BE13" s="1003">
        <f>IF(G13='Resultat &amp; tabell'!$G13,2,0)</f>
        <v>0</v>
      </c>
      <c r="BF13" s="1002" t="s">
        <v>6</v>
      </c>
      <c r="BG13" s="1003">
        <f>IF(I13='Resultat &amp; tabell'!$I13,2,0)</f>
        <v>0</v>
      </c>
      <c r="BH13" s="1003">
        <f>IF(J13='Resultat &amp; tabell'!$J13,1,0)</f>
        <v>0</v>
      </c>
      <c r="BI13" s="987">
        <f t="shared" ref="BI13:BI18" si="26">SUM(BE13+BG13+BH13)</f>
        <v>0</v>
      </c>
      <c r="BJ13" s="957"/>
      <c r="BK13" s="990"/>
      <c r="BL13" s="1027"/>
      <c r="BM13" s="1027"/>
      <c r="BN13" s="1027"/>
      <c r="BO13" s="1027"/>
    </row>
    <row r="14" spans="2:67" ht="14.25" customHeight="1" x14ac:dyDescent="0.25">
      <c r="B14" s="926">
        <v>4</v>
      </c>
      <c r="C14" s="969">
        <v>41803.75</v>
      </c>
      <c r="D14" s="965" t="s">
        <v>175</v>
      </c>
      <c r="E14" s="966" t="s">
        <v>6</v>
      </c>
      <c r="F14" s="967" t="s">
        <v>176</v>
      </c>
      <c r="G14" s="1043">
        <v>2</v>
      </c>
      <c r="H14" s="980" t="s">
        <v>6</v>
      </c>
      <c r="I14" s="1043">
        <v>0</v>
      </c>
      <c r="J14" s="1043">
        <v>1</v>
      </c>
      <c r="K14" s="1057">
        <f>IF('Resultat &amp; tabell'!J14="",0,BI14)</f>
        <v>1</v>
      </c>
      <c r="L14" s="1047">
        <v>2</v>
      </c>
      <c r="M14" s="1063" t="str">
        <f>VLOOKUP(L14,$AT$13:$AY$16,2,FALSE)</f>
        <v>Holland</v>
      </c>
      <c r="N14" s="1064">
        <f>VLOOKUP(M14,$AU$13:$AY$16,2,FALSE)</f>
        <v>5</v>
      </c>
      <c r="O14" s="1064">
        <f>VLOOKUP(M14,$AU$13:$AY$16,3,FALSE)</f>
        <v>7</v>
      </c>
      <c r="P14" s="1064">
        <f>VLOOKUP(M14,$AU$13:$AY$16,4,FALSE)</f>
        <v>4</v>
      </c>
      <c r="Q14" s="1065">
        <f>VLOOKUP(M14,$AU$13:$AY$16,5,FALSE)</f>
        <v>3</v>
      </c>
      <c r="S14" s="1077" t="s">
        <v>1</v>
      </c>
      <c r="T14" s="1098">
        <f>SUM(K76:K83)</f>
        <v>6</v>
      </c>
      <c r="U14" s="1098">
        <f>O76</f>
        <v>16</v>
      </c>
      <c r="V14" s="1099">
        <f t="shared" si="19"/>
        <v>22</v>
      </c>
      <c r="W14" s="932"/>
      <c r="Z14" s="939" t="s">
        <v>30</v>
      </c>
      <c r="AA14" s="940">
        <f t="shared" si="20"/>
        <v>3</v>
      </c>
      <c r="AB14" s="940">
        <f t="shared" si="21"/>
        <v>2</v>
      </c>
      <c r="AC14" s="940">
        <f t="shared" si="22"/>
        <v>0</v>
      </c>
      <c r="AD14" s="939" t="s">
        <v>31</v>
      </c>
      <c r="AE14" s="940">
        <f t="shared" si="23"/>
        <v>0</v>
      </c>
      <c r="AF14" s="936">
        <f t="shared" si="24"/>
        <v>0</v>
      </c>
      <c r="AG14" s="936">
        <f t="shared" si="25"/>
        <v>2</v>
      </c>
      <c r="AI14" s="935">
        <f>RANK($AJ14,$AJ$13:$AJ$16,1)+COUNTIF($AJ$13:$AJ14,$AJ14)-1</f>
        <v>3</v>
      </c>
      <c r="AJ14" s="935">
        <f>AK14+AL14+AM14</f>
        <v>3</v>
      </c>
      <c r="AK14" s="935">
        <f>SUMPRODUCT(($AO$13:$AO$16=AO14)*($AR$13:$AR$16=AR14)*($AP$13:$AP$16&gt;AP14))</f>
        <v>0</v>
      </c>
      <c r="AL14" s="935">
        <f>SUMPRODUCT(($AO$13:$AO$16=AO14)*($AR$13:$AR$16&gt;AR14))</f>
        <v>0</v>
      </c>
      <c r="AM14" s="935">
        <f>RANK(AO14,$AO$13:$AO$16)</f>
        <v>3</v>
      </c>
      <c r="AN14" s="939" t="s">
        <v>30</v>
      </c>
      <c r="AO14" s="935">
        <f>SUMIF($Z$13:$Z$18,$AN14,$AA$13:$AA$18)+SUMIF($AD$13:$AD$18,$AN14,$AE$13:$AE$18)</f>
        <v>4</v>
      </c>
      <c r="AP14" s="935">
        <f>SUMIF($Z$13:$Z$18,$AN14,$AB$13:$AB$18)+SUMIF($AD$13:$AD$18,AN14,$AF$13:$AF$18)</f>
        <v>4</v>
      </c>
      <c r="AQ14" s="935">
        <f>SUMIF($Z$13:$Z$18,$AN14,$AC$13:$AC$18)+SUMIF($AD$13:$AD$18,$AN14,$AG$13:$AG$18)</f>
        <v>4</v>
      </c>
      <c r="AR14" s="935">
        <f>AP14-AQ14</f>
        <v>0</v>
      </c>
      <c r="AT14" s="935">
        <v>2</v>
      </c>
      <c r="AU14" s="935" t="str">
        <f>VLOOKUP($AT14,$AI$13:$AR$16,6,FALSE)</f>
        <v>Holland</v>
      </c>
      <c r="AV14" s="935">
        <f>VLOOKUP($AU14,$AN$13:$AR$16,2,FALSE)</f>
        <v>5</v>
      </c>
      <c r="AW14" s="935">
        <f>VLOOKUP($AU14,$AN$13:$AR$16,3,FALSE)</f>
        <v>7</v>
      </c>
      <c r="AX14" s="935">
        <f>VLOOKUP($AU14,$AN$13:$AR$16,4,FALSE)</f>
        <v>4</v>
      </c>
      <c r="AY14" s="935">
        <f>VLOOKUP($AU14,$AN$13:$AR$16,5,FALSE)</f>
        <v>3</v>
      </c>
      <c r="AZ14" s="997">
        <v>4</v>
      </c>
      <c r="BA14" s="1004">
        <v>41803.75</v>
      </c>
      <c r="BB14" s="999" t="s">
        <v>30</v>
      </c>
      <c r="BC14" s="1000" t="s">
        <v>6</v>
      </c>
      <c r="BD14" s="1001" t="s">
        <v>31</v>
      </c>
      <c r="BE14" s="1003">
        <f>IF(G14='Resultat &amp; tabell'!$G14,2,0)</f>
        <v>0</v>
      </c>
      <c r="BF14" s="1002" t="s">
        <v>6</v>
      </c>
      <c r="BG14" s="1003">
        <f>IF(I14='Resultat &amp; tabell'!$I14,2,0)</f>
        <v>0</v>
      </c>
      <c r="BH14" s="1003">
        <f>IF(J14='Resultat &amp; tabell'!$J14,1,0)</f>
        <v>1</v>
      </c>
      <c r="BI14" s="987">
        <f t="shared" si="26"/>
        <v>1</v>
      </c>
      <c r="BK14" s="990"/>
      <c r="BL14" s="1027"/>
      <c r="BM14" s="1027"/>
      <c r="BN14" s="1027"/>
      <c r="BO14" s="1027"/>
    </row>
    <row r="15" spans="2:67" ht="14.25" customHeight="1" x14ac:dyDescent="0.25">
      <c r="B15" s="926">
        <v>19</v>
      </c>
      <c r="C15" s="969">
        <v>41808.666666666664</v>
      </c>
      <c r="D15" s="965" t="s">
        <v>174</v>
      </c>
      <c r="E15" s="966" t="s">
        <v>6</v>
      </c>
      <c r="F15" s="967" t="s">
        <v>175</v>
      </c>
      <c r="G15" s="1043">
        <v>3</v>
      </c>
      <c r="H15" s="980" t="s">
        <v>6</v>
      </c>
      <c r="I15" s="1043">
        <v>1</v>
      </c>
      <c r="J15" s="1043">
        <v>1</v>
      </c>
      <c r="K15" s="1057">
        <f>IF('Resultat &amp; tabell'!J15="",0,BI15)</f>
        <v>0</v>
      </c>
      <c r="L15" s="1047">
        <v>3</v>
      </c>
      <c r="M15" s="1078" t="str">
        <f>VLOOKUP(L15,$AT$13:$AY$16,2,FALSE)</f>
        <v>Chile</v>
      </c>
      <c r="N15" s="1079">
        <f>VLOOKUP(M15,$AU$13:$AY$16,2,FALSE)</f>
        <v>4</v>
      </c>
      <c r="O15" s="1079">
        <f>VLOOKUP(M15,$AU$13:$AY$16,3,FALSE)</f>
        <v>4</v>
      </c>
      <c r="P15" s="1079">
        <f>VLOOKUP(M15,$AU$13:$AY$16,4,FALSE)</f>
        <v>4</v>
      </c>
      <c r="Q15" s="1080">
        <f>VLOOKUP(M15,$AU$13:$AY$16,5,FALSE)</f>
        <v>0</v>
      </c>
      <c r="S15" s="1077" t="s">
        <v>29</v>
      </c>
      <c r="T15" s="1098">
        <f>SUM(K87:K90)</f>
        <v>0</v>
      </c>
      <c r="U15" s="1098">
        <f>O87</f>
        <v>4</v>
      </c>
      <c r="V15" s="1099">
        <f t="shared" si="19"/>
        <v>4</v>
      </c>
      <c r="W15" s="932"/>
      <c r="Z15" s="939" t="s">
        <v>27</v>
      </c>
      <c r="AA15" s="940">
        <f t="shared" si="20"/>
        <v>3</v>
      </c>
      <c r="AB15" s="940">
        <f t="shared" si="21"/>
        <v>3</v>
      </c>
      <c r="AC15" s="940">
        <f t="shared" si="22"/>
        <v>1</v>
      </c>
      <c r="AD15" s="939" t="s">
        <v>30</v>
      </c>
      <c r="AE15" s="940">
        <f t="shared" si="23"/>
        <v>0</v>
      </c>
      <c r="AF15" s="936">
        <f t="shared" si="24"/>
        <v>1</v>
      </c>
      <c r="AG15" s="936">
        <f t="shared" si="25"/>
        <v>3</v>
      </c>
      <c r="AI15" s="935">
        <f>RANK($AJ15,$AJ$13:$AJ$16,1)+COUNTIF($AJ$13:$AJ15,$AJ15)-1</f>
        <v>2</v>
      </c>
      <c r="AJ15" s="935">
        <f>AK15+AL15+AM15</f>
        <v>2</v>
      </c>
      <c r="AK15" s="935">
        <f>SUMPRODUCT(($AO$13:$AO$16=AO15)*($AR$13:$AR$16=AR15)*($AP$13:$AP$16&gt;AP15))</f>
        <v>0</v>
      </c>
      <c r="AL15" s="935">
        <f>SUMPRODUCT(($AO$13:$AO$16=AO15)*($AR$13:$AR$16&gt;AR15))</f>
        <v>0</v>
      </c>
      <c r="AM15" s="935">
        <f>RANK(AO15,$AO$13:$AO$16)</f>
        <v>2</v>
      </c>
      <c r="AN15" s="939" t="s">
        <v>28</v>
      </c>
      <c r="AO15" s="935">
        <f>SUMIF($Z$13:$Z$18,$AN15,$AA$13:$AA$18)+SUMIF($AD$13:$AD$18,$AN15,$AE$13:$AE$18)</f>
        <v>5</v>
      </c>
      <c r="AP15" s="935">
        <f>SUMIF($Z$13:$Z$18,$AN15,$AB$13:$AB$18)+SUMIF($AD$13:$AD$18,AN15,$AF$13:$AF$18)</f>
        <v>7</v>
      </c>
      <c r="AQ15" s="935">
        <f>SUMIF($Z$13:$Z$18,$AN15,$AC$13:$AC$18)+SUMIF($AD$13:$AD$18,$AN15,$AG$13:$AG$18)</f>
        <v>4</v>
      </c>
      <c r="AR15" s="935">
        <f>AP15-AQ15</f>
        <v>3</v>
      </c>
      <c r="AT15" s="935">
        <v>3</v>
      </c>
      <c r="AU15" s="935" t="str">
        <f>VLOOKUP($AT15,$AI$13:$AR$16,6,FALSE)</f>
        <v>Chile</v>
      </c>
      <c r="AV15" s="935">
        <f>VLOOKUP($AU15,$AN$13:$AR$16,2,FALSE)</f>
        <v>4</v>
      </c>
      <c r="AW15" s="935">
        <f>VLOOKUP($AU15,$AN$13:$AR$16,3,FALSE)</f>
        <v>4</v>
      </c>
      <c r="AX15" s="935">
        <f>VLOOKUP($AU15,$AN$13:$AR$16,4,FALSE)</f>
        <v>4</v>
      </c>
      <c r="AY15" s="935">
        <f>VLOOKUP($AU15,$AN$13:$AR$16,5,FALSE)</f>
        <v>0</v>
      </c>
      <c r="AZ15" s="997">
        <v>19</v>
      </c>
      <c r="BA15" s="1004">
        <v>41808.666666666664</v>
      </c>
      <c r="BB15" s="999" t="s">
        <v>27</v>
      </c>
      <c r="BC15" s="1000" t="s">
        <v>6</v>
      </c>
      <c r="BD15" s="1001" t="s">
        <v>30</v>
      </c>
      <c r="BE15" s="1003">
        <f>IF(G15='Resultat &amp; tabell'!$G15,2,0)</f>
        <v>0</v>
      </c>
      <c r="BF15" s="1002" t="s">
        <v>6</v>
      </c>
      <c r="BG15" s="1003">
        <f>IF(I15='Resultat &amp; tabell'!$I15,2,0)</f>
        <v>0</v>
      </c>
      <c r="BH15" s="1003">
        <f>IF(J15='Resultat &amp; tabell'!$J15,1,0)</f>
        <v>0</v>
      </c>
      <c r="BI15" s="987">
        <f t="shared" si="26"/>
        <v>0</v>
      </c>
      <c r="BK15" s="1005"/>
      <c r="BL15" s="1027"/>
      <c r="BM15" s="1027"/>
      <c r="BN15" s="1027"/>
      <c r="BO15" s="1027"/>
    </row>
    <row r="16" spans="2:67" ht="14.25" customHeight="1" x14ac:dyDescent="0.25">
      <c r="B16" s="926">
        <v>20</v>
      </c>
      <c r="C16" s="969">
        <v>41808.541666666664</v>
      </c>
      <c r="D16" s="965" t="s">
        <v>176</v>
      </c>
      <c r="E16" s="966" t="s">
        <v>6</v>
      </c>
      <c r="F16" s="967" t="s">
        <v>177</v>
      </c>
      <c r="G16" s="1043">
        <v>1</v>
      </c>
      <c r="H16" s="980" t="s">
        <v>6</v>
      </c>
      <c r="I16" s="1043">
        <v>4</v>
      </c>
      <c r="J16" s="1043">
        <v>2</v>
      </c>
      <c r="K16" s="1057">
        <f>IF('Resultat &amp; tabell'!J16="",0,BI16)</f>
        <v>1</v>
      </c>
      <c r="L16" s="1047">
        <v>4</v>
      </c>
      <c r="M16" s="1067" t="str">
        <f>VLOOKUP(L16,$AT$13:$AY$16,2,FALSE)</f>
        <v>Australien</v>
      </c>
      <c r="N16" s="1064">
        <f>VLOOKUP(M16,$AU$13:$AY$16,2,FALSE)</f>
        <v>0</v>
      </c>
      <c r="O16" s="1064">
        <f>VLOOKUP(M16,$AU$13:$AY$16,3,FALSE)</f>
        <v>1</v>
      </c>
      <c r="P16" s="1064">
        <f>VLOOKUP(M16,$AU$13:$AY$16,4,FALSE)</f>
        <v>8</v>
      </c>
      <c r="Q16" s="1065">
        <f>VLOOKUP(M16,$AU$13:$AY$16,5,FALSE)</f>
        <v>-7</v>
      </c>
      <c r="S16" s="1077" t="s">
        <v>41</v>
      </c>
      <c r="T16" s="1098">
        <f>SUM(K94:K95)</f>
        <v>0</v>
      </c>
      <c r="U16" s="1098">
        <f>O94</f>
        <v>0</v>
      </c>
      <c r="V16" s="1099">
        <f t="shared" si="19"/>
        <v>0</v>
      </c>
      <c r="W16" s="932"/>
      <c r="Z16" s="939" t="s">
        <v>31</v>
      </c>
      <c r="AA16" s="940">
        <f t="shared" si="20"/>
        <v>0</v>
      </c>
      <c r="AB16" s="940">
        <f t="shared" si="21"/>
        <v>1</v>
      </c>
      <c r="AC16" s="940">
        <f t="shared" si="22"/>
        <v>4</v>
      </c>
      <c r="AD16" s="939" t="s">
        <v>28</v>
      </c>
      <c r="AE16" s="940">
        <f t="shared" si="23"/>
        <v>3</v>
      </c>
      <c r="AF16" s="936">
        <f t="shared" si="24"/>
        <v>4</v>
      </c>
      <c r="AG16" s="936">
        <f t="shared" si="25"/>
        <v>1</v>
      </c>
      <c r="AI16" s="935">
        <f>RANK($AJ16,$AJ$13:$AJ$16,1)+COUNTIF($AJ$13:$AJ16,$AJ16)-1</f>
        <v>4</v>
      </c>
      <c r="AJ16" s="935">
        <f>AK16+AL16+AM16</f>
        <v>4</v>
      </c>
      <c r="AK16" s="935">
        <f>SUMPRODUCT(($AO$13:$AO$16=AO16)*($AR$13:$AR$16=AR16)*($AP$13:$AP$16&gt;AP16))</f>
        <v>0</v>
      </c>
      <c r="AL16" s="935">
        <f>SUMPRODUCT(($AO$13:$AO$16=AO16)*($AR$13:$AR$16&gt;AR16))</f>
        <v>0</v>
      </c>
      <c r="AM16" s="935">
        <f>RANK(AO16,$AO$13:$AO$16)</f>
        <v>4</v>
      </c>
      <c r="AN16" s="939" t="s">
        <v>31</v>
      </c>
      <c r="AO16" s="935">
        <f>SUMIF($Z$13:$Z$18,$AN16,$AA$13:$AA$18)+SUMIF($AD$13:$AD$18,$AN16,$AE$13:$AE$18)</f>
        <v>0</v>
      </c>
      <c r="AP16" s="935">
        <f>SUMIF($Z$13:$Z$18,$AN16,$AB$13:$AB$18)+SUMIF($AD$13:$AD$18,AN16,$AF$13:$AF$18)</f>
        <v>1</v>
      </c>
      <c r="AQ16" s="935">
        <f>SUMIF($Z$13:$Z$18,$AN16,$AC$13:$AC$18)+SUMIF($AD$13:$AD$18,$AN16,$AG$13:$AG$18)</f>
        <v>8</v>
      </c>
      <c r="AR16" s="935">
        <f>AP16-AQ16</f>
        <v>-7</v>
      </c>
      <c r="AT16" s="935">
        <v>4</v>
      </c>
      <c r="AU16" s="935" t="str">
        <f>VLOOKUP($AT16,$AI$13:$AR$16,6,FALSE)</f>
        <v>Australien</v>
      </c>
      <c r="AV16" s="935">
        <f>VLOOKUP($AU16,$AN$13:$AR$16,2,FALSE)</f>
        <v>0</v>
      </c>
      <c r="AW16" s="935">
        <f>VLOOKUP($AU16,$AN$13:$AR$16,3,FALSE)</f>
        <v>1</v>
      </c>
      <c r="AX16" s="935">
        <f>VLOOKUP($AU16,$AN$13:$AR$16,4,FALSE)</f>
        <v>8</v>
      </c>
      <c r="AY16" s="935">
        <f>VLOOKUP($AU16,$AN$13:$AR$16,5,FALSE)</f>
        <v>-7</v>
      </c>
      <c r="AZ16" s="997">
        <v>20</v>
      </c>
      <c r="BA16" s="1004">
        <v>41808.541666666664</v>
      </c>
      <c r="BB16" s="999" t="s">
        <v>31</v>
      </c>
      <c r="BC16" s="1000" t="s">
        <v>6</v>
      </c>
      <c r="BD16" s="1001" t="s">
        <v>28</v>
      </c>
      <c r="BE16" s="1003">
        <f>IF(G16='Resultat &amp; tabell'!$G16,2,0)</f>
        <v>0</v>
      </c>
      <c r="BF16" s="1002" t="s">
        <v>6</v>
      </c>
      <c r="BG16" s="1003">
        <f>IF(I16='Resultat &amp; tabell'!$I16,2,0)</f>
        <v>0</v>
      </c>
      <c r="BH16" s="1003">
        <f>IF(J16='Resultat &amp; tabell'!$J16,1,0)</f>
        <v>1</v>
      </c>
      <c r="BI16" s="987">
        <f t="shared" si="26"/>
        <v>1</v>
      </c>
      <c r="BK16" s="1005"/>
      <c r="BL16" s="1027"/>
      <c r="BM16" s="1027"/>
      <c r="BN16" s="1027"/>
      <c r="BO16" s="1027"/>
    </row>
    <row r="17" spans="2:67" ht="14.25" customHeight="1" x14ac:dyDescent="0.25">
      <c r="B17" s="926">
        <v>35</v>
      </c>
      <c r="C17" s="969">
        <v>41813.541666666664</v>
      </c>
      <c r="D17" s="965" t="s">
        <v>176</v>
      </c>
      <c r="E17" s="966" t="s">
        <v>6</v>
      </c>
      <c r="F17" s="967" t="s">
        <v>174</v>
      </c>
      <c r="G17" s="1043">
        <v>0</v>
      </c>
      <c r="H17" s="980" t="s">
        <v>6</v>
      </c>
      <c r="I17" s="1043">
        <v>2</v>
      </c>
      <c r="J17" s="1043">
        <v>2</v>
      </c>
      <c r="K17" s="1057">
        <f>IF('Resultat &amp; tabell'!J17="",0,BI17)</f>
        <v>3</v>
      </c>
      <c r="N17" s="1069"/>
      <c r="O17" s="1069"/>
      <c r="P17" s="1069"/>
      <c r="Q17" s="1069"/>
      <c r="S17" s="1077" t="s">
        <v>50</v>
      </c>
      <c r="T17" s="1098">
        <f>SUM(K99)</f>
        <v>0</v>
      </c>
      <c r="U17" s="1098">
        <f>O99</f>
        <v>0</v>
      </c>
      <c r="V17" s="1099">
        <f t="shared" si="19"/>
        <v>0</v>
      </c>
      <c r="W17" s="932"/>
      <c r="Z17" s="939" t="s">
        <v>31</v>
      </c>
      <c r="AA17" s="940">
        <f t="shared" si="20"/>
        <v>0</v>
      </c>
      <c r="AB17" s="940">
        <f t="shared" si="21"/>
        <v>0</v>
      </c>
      <c r="AC17" s="940">
        <f t="shared" si="22"/>
        <v>2</v>
      </c>
      <c r="AD17" s="939" t="s">
        <v>27</v>
      </c>
      <c r="AE17" s="940">
        <f t="shared" si="23"/>
        <v>3</v>
      </c>
      <c r="AF17" s="936">
        <f t="shared" si="24"/>
        <v>2</v>
      </c>
      <c r="AG17" s="936">
        <f t="shared" si="25"/>
        <v>0</v>
      </c>
      <c r="AZ17" s="997">
        <v>35</v>
      </c>
      <c r="BA17" s="1004">
        <v>41813.541666666664</v>
      </c>
      <c r="BB17" s="999" t="s">
        <v>31</v>
      </c>
      <c r="BC17" s="1000" t="s">
        <v>6</v>
      </c>
      <c r="BD17" s="1001" t="s">
        <v>27</v>
      </c>
      <c r="BE17" s="1003">
        <f>IF(G17='Resultat &amp; tabell'!$G17,2,0)</f>
        <v>2</v>
      </c>
      <c r="BF17" s="1002" t="s">
        <v>6</v>
      </c>
      <c r="BG17" s="1003">
        <f>IF(I17='Resultat &amp; tabell'!$I17,2,0)</f>
        <v>0</v>
      </c>
      <c r="BH17" s="1003">
        <f>IF(J17='Resultat &amp; tabell'!$J17,1,0)</f>
        <v>1</v>
      </c>
      <c r="BI17" s="987">
        <f t="shared" si="26"/>
        <v>3</v>
      </c>
      <c r="BL17" s="1027"/>
      <c r="BM17" s="1027"/>
      <c r="BN17" s="1027"/>
      <c r="BO17" s="1027"/>
    </row>
    <row r="18" spans="2:67" ht="14.25" customHeight="1" x14ac:dyDescent="0.25">
      <c r="B18" s="926">
        <v>36</v>
      </c>
      <c r="C18" s="969">
        <v>41813.541666666664</v>
      </c>
      <c r="D18" s="965" t="s">
        <v>177</v>
      </c>
      <c r="E18" s="966" t="s">
        <v>6</v>
      </c>
      <c r="F18" s="967" t="s">
        <v>175</v>
      </c>
      <c r="G18" s="1043">
        <v>1</v>
      </c>
      <c r="H18" s="980" t="s">
        <v>6</v>
      </c>
      <c r="I18" s="1043">
        <v>1</v>
      </c>
      <c r="J18" s="1043" t="s">
        <v>122</v>
      </c>
      <c r="K18" s="1057">
        <f>IF('Resultat &amp; tabell'!J18="",0,BI18)</f>
        <v>0</v>
      </c>
      <c r="M18" s="1102"/>
      <c r="N18" s="1069"/>
      <c r="O18" s="1069"/>
      <c r="P18" s="1069"/>
      <c r="Q18" s="1069"/>
      <c r="S18" s="1077" t="s">
        <v>54</v>
      </c>
      <c r="T18" s="1098">
        <f>SUM(K103)</f>
        <v>0</v>
      </c>
      <c r="U18" s="1098">
        <f>O103</f>
        <v>0</v>
      </c>
      <c r="V18" s="1099">
        <f t="shared" si="19"/>
        <v>0</v>
      </c>
      <c r="W18" s="932"/>
      <c r="Z18" s="939" t="s">
        <v>28</v>
      </c>
      <c r="AA18" s="940">
        <f t="shared" si="20"/>
        <v>1</v>
      </c>
      <c r="AB18" s="940">
        <f t="shared" si="21"/>
        <v>1</v>
      </c>
      <c r="AC18" s="940">
        <f t="shared" si="22"/>
        <v>1</v>
      </c>
      <c r="AD18" s="939" t="s">
        <v>30</v>
      </c>
      <c r="AE18" s="940">
        <f t="shared" si="23"/>
        <v>1</v>
      </c>
      <c r="AF18" s="936">
        <f t="shared" si="24"/>
        <v>1</v>
      </c>
      <c r="AG18" s="936">
        <f t="shared" si="25"/>
        <v>1</v>
      </c>
      <c r="AJ18" s="949"/>
      <c r="AZ18" s="997">
        <v>36</v>
      </c>
      <c r="BA18" s="1004">
        <v>41813.541666666664</v>
      </c>
      <c r="BB18" s="999" t="s">
        <v>28</v>
      </c>
      <c r="BC18" s="1000" t="s">
        <v>6</v>
      </c>
      <c r="BD18" s="1001" t="s">
        <v>30</v>
      </c>
      <c r="BE18" s="1003">
        <f>IF(G18='Resultat &amp; tabell'!$G18,2,0)</f>
        <v>0</v>
      </c>
      <c r="BF18" s="1002" t="s">
        <v>6</v>
      </c>
      <c r="BG18" s="1003">
        <f>IF(I18='Resultat &amp; tabell'!$I18,2,0)</f>
        <v>0</v>
      </c>
      <c r="BH18" s="1003">
        <f>IF(J18='Resultat &amp; tabell'!$J18,1,0)</f>
        <v>0</v>
      </c>
      <c r="BI18" s="987">
        <f t="shared" si="26"/>
        <v>0</v>
      </c>
      <c r="BL18" s="1027"/>
      <c r="BM18" s="1027"/>
      <c r="BN18" s="1027"/>
      <c r="BO18" s="1027"/>
    </row>
    <row r="19" spans="2:67" ht="14.25" customHeight="1" x14ac:dyDescent="0.25">
      <c r="C19" s="941"/>
      <c r="I19" s="1102"/>
      <c r="K19" s="1070"/>
      <c r="M19" s="922"/>
      <c r="N19" s="1069"/>
      <c r="O19" s="1069"/>
      <c r="P19" s="1069"/>
      <c r="Q19" s="1069"/>
      <c r="S19" s="1081" t="s">
        <v>82</v>
      </c>
      <c r="T19" s="1098">
        <v>0</v>
      </c>
      <c r="U19" s="1069">
        <f>SUM(X4:X5)</f>
        <v>0</v>
      </c>
      <c r="V19" s="1099">
        <f>SUM(T19:U19)</f>
        <v>0</v>
      </c>
      <c r="W19" s="946"/>
      <c r="X19" s="946"/>
      <c r="BA19" s="1012"/>
      <c r="BI19" s="988"/>
      <c r="BL19" s="1027"/>
      <c r="BM19" s="1027"/>
      <c r="BN19" s="1027"/>
      <c r="BO19" s="1027"/>
    </row>
    <row r="20" spans="2:67" s="946" customFormat="1" ht="12.75" customHeight="1" x14ac:dyDescent="0.25">
      <c r="B20" s="923" t="s">
        <v>40</v>
      </c>
      <c r="C20" s="944"/>
      <c r="D20" s="929"/>
      <c r="E20" s="930"/>
      <c r="F20" s="922"/>
      <c r="G20" s="930"/>
      <c r="H20" s="930"/>
      <c r="I20" s="922"/>
      <c r="J20" s="930"/>
      <c r="K20" s="922"/>
      <c r="L20" s="1071"/>
      <c r="M20" s="1072"/>
      <c r="N20" s="1073"/>
      <c r="O20" s="1073"/>
      <c r="P20" s="1073"/>
      <c r="Q20" s="1073"/>
      <c r="R20" s="1072"/>
      <c r="S20" s="1105" t="s">
        <v>110</v>
      </c>
      <c r="T20" s="1106"/>
      <c r="U20" s="1106"/>
      <c r="V20" s="1107">
        <f>SUM(V13:V19)</f>
        <v>87</v>
      </c>
      <c r="Z20" s="933"/>
      <c r="AA20" s="940"/>
      <c r="AB20" s="940"/>
      <c r="AC20" s="940"/>
      <c r="AD20" s="933"/>
      <c r="AE20" s="947"/>
      <c r="AF20" s="948"/>
      <c r="AG20" s="948"/>
      <c r="AH20" s="947"/>
      <c r="AI20" s="947"/>
      <c r="AJ20" s="947"/>
      <c r="AK20" s="947"/>
      <c r="AL20" s="947"/>
      <c r="AM20" s="947"/>
      <c r="AN20" s="947"/>
      <c r="AO20" s="947"/>
      <c r="AP20" s="947"/>
      <c r="AQ20" s="947"/>
      <c r="AR20" s="947"/>
      <c r="AS20" s="947"/>
      <c r="AT20" s="947"/>
      <c r="AU20" s="947"/>
      <c r="AV20" s="947"/>
      <c r="AW20" s="947"/>
      <c r="AX20" s="947"/>
      <c r="AY20" s="947"/>
      <c r="AZ20" s="990" t="s">
        <v>40</v>
      </c>
      <c r="BA20" s="1014"/>
      <c r="BB20" s="991"/>
      <c r="BC20" s="992"/>
      <c r="BD20" s="991"/>
      <c r="BE20" s="992"/>
      <c r="BF20" s="992"/>
      <c r="BG20" s="992"/>
      <c r="BH20" s="992"/>
      <c r="BI20" s="989"/>
      <c r="BJ20" s="956"/>
      <c r="BK20" s="958"/>
      <c r="BL20" s="989"/>
      <c r="BM20" s="989"/>
      <c r="BN20" s="989"/>
      <c r="BO20" s="989"/>
    </row>
    <row r="21" spans="2:67" s="946" customFormat="1" ht="14.25" customHeight="1" x14ac:dyDescent="0.25">
      <c r="B21" s="976" t="s">
        <v>2</v>
      </c>
      <c r="C21" s="977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978" t="s">
        <v>81</v>
      </c>
      <c r="K21" s="1074" t="s">
        <v>89</v>
      </c>
      <c r="L21" s="1071"/>
      <c r="M21" s="1053" t="s">
        <v>40</v>
      </c>
      <c r="N21" s="1054" t="s">
        <v>89</v>
      </c>
      <c r="O21" s="1054" t="s">
        <v>90</v>
      </c>
      <c r="P21" s="1054" t="s">
        <v>91</v>
      </c>
      <c r="Q21" s="1055" t="s">
        <v>101</v>
      </c>
      <c r="R21" s="1072"/>
      <c r="S21" s="1072"/>
      <c r="W21" s="950"/>
      <c r="Z21" s="937" t="s">
        <v>87</v>
      </c>
      <c r="AA21" s="937" t="s">
        <v>89</v>
      </c>
      <c r="AB21" s="937" t="s">
        <v>90</v>
      </c>
      <c r="AC21" s="937" t="s">
        <v>91</v>
      </c>
      <c r="AD21" s="937" t="s">
        <v>88</v>
      </c>
      <c r="AE21" s="937" t="s">
        <v>89</v>
      </c>
      <c r="AF21" s="937" t="s">
        <v>90</v>
      </c>
      <c r="AG21" s="937" t="s">
        <v>91</v>
      </c>
      <c r="AH21" s="947"/>
      <c r="AI21" s="938" t="s">
        <v>99</v>
      </c>
      <c r="AJ21" s="938" t="s">
        <v>98</v>
      </c>
      <c r="AK21" s="938" t="s">
        <v>97</v>
      </c>
      <c r="AL21" s="937" t="s">
        <v>96</v>
      </c>
      <c r="AM21" s="937" t="s">
        <v>95</v>
      </c>
      <c r="AN21" s="937" t="s">
        <v>92</v>
      </c>
      <c r="AO21" s="937" t="s">
        <v>89</v>
      </c>
      <c r="AP21" s="937" t="s">
        <v>90</v>
      </c>
      <c r="AQ21" s="937" t="s">
        <v>91</v>
      </c>
      <c r="AR21" s="938" t="s">
        <v>93</v>
      </c>
      <c r="AS21" s="947"/>
      <c r="AT21" s="937" t="s">
        <v>94</v>
      </c>
      <c r="AU21" s="937" t="s">
        <v>92</v>
      </c>
      <c r="AV21" s="937" t="s">
        <v>89</v>
      </c>
      <c r="AW21" s="937" t="s">
        <v>90</v>
      </c>
      <c r="AX21" s="937" t="s">
        <v>91</v>
      </c>
      <c r="AY21" s="938" t="s">
        <v>93</v>
      </c>
      <c r="AZ21" s="1019" t="s">
        <v>2</v>
      </c>
      <c r="BA21" s="1017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1018" t="s">
        <v>81</v>
      </c>
      <c r="BI21" s="979" t="s">
        <v>89</v>
      </c>
      <c r="BJ21" s="956"/>
      <c r="BK21" s="993"/>
      <c r="BL21" s="989"/>
      <c r="BM21" s="989"/>
      <c r="BN21" s="989"/>
      <c r="BO21" s="989"/>
    </row>
    <row r="22" spans="2:67" ht="14.25" customHeight="1" x14ac:dyDescent="0.25">
      <c r="B22" s="926">
        <v>5</v>
      </c>
      <c r="C22" s="969">
        <v>41804.541666666664</v>
      </c>
      <c r="D22" s="965" t="s">
        <v>173</v>
      </c>
      <c r="E22" s="966" t="s">
        <v>6</v>
      </c>
      <c r="F22" s="967" t="s">
        <v>172</v>
      </c>
      <c r="G22" s="1043">
        <v>2</v>
      </c>
      <c r="H22" s="980" t="s">
        <v>6</v>
      </c>
      <c r="I22" s="1043">
        <v>2</v>
      </c>
      <c r="J22" s="1043" t="s">
        <v>122</v>
      </c>
      <c r="K22" s="1057">
        <f>IF('Resultat &amp; tabell'!J22="",0,BI22)</f>
        <v>0</v>
      </c>
      <c r="L22" s="1058">
        <v>1</v>
      </c>
      <c r="M22" s="1059" t="str">
        <f>VLOOKUP(L22,$AT$22:$AY$25,2,FALSE)</f>
        <v>Elfenbenskusten</v>
      </c>
      <c r="N22" s="1060">
        <f>VLOOKUP(M22,$AU$22:$AY$25,2,FALSE)</f>
        <v>7</v>
      </c>
      <c r="O22" s="1060">
        <f>VLOOKUP(M22,$AU$22:$AY$25,3,FALSE)</f>
        <v>5</v>
      </c>
      <c r="P22" s="1060">
        <f>VLOOKUP(M22,$AU$22:$AY$25,4,FALSE)</f>
        <v>1</v>
      </c>
      <c r="Q22" s="1061">
        <f>VLOOKUP(M22,$AU$22:$AY$25,5,FALSE)</f>
        <v>4</v>
      </c>
      <c r="S22" s="1050"/>
      <c r="T22" s="932"/>
      <c r="U22" s="932"/>
      <c r="V22" s="932"/>
      <c r="W22" s="932"/>
      <c r="Z22" s="939" t="s">
        <v>42</v>
      </c>
      <c r="AA22" s="940">
        <f t="shared" ref="AA22:AA27" si="27">IF(G22="",0,IF($G22&lt;$I22,0,IF($G22=$I22,1,3)))</f>
        <v>1</v>
      </c>
      <c r="AB22" s="940">
        <f t="shared" ref="AB22:AB27" si="28">G22</f>
        <v>2</v>
      </c>
      <c r="AC22" s="940">
        <f t="shared" ref="AC22:AC27" si="29">I22</f>
        <v>2</v>
      </c>
      <c r="AD22" s="939" t="s">
        <v>43</v>
      </c>
      <c r="AE22" s="940">
        <f t="shared" ref="AE22:AE27" si="30">IF(I22="",0,IF(I22&lt;G22,0,IF(G22=I22,1,3)))</f>
        <v>1</v>
      </c>
      <c r="AF22" s="936">
        <f t="shared" ref="AF22:AF27" si="31">I22</f>
        <v>2</v>
      </c>
      <c r="AG22" s="936">
        <f t="shared" ref="AG22:AG27" si="32">G22</f>
        <v>2</v>
      </c>
      <c r="AI22" s="935">
        <f>RANK($AJ22,$AJ$22:$AJ$25,1)+COUNTIF($AJ$22:$AJ22,$AJ22)-1</f>
        <v>4</v>
      </c>
      <c r="AJ22" s="935">
        <f>AK22+AL22+AM22</f>
        <v>4</v>
      </c>
      <c r="AK22" s="935">
        <f>SUMPRODUCT(($AO$22:$AO$25=AO22)*($AR$22:$AR$25=AR22)*($AP$22:$AP$25&gt;AP22))</f>
        <v>0</v>
      </c>
      <c r="AL22" s="935">
        <f>SUMPRODUCT(($AO$22:$AO$25=AO22)*($AR$22:$AR$25&gt;AR22))</f>
        <v>0</v>
      </c>
      <c r="AM22" s="935">
        <f>RANK(AO22,$AO$22:$AO$25)</f>
        <v>4</v>
      </c>
      <c r="AN22" s="939" t="s">
        <v>42</v>
      </c>
      <c r="AO22" s="935">
        <f>SUMIF($Z$22:$Z$27,$AN22,$AA$22:$AA$27)+SUMIF($AD$22:$AD$27,$AN22,$AE$22:$AE$27)</f>
        <v>2</v>
      </c>
      <c r="AP22" s="935">
        <f>SUMIF($Z$22:$Z$27,$AN22,$AB$22:$AB$27)+SUMIF($AD$22:$AD$27,$AN22,$AF$22:$AF$27)</f>
        <v>3</v>
      </c>
      <c r="AQ22" s="935">
        <f>SUMIF($Z$22:$Z$27,$AN22,$AC$22:$AC$27)+SUMIF($AD$22:$AD$27,$AN22,$AG$22:$AG$27)</f>
        <v>5</v>
      </c>
      <c r="AR22" s="935">
        <f>AP22-AQ22</f>
        <v>-2</v>
      </c>
      <c r="AT22" s="935">
        <v>1</v>
      </c>
      <c r="AU22" s="935" t="str">
        <f>VLOOKUP($AT22,$AI$22:$AR$25,6,FALSE)</f>
        <v>Elfenbenskusten</v>
      </c>
      <c r="AV22" s="935">
        <f>VLOOKUP($AU22,$AN$22:$AR$25,2,FALSE)</f>
        <v>7</v>
      </c>
      <c r="AW22" s="935">
        <f>VLOOKUP($AU22,$AN$22:$AR$25,3,FALSE)</f>
        <v>5</v>
      </c>
      <c r="AX22" s="935">
        <f>VLOOKUP($AU22,$AN$22:$AR$25,4,FALSE)</f>
        <v>1</v>
      </c>
      <c r="AY22" s="935">
        <f>VLOOKUP($AU22,$AN$22:$AR$25,5,FALSE)</f>
        <v>4</v>
      </c>
      <c r="AZ22" s="997">
        <v>5</v>
      </c>
      <c r="BA22" s="1004">
        <v>41804.541666666664</v>
      </c>
      <c r="BB22" s="999" t="s">
        <v>42</v>
      </c>
      <c r="BC22" s="1000" t="s">
        <v>6</v>
      </c>
      <c r="BD22" s="1001" t="s">
        <v>43</v>
      </c>
      <c r="BE22" s="1003">
        <f>IF(G22='Resultat &amp; tabell'!$G22,2,0)</f>
        <v>0</v>
      </c>
      <c r="BF22" s="1002" t="s">
        <v>6</v>
      </c>
      <c r="BG22" s="1003">
        <f>IF(I22='Resultat &amp; tabell'!$I22,2,0)</f>
        <v>0</v>
      </c>
      <c r="BH22" s="1003">
        <f>IF(J22='Resultat &amp; tabell'!$J22,1,0)</f>
        <v>0</v>
      </c>
      <c r="BI22" s="987">
        <f t="shared" ref="BI22:BI27" si="33">SUM(BE22+BG22+BH22)</f>
        <v>0</v>
      </c>
      <c r="BJ22" s="957"/>
      <c r="BK22" s="990"/>
      <c r="BL22" s="1027"/>
      <c r="BM22" s="1027"/>
      <c r="BN22" s="1027"/>
      <c r="BO22" s="1027"/>
    </row>
    <row r="23" spans="2:67" ht="14.25" customHeight="1" x14ac:dyDescent="0.25">
      <c r="B23" s="926">
        <v>6</v>
      </c>
      <c r="C23" s="969">
        <v>41805</v>
      </c>
      <c r="D23" s="973" t="s">
        <v>167</v>
      </c>
      <c r="E23" s="966" t="s">
        <v>6</v>
      </c>
      <c r="F23" s="967" t="s">
        <v>171</v>
      </c>
      <c r="G23" s="1043">
        <v>2</v>
      </c>
      <c r="H23" s="980" t="s">
        <v>6</v>
      </c>
      <c r="I23" s="1043">
        <v>0</v>
      </c>
      <c r="J23" s="1043">
        <v>1</v>
      </c>
      <c r="K23" s="1057">
        <f>IF('Resultat &amp; tabell'!J23="",0,BI23)</f>
        <v>3</v>
      </c>
      <c r="L23" s="1047">
        <v>2</v>
      </c>
      <c r="M23" s="1063" t="str">
        <f>VLOOKUP(L23,$AT$22:$AY$25,2,FALSE)</f>
        <v>Grekland</v>
      </c>
      <c r="N23" s="1064">
        <f>VLOOKUP(M23,$AU$22:$AY$25,2,FALSE)</f>
        <v>4</v>
      </c>
      <c r="O23" s="1064">
        <f>VLOOKUP(M23,$AU$22:$AY$25,3,FALSE)</f>
        <v>5</v>
      </c>
      <c r="P23" s="1064">
        <f>VLOOKUP(M23,$AU$22:$AY$25,4,FALSE)</f>
        <v>6</v>
      </c>
      <c r="Q23" s="1065">
        <f>VLOOKUP(M23,$AU$22:$AY$25,5,FALSE)</f>
        <v>-1</v>
      </c>
      <c r="S23" s="1050"/>
      <c r="T23" s="932"/>
      <c r="U23" s="932"/>
      <c r="V23" s="932"/>
      <c r="W23" s="932"/>
      <c r="Z23" s="936" t="s">
        <v>46</v>
      </c>
      <c r="AA23" s="940">
        <f t="shared" si="27"/>
        <v>3</v>
      </c>
      <c r="AB23" s="940">
        <f t="shared" si="28"/>
        <v>2</v>
      </c>
      <c r="AC23" s="940">
        <f t="shared" si="29"/>
        <v>0</v>
      </c>
      <c r="AD23" s="939" t="s">
        <v>47</v>
      </c>
      <c r="AE23" s="940">
        <f t="shared" si="30"/>
        <v>0</v>
      </c>
      <c r="AF23" s="936">
        <f t="shared" si="31"/>
        <v>0</v>
      </c>
      <c r="AG23" s="936">
        <f t="shared" si="32"/>
        <v>2</v>
      </c>
      <c r="AI23" s="935">
        <f>RANK($AJ23,$AJ$22:$AJ$25,1)+COUNTIF($AJ$22:$AJ23,$AJ23)-1</f>
        <v>1</v>
      </c>
      <c r="AJ23" s="935">
        <f>AK23+AL23+AM23</f>
        <v>1</v>
      </c>
      <c r="AK23" s="935">
        <f t="shared" ref="AK23:AK25" si="34">SUMPRODUCT(($AO$22:$AO$25=AO23)*($AR$22:$AR$25=AR23)*($AP$22:$AP$25&gt;AP23))</f>
        <v>0</v>
      </c>
      <c r="AL23" s="935">
        <f t="shared" ref="AL23:AL25" si="35">SUMPRODUCT(($AO$22:$AO$25=AO23)*($AR$22:$AR$25&gt;AR23))</f>
        <v>0</v>
      </c>
      <c r="AM23" s="935">
        <f t="shared" ref="AM23:AM25" si="36">RANK(AO23,$AO$22:$AO$25)</f>
        <v>1</v>
      </c>
      <c r="AN23" s="936" t="s">
        <v>46</v>
      </c>
      <c r="AO23" s="935">
        <f t="shared" ref="AO23:AO25" si="37">SUMIF($Z$22:$Z$27,$AN23,$AA$22:$AA$27)+SUMIF($AD$22:$AD$27,$AN23,$AE$22:$AE$27)</f>
        <v>7</v>
      </c>
      <c r="AP23" s="935">
        <f t="shared" ref="AP23:AP25" si="38">SUMIF($Z$22:$Z$27,$AN23,$AB$22:$AB$27)+SUMIF($AD$22:$AD$27,$AN23,$AF$22:$AF$27)</f>
        <v>5</v>
      </c>
      <c r="AQ23" s="935">
        <f t="shared" ref="AQ23:AQ25" si="39">SUMIF($Z$22:$Z$27,$AN23,$AC$22:$AC$27)+SUMIF($AD$22:$AD$27,$AN23,$AG$22:$AG$27)</f>
        <v>1</v>
      </c>
      <c r="AR23" s="935">
        <f t="shared" ref="AR23:AR25" si="40">AP23-AQ23</f>
        <v>4</v>
      </c>
      <c r="AT23" s="935">
        <v>2</v>
      </c>
      <c r="AU23" s="935" t="str">
        <f t="shared" ref="AU23:AU25" si="41">VLOOKUP($AT23,$AI$22:$AR$25,6,FALSE)</f>
        <v>Grekland</v>
      </c>
      <c r="AV23" s="935">
        <f t="shared" ref="AV23:AV25" si="42">VLOOKUP($AU23,$AN$22:$AR$25,2,FALSE)</f>
        <v>4</v>
      </c>
      <c r="AW23" s="935">
        <f t="shared" ref="AW23:AW25" si="43">VLOOKUP($AU23,$AN$22:$AR$25,3,FALSE)</f>
        <v>5</v>
      </c>
      <c r="AX23" s="935">
        <f t="shared" ref="AX23:AX25" si="44">VLOOKUP($AU23,$AN$22:$AR$25,4,FALSE)</f>
        <v>6</v>
      </c>
      <c r="AY23" s="935">
        <f t="shared" ref="AY23:AY25" si="45">VLOOKUP($AU23,$AN$22:$AR$25,5,FALSE)</f>
        <v>-1</v>
      </c>
      <c r="AZ23" s="997">
        <v>6</v>
      </c>
      <c r="BA23" s="1004">
        <v>41805</v>
      </c>
      <c r="BB23" s="1020" t="s">
        <v>46</v>
      </c>
      <c r="BC23" s="1000" t="s">
        <v>6</v>
      </c>
      <c r="BD23" s="1001" t="s">
        <v>47</v>
      </c>
      <c r="BE23" s="1003">
        <f>IF(G23='Resultat &amp; tabell'!$G23,2,0)</f>
        <v>2</v>
      </c>
      <c r="BF23" s="1002" t="s">
        <v>6</v>
      </c>
      <c r="BG23" s="1003">
        <f>IF(I23='Resultat &amp; tabell'!$I23,2,0)</f>
        <v>0</v>
      </c>
      <c r="BH23" s="1003">
        <f>IF(J23='Resultat &amp; tabell'!$J23,1,0)</f>
        <v>1</v>
      </c>
      <c r="BI23" s="987">
        <f t="shared" si="33"/>
        <v>3</v>
      </c>
      <c r="BK23" s="990"/>
      <c r="BL23" s="1027"/>
      <c r="BM23" s="1027"/>
      <c r="BN23" s="1027"/>
      <c r="BO23" s="1027"/>
    </row>
    <row r="24" spans="2:67" ht="14.25" customHeight="1" x14ac:dyDescent="0.25">
      <c r="B24" s="926">
        <v>21</v>
      </c>
      <c r="C24" s="969">
        <v>41809.541666666664</v>
      </c>
      <c r="D24" s="965" t="s">
        <v>173</v>
      </c>
      <c r="E24" s="966" t="s">
        <v>6</v>
      </c>
      <c r="F24" s="967" t="s">
        <v>167</v>
      </c>
      <c r="G24" s="1043">
        <v>0</v>
      </c>
      <c r="H24" s="980" t="s">
        <v>6</v>
      </c>
      <c r="I24" s="1043">
        <v>0</v>
      </c>
      <c r="J24" s="1043" t="s">
        <v>122</v>
      </c>
      <c r="K24" s="1057">
        <f>IF('Resultat &amp; tabell'!J24="",0,BI24)</f>
        <v>0</v>
      </c>
      <c r="L24" s="1047">
        <v>3</v>
      </c>
      <c r="M24" s="1078" t="str">
        <f>VLOOKUP(L24,$AT$22:$AY$25,2,FALSE)</f>
        <v>Japan</v>
      </c>
      <c r="N24" s="1079">
        <f>VLOOKUP(M24,$AU$22:$AY$25,2,FALSE)</f>
        <v>3</v>
      </c>
      <c r="O24" s="1079">
        <f>VLOOKUP(M24,$AU$22:$AY$25,3,FALSE)</f>
        <v>4</v>
      </c>
      <c r="P24" s="1079">
        <f>VLOOKUP(M24,$AU$22:$AY$25,4,FALSE)</f>
        <v>5</v>
      </c>
      <c r="Q24" s="1080">
        <f>VLOOKUP(M24,$AU$22:$AY$25,5,FALSE)</f>
        <v>-1</v>
      </c>
      <c r="S24" s="1050"/>
      <c r="T24" s="932"/>
      <c r="U24" s="932"/>
      <c r="V24" s="932"/>
      <c r="W24" s="932"/>
      <c r="Z24" s="939" t="s">
        <v>42</v>
      </c>
      <c r="AA24" s="940">
        <f t="shared" si="27"/>
        <v>1</v>
      </c>
      <c r="AB24" s="940">
        <f t="shared" si="28"/>
        <v>0</v>
      </c>
      <c r="AC24" s="940">
        <f t="shared" si="29"/>
        <v>0</v>
      </c>
      <c r="AD24" s="939" t="s">
        <v>46</v>
      </c>
      <c r="AE24" s="940">
        <f t="shared" si="30"/>
        <v>1</v>
      </c>
      <c r="AF24" s="936">
        <f t="shared" si="31"/>
        <v>0</v>
      </c>
      <c r="AG24" s="936">
        <f t="shared" si="32"/>
        <v>0</v>
      </c>
      <c r="AI24" s="935">
        <f>RANK($AJ24,$AJ$22:$AJ$25,1)+COUNTIF($AJ$22:$AJ24,$AJ24)-1</f>
        <v>2</v>
      </c>
      <c r="AJ24" s="935">
        <f>AK24+AL24+AM24</f>
        <v>2</v>
      </c>
      <c r="AK24" s="935">
        <f t="shared" si="34"/>
        <v>0</v>
      </c>
      <c r="AL24" s="935">
        <f t="shared" si="35"/>
        <v>0</v>
      </c>
      <c r="AM24" s="935">
        <f t="shared" si="36"/>
        <v>2</v>
      </c>
      <c r="AN24" s="939" t="s">
        <v>43</v>
      </c>
      <c r="AO24" s="935">
        <f t="shared" si="37"/>
        <v>4</v>
      </c>
      <c r="AP24" s="935">
        <f t="shared" si="38"/>
        <v>5</v>
      </c>
      <c r="AQ24" s="935">
        <f t="shared" si="39"/>
        <v>6</v>
      </c>
      <c r="AR24" s="935">
        <f t="shared" si="40"/>
        <v>-1</v>
      </c>
      <c r="AT24" s="935">
        <v>3</v>
      </c>
      <c r="AU24" s="935" t="str">
        <f t="shared" si="41"/>
        <v>Japan</v>
      </c>
      <c r="AV24" s="935">
        <f t="shared" si="42"/>
        <v>3</v>
      </c>
      <c r="AW24" s="935">
        <f t="shared" si="43"/>
        <v>4</v>
      </c>
      <c r="AX24" s="935">
        <f t="shared" si="44"/>
        <v>5</v>
      </c>
      <c r="AY24" s="935">
        <f t="shared" si="45"/>
        <v>-1</v>
      </c>
      <c r="AZ24" s="997">
        <v>21</v>
      </c>
      <c r="BA24" s="1004">
        <v>41809.541666666664</v>
      </c>
      <c r="BB24" s="999" t="s">
        <v>42</v>
      </c>
      <c r="BC24" s="1000" t="s">
        <v>6</v>
      </c>
      <c r="BD24" s="1001" t="s">
        <v>46</v>
      </c>
      <c r="BE24" s="1003">
        <f>IF(G24='Resultat &amp; tabell'!$G24,2,0)</f>
        <v>0</v>
      </c>
      <c r="BF24" s="1002" t="s">
        <v>6</v>
      </c>
      <c r="BG24" s="1003">
        <f>IF(I24='Resultat &amp; tabell'!$I24,2,0)</f>
        <v>0</v>
      </c>
      <c r="BH24" s="1003">
        <f>IF(J24='Resultat &amp; tabell'!$J24,1,0)</f>
        <v>0</v>
      </c>
      <c r="BI24" s="987">
        <f t="shared" si="33"/>
        <v>0</v>
      </c>
      <c r="BK24" s="1005"/>
      <c r="BL24" s="1027"/>
      <c r="BM24" s="1027"/>
      <c r="BN24" s="1027"/>
      <c r="BO24" s="1027"/>
    </row>
    <row r="25" spans="2:67" ht="14.25" customHeight="1" x14ac:dyDescent="0.25">
      <c r="B25" s="926">
        <v>22</v>
      </c>
      <c r="C25" s="969">
        <v>41809.791666666664</v>
      </c>
      <c r="D25" s="965" t="s">
        <v>171</v>
      </c>
      <c r="E25" s="966" t="s">
        <v>6</v>
      </c>
      <c r="F25" s="967" t="s">
        <v>172</v>
      </c>
      <c r="G25" s="1043">
        <v>1</v>
      </c>
      <c r="H25" s="980" t="s">
        <v>6</v>
      </c>
      <c r="I25" s="1043">
        <v>2</v>
      </c>
      <c r="J25" s="1043">
        <v>2</v>
      </c>
      <c r="K25" s="1057">
        <f>IF('Resultat &amp; tabell'!J25="",0,BI25)</f>
        <v>0</v>
      </c>
      <c r="L25" s="1047">
        <v>4</v>
      </c>
      <c r="M25" s="1067" t="str">
        <f>VLOOKUP(L25,$AT$22:$AY$25,2,FALSE)</f>
        <v>Colombia</v>
      </c>
      <c r="N25" s="1064">
        <f>VLOOKUP(M25,$AU$22:$AY$25,2,FALSE)</f>
        <v>2</v>
      </c>
      <c r="O25" s="1064">
        <f>VLOOKUP(M25,$AU$22:$AY$25,3,FALSE)</f>
        <v>3</v>
      </c>
      <c r="P25" s="1064">
        <f>VLOOKUP(M25,$AU$22:$AY$25,4,FALSE)</f>
        <v>5</v>
      </c>
      <c r="Q25" s="1065">
        <f>VLOOKUP(M25,$AU$22:$AY$25,5,FALSE)</f>
        <v>-2</v>
      </c>
      <c r="S25" s="1050"/>
      <c r="T25" s="932"/>
      <c r="U25" s="932"/>
      <c r="V25" s="932"/>
      <c r="W25" s="932"/>
      <c r="Z25" s="939" t="s">
        <v>47</v>
      </c>
      <c r="AA25" s="940">
        <f t="shared" si="27"/>
        <v>0</v>
      </c>
      <c r="AB25" s="940">
        <f t="shared" si="28"/>
        <v>1</v>
      </c>
      <c r="AC25" s="940">
        <f t="shared" si="29"/>
        <v>2</v>
      </c>
      <c r="AD25" s="939" t="s">
        <v>43</v>
      </c>
      <c r="AE25" s="940">
        <f t="shared" si="30"/>
        <v>3</v>
      </c>
      <c r="AF25" s="936">
        <f t="shared" si="31"/>
        <v>2</v>
      </c>
      <c r="AG25" s="936">
        <f t="shared" si="32"/>
        <v>1</v>
      </c>
      <c r="AI25" s="935">
        <f>RANK($AJ25,$AJ$22:$AJ$25,1)+COUNTIF($AJ$22:$AJ25,$AJ25)-1</f>
        <v>3</v>
      </c>
      <c r="AJ25" s="935">
        <f>AK25+AL25+AM25</f>
        <v>3</v>
      </c>
      <c r="AK25" s="935">
        <f t="shared" si="34"/>
        <v>0</v>
      </c>
      <c r="AL25" s="935">
        <f t="shared" si="35"/>
        <v>0</v>
      </c>
      <c r="AM25" s="935">
        <f t="shared" si="36"/>
        <v>3</v>
      </c>
      <c r="AN25" s="939" t="s">
        <v>47</v>
      </c>
      <c r="AO25" s="935">
        <f t="shared" si="37"/>
        <v>3</v>
      </c>
      <c r="AP25" s="935">
        <f t="shared" si="38"/>
        <v>4</v>
      </c>
      <c r="AQ25" s="935">
        <f t="shared" si="39"/>
        <v>5</v>
      </c>
      <c r="AR25" s="935">
        <f t="shared" si="40"/>
        <v>-1</v>
      </c>
      <c r="AT25" s="935">
        <v>4</v>
      </c>
      <c r="AU25" s="935" t="str">
        <f t="shared" si="41"/>
        <v>Colombia</v>
      </c>
      <c r="AV25" s="935">
        <f t="shared" si="42"/>
        <v>2</v>
      </c>
      <c r="AW25" s="935">
        <f t="shared" si="43"/>
        <v>3</v>
      </c>
      <c r="AX25" s="935">
        <f t="shared" si="44"/>
        <v>5</v>
      </c>
      <c r="AY25" s="935">
        <f t="shared" si="45"/>
        <v>-2</v>
      </c>
      <c r="AZ25" s="997">
        <v>22</v>
      </c>
      <c r="BA25" s="1004">
        <v>41809.791666666664</v>
      </c>
      <c r="BB25" s="999" t="s">
        <v>47</v>
      </c>
      <c r="BC25" s="1000" t="s">
        <v>6</v>
      </c>
      <c r="BD25" s="1001" t="s">
        <v>43</v>
      </c>
      <c r="BE25" s="1003">
        <f>IF(G25='Resultat &amp; tabell'!$G25,2,0)</f>
        <v>0</v>
      </c>
      <c r="BF25" s="1002" t="s">
        <v>6</v>
      </c>
      <c r="BG25" s="1003">
        <f>IF(I25='Resultat &amp; tabell'!$I25,2,0)</f>
        <v>0</v>
      </c>
      <c r="BH25" s="1003">
        <f>IF(J25='Resultat &amp; tabell'!$J25,1,0)</f>
        <v>0</v>
      </c>
      <c r="BI25" s="987">
        <f t="shared" si="33"/>
        <v>0</v>
      </c>
      <c r="BK25" s="1005"/>
      <c r="BL25" s="1027"/>
      <c r="BM25" s="1027"/>
      <c r="BN25" s="1027"/>
      <c r="BO25" s="1027"/>
    </row>
    <row r="26" spans="2:67" ht="14.25" customHeight="1" x14ac:dyDescent="0.25">
      <c r="B26" s="926">
        <v>37</v>
      </c>
      <c r="C26" s="969">
        <v>41814.666666666664</v>
      </c>
      <c r="D26" s="965" t="s">
        <v>171</v>
      </c>
      <c r="E26" s="966" t="s">
        <v>6</v>
      </c>
      <c r="F26" s="967" t="s">
        <v>173</v>
      </c>
      <c r="G26" s="1043">
        <v>3</v>
      </c>
      <c r="H26" s="980" t="s">
        <v>6</v>
      </c>
      <c r="I26" s="1043">
        <v>1</v>
      </c>
      <c r="J26" s="1043">
        <v>1</v>
      </c>
      <c r="K26" s="1057">
        <f>IF('Resultat &amp; tabell'!J26="",0,BI26)</f>
        <v>0</v>
      </c>
      <c r="N26" s="1069"/>
      <c r="O26" s="1069"/>
      <c r="P26" s="1069"/>
      <c r="Q26" s="1069"/>
      <c r="S26" s="1050"/>
      <c r="T26" s="932"/>
      <c r="U26" s="932"/>
      <c r="V26" s="932"/>
      <c r="W26" s="932"/>
      <c r="Z26" s="939" t="s">
        <v>47</v>
      </c>
      <c r="AA26" s="940">
        <f t="shared" si="27"/>
        <v>3</v>
      </c>
      <c r="AB26" s="940">
        <f t="shared" si="28"/>
        <v>3</v>
      </c>
      <c r="AC26" s="940">
        <f t="shared" si="29"/>
        <v>1</v>
      </c>
      <c r="AD26" s="939" t="s">
        <v>42</v>
      </c>
      <c r="AE26" s="940">
        <f t="shared" si="30"/>
        <v>0</v>
      </c>
      <c r="AF26" s="936">
        <f t="shared" si="31"/>
        <v>1</v>
      </c>
      <c r="AG26" s="936">
        <f t="shared" si="32"/>
        <v>3</v>
      </c>
      <c r="AZ26" s="997">
        <v>37</v>
      </c>
      <c r="BA26" s="1004">
        <v>41814.666666666664</v>
      </c>
      <c r="BB26" s="999" t="s">
        <v>47</v>
      </c>
      <c r="BC26" s="1000" t="s">
        <v>6</v>
      </c>
      <c r="BD26" s="1001" t="s">
        <v>42</v>
      </c>
      <c r="BE26" s="1003">
        <f>IF(G26='Resultat &amp; tabell'!$G26,2,0)</f>
        <v>0</v>
      </c>
      <c r="BF26" s="1002" t="s">
        <v>6</v>
      </c>
      <c r="BG26" s="1003">
        <f>IF(I26='Resultat &amp; tabell'!$I26,2,0)</f>
        <v>0</v>
      </c>
      <c r="BH26" s="1003">
        <f>IF(J26='Resultat &amp; tabell'!$J26,1,0)</f>
        <v>0</v>
      </c>
      <c r="BI26" s="987">
        <f t="shared" si="33"/>
        <v>0</v>
      </c>
      <c r="BL26" s="1027"/>
      <c r="BM26" s="1027"/>
      <c r="BN26" s="1027"/>
      <c r="BO26" s="1027"/>
    </row>
    <row r="27" spans="2:67" ht="14.25" customHeight="1" x14ac:dyDescent="0.25">
      <c r="B27" s="926">
        <v>38</v>
      </c>
      <c r="C27" s="969">
        <v>41814.708333333336</v>
      </c>
      <c r="D27" s="965" t="s">
        <v>172</v>
      </c>
      <c r="E27" s="966" t="s">
        <v>6</v>
      </c>
      <c r="F27" s="967" t="s">
        <v>167</v>
      </c>
      <c r="G27" s="1043">
        <v>1</v>
      </c>
      <c r="H27" s="980" t="s">
        <v>6</v>
      </c>
      <c r="I27" s="1043">
        <v>3</v>
      </c>
      <c r="J27" s="1043">
        <v>2</v>
      </c>
      <c r="K27" s="1057">
        <f>IF('Resultat &amp; tabell'!J27="",0,BI27)</f>
        <v>0</v>
      </c>
      <c r="N27" s="1069"/>
      <c r="O27" s="1069"/>
      <c r="P27" s="1069"/>
      <c r="Q27" s="1069"/>
      <c r="S27" s="1050"/>
      <c r="T27" s="932"/>
      <c r="U27" s="932"/>
      <c r="V27" s="932"/>
      <c r="W27" s="932"/>
      <c r="Z27" s="939" t="s">
        <v>43</v>
      </c>
      <c r="AA27" s="940">
        <f t="shared" si="27"/>
        <v>0</v>
      </c>
      <c r="AB27" s="940">
        <f t="shared" si="28"/>
        <v>1</v>
      </c>
      <c r="AC27" s="940">
        <f t="shared" si="29"/>
        <v>3</v>
      </c>
      <c r="AD27" s="939" t="s">
        <v>46</v>
      </c>
      <c r="AE27" s="940">
        <f t="shared" si="30"/>
        <v>3</v>
      </c>
      <c r="AF27" s="936">
        <f t="shared" si="31"/>
        <v>3</v>
      </c>
      <c r="AG27" s="936">
        <f t="shared" si="32"/>
        <v>1</v>
      </c>
      <c r="AZ27" s="997">
        <v>38</v>
      </c>
      <c r="BA27" s="1004">
        <v>41814.708333333336</v>
      </c>
      <c r="BB27" s="999" t="s">
        <v>43</v>
      </c>
      <c r="BC27" s="1000" t="s">
        <v>6</v>
      </c>
      <c r="BD27" s="1001" t="s">
        <v>46</v>
      </c>
      <c r="BE27" s="1003">
        <f>IF(G27='Resultat &amp; tabell'!$G27,2,0)</f>
        <v>0</v>
      </c>
      <c r="BF27" s="1002" t="s">
        <v>6</v>
      </c>
      <c r="BG27" s="1003">
        <f>IF(I27='Resultat &amp; tabell'!$I27,2,0)</f>
        <v>0</v>
      </c>
      <c r="BH27" s="1003">
        <f>IF(J27='Resultat &amp; tabell'!$J27,1,0)</f>
        <v>0</v>
      </c>
      <c r="BI27" s="987">
        <f t="shared" si="33"/>
        <v>0</v>
      </c>
      <c r="BL27" s="1027"/>
      <c r="BM27" s="1027"/>
      <c r="BN27" s="1027"/>
      <c r="BO27" s="1027"/>
    </row>
    <row r="28" spans="2:67" ht="14.25" customHeight="1" x14ac:dyDescent="0.25">
      <c r="C28" s="941"/>
      <c r="K28" s="1070"/>
      <c r="N28" s="1069"/>
      <c r="O28" s="1069"/>
      <c r="P28" s="1069"/>
      <c r="Q28" s="1069"/>
      <c r="S28" s="1050"/>
      <c r="T28" s="932"/>
      <c r="U28" s="932"/>
      <c r="V28" s="932"/>
      <c r="W28" s="932"/>
      <c r="BA28" s="1012"/>
      <c r="BI28" s="988"/>
      <c r="BL28" s="1027"/>
      <c r="BM28" s="1027"/>
      <c r="BN28" s="1027"/>
      <c r="BO28" s="1027"/>
    </row>
    <row r="29" spans="2:67" s="946" customFormat="1" ht="14.25" customHeight="1" x14ac:dyDescent="0.25">
      <c r="B29" s="923" t="s">
        <v>53</v>
      </c>
      <c r="C29" s="944"/>
      <c r="D29" s="929"/>
      <c r="E29" s="930"/>
      <c r="F29" s="929"/>
      <c r="G29" s="930"/>
      <c r="H29" s="930"/>
      <c r="I29" s="930"/>
      <c r="J29" s="930"/>
      <c r="K29" s="1070"/>
      <c r="L29" s="1071"/>
      <c r="M29" s="1072"/>
      <c r="N29" s="1073"/>
      <c r="O29" s="1073"/>
      <c r="P29" s="1073"/>
      <c r="Q29" s="1073"/>
      <c r="R29" s="1072"/>
      <c r="S29" s="1072"/>
      <c r="Z29" s="933"/>
      <c r="AA29" s="940"/>
      <c r="AB29" s="940"/>
      <c r="AC29" s="940"/>
      <c r="AD29" s="933"/>
      <c r="AE29" s="947"/>
      <c r="AF29" s="948"/>
      <c r="AG29" s="948"/>
      <c r="AH29" s="947"/>
      <c r="AI29" s="947"/>
      <c r="AJ29" s="947"/>
      <c r="AK29" s="947"/>
      <c r="AL29" s="947"/>
      <c r="AM29" s="947"/>
      <c r="AN29" s="947"/>
      <c r="AO29" s="947"/>
      <c r="AP29" s="947"/>
      <c r="AQ29" s="947"/>
      <c r="AR29" s="947"/>
      <c r="AS29" s="947"/>
      <c r="AT29" s="947"/>
      <c r="AU29" s="947"/>
      <c r="AV29" s="947"/>
      <c r="AW29" s="947"/>
      <c r="AX29" s="947"/>
      <c r="AY29" s="947"/>
      <c r="AZ29" s="990" t="s">
        <v>53</v>
      </c>
      <c r="BA29" s="1014"/>
      <c r="BB29" s="991"/>
      <c r="BC29" s="992"/>
      <c r="BD29" s="991"/>
      <c r="BE29" s="992"/>
      <c r="BF29" s="992"/>
      <c r="BG29" s="992"/>
      <c r="BH29" s="992"/>
      <c r="BI29" s="989"/>
      <c r="BJ29" s="956"/>
      <c r="BK29" s="958"/>
      <c r="BL29" s="989"/>
      <c r="BM29" s="989"/>
      <c r="BN29" s="989"/>
      <c r="BO29" s="989"/>
    </row>
    <row r="30" spans="2:67" s="946" customFormat="1" ht="14.25" customHeight="1" x14ac:dyDescent="0.25">
      <c r="B30" s="976" t="s">
        <v>2</v>
      </c>
      <c r="C30" s="977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978" t="s">
        <v>81</v>
      </c>
      <c r="K30" s="1074" t="s">
        <v>89</v>
      </c>
      <c r="L30" s="1071"/>
      <c r="M30" s="1053" t="s">
        <v>53</v>
      </c>
      <c r="N30" s="1054" t="s">
        <v>89</v>
      </c>
      <c r="O30" s="1054" t="s">
        <v>90</v>
      </c>
      <c r="P30" s="1054" t="s">
        <v>91</v>
      </c>
      <c r="Q30" s="1055" t="s">
        <v>101</v>
      </c>
      <c r="R30" s="1072"/>
      <c r="S30" s="1072"/>
      <c r="Z30" s="937" t="s">
        <v>87</v>
      </c>
      <c r="AA30" s="937" t="s">
        <v>89</v>
      </c>
      <c r="AB30" s="937" t="s">
        <v>90</v>
      </c>
      <c r="AC30" s="937" t="s">
        <v>91</v>
      </c>
      <c r="AD30" s="937" t="s">
        <v>88</v>
      </c>
      <c r="AE30" s="937" t="s">
        <v>89</v>
      </c>
      <c r="AF30" s="937" t="s">
        <v>90</v>
      </c>
      <c r="AG30" s="937" t="s">
        <v>91</v>
      </c>
      <c r="AH30" s="947"/>
      <c r="AI30" s="938" t="s">
        <v>99</v>
      </c>
      <c r="AJ30" s="938" t="s">
        <v>98</v>
      </c>
      <c r="AK30" s="938" t="s">
        <v>97</v>
      </c>
      <c r="AL30" s="937" t="s">
        <v>96</v>
      </c>
      <c r="AM30" s="937" t="s">
        <v>95</v>
      </c>
      <c r="AN30" s="937" t="s">
        <v>92</v>
      </c>
      <c r="AO30" s="937" t="s">
        <v>89</v>
      </c>
      <c r="AP30" s="937" t="s">
        <v>90</v>
      </c>
      <c r="AQ30" s="937" t="s">
        <v>91</v>
      </c>
      <c r="AR30" s="938" t="s">
        <v>93</v>
      </c>
      <c r="AS30" s="947"/>
      <c r="AT30" s="937" t="s">
        <v>94</v>
      </c>
      <c r="AU30" s="937" t="s">
        <v>92</v>
      </c>
      <c r="AV30" s="937" t="s">
        <v>89</v>
      </c>
      <c r="AW30" s="937" t="s">
        <v>90</v>
      </c>
      <c r="AX30" s="937" t="s">
        <v>91</v>
      </c>
      <c r="AY30" s="938" t="s">
        <v>93</v>
      </c>
      <c r="AZ30" s="1019" t="s">
        <v>2</v>
      </c>
      <c r="BA30" s="1017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1018" t="s">
        <v>81</v>
      </c>
      <c r="BI30" s="979" t="s">
        <v>89</v>
      </c>
      <c r="BJ30" s="956"/>
      <c r="BK30" s="993"/>
      <c r="BL30" s="989"/>
      <c r="BM30" s="989"/>
      <c r="BN30" s="989"/>
      <c r="BO30" s="989"/>
    </row>
    <row r="31" spans="2:67" ht="14.25" customHeight="1" x14ac:dyDescent="0.25">
      <c r="B31" s="926">
        <v>7</v>
      </c>
      <c r="C31" s="969">
        <v>41804.666666666664</v>
      </c>
      <c r="D31" s="965" t="s">
        <v>182</v>
      </c>
      <c r="E31" s="966" t="s">
        <v>6</v>
      </c>
      <c r="F31" s="967" t="s">
        <v>185</v>
      </c>
      <c r="G31" s="1043">
        <v>3</v>
      </c>
      <c r="H31" s="980" t="s">
        <v>6</v>
      </c>
      <c r="I31" s="1043">
        <v>0</v>
      </c>
      <c r="J31" s="1043">
        <v>1</v>
      </c>
      <c r="K31" s="1057">
        <f>IF('Resultat &amp; tabell'!J31="",0,BI31)</f>
        <v>0</v>
      </c>
      <c r="L31" s="1058">
        <v>1</v>
      </c>
      <c r="M31" s="1059" t="str">
        <f>VLOOKUP(L31,$AT$31:$AY$34,2,FALSE)</f>
        <v>England</v>
      </c>
      <c r="N31" s="1060">
        <f>VLOOKUP(M31,$AU$31:$AY$34,2,FALSE)</f>
        <v>7</v>
      </c>
      <c r="O31" s="1060">
        <f>VLOOKUP(M31,$AU$31:$AY$34,3,FALSE)</f>
        <v>8</v>
      </c>
      <c r="P31" s="1060">
        <f>VLOOKUP(M31,$AU$31:$AY$34,4,FALSE)</f>
        <v>4</v>
      </c>
      <c r="Q31" s="1061">
        <f>VLOOKUP(M31,$AU$31:$AY$34,5,FALSE)</f>
        <v>4</v>
      </c>
      <c r="S31" s="1050"/>
      <c r="T31" s="932"/>
      <c r="U31" s="932"/>
      <c r="V31" s="932"/>
      <c r="W31" s="932"/>
      <c r="Z31" s="939" t="s">
        <v>55</v>
      </c>
      <c r="AA31" s="940">
        <f t="shared" ref="AA31:AA36" si="46">IF(G31="",0,IF($G31&lt;$I31,0,IF($G31=$I31,1,3)))</f>
        <v>3</v>
      </c>
      <c r="AB31" s="940">
        <f t="shared" ref="AB31:AB36" si="47">G31</f>
        <v>3</v>
      </c>
      <c r="AC31" s="940">
        <f t="shared" ref="AC31:AC36" si="48">I31</f>
        <v>0</v>
      </c>
      <c r="AD31" s="939" t="s">
        <v>56</v>
      </c>
      <c r="AE31" s="940">
        <f t="shared" ref="AE31:AE36" si="49">IF(I31="",0,IF(I31&lt;G31,0,IF(G31=I31,1,3)))</f>
        <v>0</v>
      </c>
      <c r="AF31" s="936">
        <f t="shared" ref="AF31:AF36" si="50">I31</f>
        <v>0</v>
      </c>
      <c r="AG31" s="936">
        <f t="shared" ref="AG31:AG36" si="51">G31</f>
        <v>3</v>
      </c>
      <c r="AI31" s="935">
        <f>RANK($AJ31,$AJ$31:$AJ$34,1)+COUNTIF($AJ$31:$AJ31,$AJ31)-1</f>
        <v>3</v>
      </c>
      <c r="AJ31" s="935">
        <f>AK31+AL31+AM31</f>
        <v>3</v>
      </c>
      <c r="AK31" s="935">
        <f>SUMPRODUCT(($AO$31:$AO$34=AO31)*($AR$31:$AR$34=AR31)*($AP$31:$AP$34&gt;AP31))</f>
        <v>0</v>
      </c>
      <c r="AL31" s="935">
        <f>SUMPRODUCT(($AO$31:$AO$34=AO31)*($AR$31:$AR$34&gt;AR31))</f>
        <v>0</v>
      </c>
      <c r="AM31" s="935">
        <f>RANK(AO31,$AO$31:$AO$34)</f>
        <v>3</v>
      </c>
      <c r="AN31" s="939" t="s">
        <v>55</v>
      </c>
      <c r="AO31" s="935">
        <f>SUMIF($Z$31:$Z$36,$AN31,$AA$31:$AA$36)+SUMIF($AD$31:$AD$36,$AN31,$AE$31:$AE$36)</f>
        <v>3</v>
      </c>
      <c r="AP31" s="935">
        <f>SUMIF($Z$31:$Z$36,$AN31,$AB$31:$AB$36)+SUMIF($AD$31:$AD$36,$AN31,$AF$31:$AF$36)</f>
        <v>6</v>
      </c>
      <c r="AQ31" s="935">
        <f>SUMIF($Z$31:$Z$36,$AN31,$AC$31:$AC$36)+SUMIF($AD$31:$AD$36,$AN31,$AG$31:$AG$36)</f>
        <v>6</v>
      </c>
      <c r="AR31" s="935">
        <f>AP31-AQ31</f>
        <v>0</v>
      </c>
      <c r="AT31" s="935">
        <v>1</v>
      </c>
      <c r="AU31" s="935" t="str">
        <f>VLOOKUP($AT31,$AI$31:$AR$34,6,FALSE)</f>
        <v>England</v>
      </c>
      <c r="AV31" s="935">
        <f>VLOOKUP($AU31,$AN$31:$AR$34,2,FALSE)</f>
        <v>7</v>
      </c>
      <c r="AW31" s="935">
        <f>VLOOKUP($AU31,$AN$31:$AR$34,3,FALSE)</f>
        <v>8</v>
      </c>
      <c r="AX31" s="935">
        <f>VLOOKUP($AU31,$AN$31:$AR$34,4,FALSE)</f>
        <v>4</v>
      </c>
      <c r="AY31" s="935">
        <f>VLOOKUP($AU31,$AN$31:$AR$34,5,FALSE)</f>
        <v>4</v>
      </c>
      <c r="AZ31" s="997">
        <v>7</v>
      </c>
      <c r="BA31" s="1004">
        <v>41804.666666666664</v>
      </c>
      <c r="BB31" s="999" t="s">
        <v>55</v>
      </c>
      <c r="BC31" s="1000" t="s">
        <v>6</v>
      </c>
      <c r="BD31" s="1001" t="s">
        <v>56</v>
      </c>
      <c r="BE31" s="1003">
        <f>IF(G31='Resultat &amp; tabell'!$G31,2,0)</f>
        <v>0</v>
      </c>
      <c r="BF31" s="1002" t="s">
        <v>6</v>
      </c>
      <c r="BG31" s="1003">
        <f>IF(I31='Resultat &amp; tabell'!$I31,2,0)</f>
        <v>0</v>
      </c>
      <c r="BH31" s="1003">
        <f>IF(J31='Resultat &amp; tabell'!$J31,1,0)</f>
        <v>0</v>
      </c>
      <c r="BI31" s="987">
        <f t="shared" ref="BI31:BI36" si="52">SUM(BE31+BG31+BH31)</f>
        <v>0</v>
      </c>
      <c r="BJ31" s="957"/>
      <c r="BK31" s="990"/>
      <c r="BL31" s="1027"/>
      <c r="BM31" s="1027"/>
      <c r="BN31" s="1027"/>
      <c r="BO31" s="1027"/>
    </row>
    <row r="32" spans="2:67" ht="14.25" customHeight="1" x14ac:dyDescent="0.25">
      <c r="B32" s="926">
        <v>8</v>
      </c>
      <c r="C32" s="969">
        <v>41804.75</v>
      </c>
      <c r="D32" s="965" t="s">
        <v>183</v>
      </c>
      <c r="E32" s="966" t="s">
        <v>6</v>
      </c>
      <c r="F32" s="967" t="s">
        <v>184</v>
      </c>
      <c r="G32" s="1043">
        <v>2</v>
      </c>
      <c r="H32" s="980" t="s">
        <v>6</v>
      </c>
      <c r="I32" s="1043">
        <v>2</v>
      </c>
      <c r="J32" s="1043" t="s">
        <v>122</v>
      </c>
      <c r="K32" s="1057">
        <f>IF('Resultat &amp; tabell'!J32="",0,BI32)</f>
        <v>2</v>
      </c>
      <c r="L32" s="1047">
        <v>2</v>
      </c>
      <c r="M32" s="1063" t="str">
        <f>VLOOKUP(L32,$AT$31:$AY$34,2,FALSE)</f>
        <v>Italien</v>
      </c>
      <c r="N32" s="1064">
        <f>VLOOKUP(M32,$AU$31:$AY$34,2,FALSE)</f>
        <v>7</v>
      </c>
      <c r="O32" s="1064">
        <f>VLOOKUP(M32,$AU$31:$AY$34,3,FALSE)</f>
        <v>7</v>
      </c>
      <c r="P32" s="1064">
        <f>VLOOKUP(M32,$AU$31:$AY$34,4,FALSE)</f>
        <v>3</v>
      </c>
      <c r="Q32" s="1065">
        <f>VLOOKUP(M32,$AU$31:$AY$34,5,FALSE)</f>
        <v>4</v>
      </c>
      <c r="S32" s="1050"/>
      <c r="T32" s="932"/>
      <c r="U32" s="932"/>
      <c r="V32" s="932"/>
      <c r="W32" s="932"/>
      <c r="Z32" s="939" t="s">
        <v>59</v>
      </c>
      <c r="AA32" s="940">
        <f t="shared" si="46"/>
        <v>1</v>
      </c>
      <c r="AB32" s="940">
        <f t="shared" si="47"/>
        <v>2</v>
      </c>
      <c r="AC32" s="940">
        <f t="shared" si="48"/>
        <v>2</v>
      </c>
      <c r="AD32" s="939" t="s">
        <v>60</v>
      </c>
      <c r="AE32" s="940">
        <f t="shared" si="49"/>
        <v>1</v>
      </c>
      <c r="AF32" s="936">
        <f t="shared" si="50"/>
        <v>2</v>
      </c>
      <c r="AG32" s="936">
        <f t="shared" si="51"/>
        <v>2</v>
      </c>
      <c r="AI32" s="935">
        <f>RANK($AJ32,$AJ$31:$AJ$34,1)+COUNTIF($AJ$31:$AJ32,$AJ32)-1</f>
        <v>1</v>
      </c>
      <c r="AJ32" s="935">
        <f>AK32+AL32+AM32</f>
        <v>1</v>
      </c>
      <c r="AK32" s="935">
        <f t="shared" ref="AK32:AK34" si="53">SUMPRODUCT(($AO$31:$AO$34=AO32)*($AR$31:$AR$34=AR32)*($AP$31:$AP$34&gt;AP32))</f>
        <v>0</v>
      </c>
      <c r="AL32" s="935">
        <f t="shared" ref="AL32:AL34" si="54">SUMPRODUCT(($AO$31:$AO$34=AO32)*($AR$31:$AR$34&gt;AR32))</f>
        <v>0</v>
      </c>
      <c r="AM32" s="935">
        <f t="shared" ref="AM32:AM34" si="55">RANK(AO32,$AO$31:$AO$34)</f>
        <v>1</v>
      </c>
      <c r="AN32" s="939" t="s">
        <v>59</v>
      </c>
      <c r="AO32" s="935">
        <f t="shared" ref="AO32:AO34" si="56">SUMIF($Z$31:$Z$36,$AN32,$AA$31:$AA$36)+SUMIF($AD$31:$AD$36,$AN32,$AE$31:$AE$36)</f>
        <v>7</v>
      </c>
      <c r="AP32" s="935">
        <f t="shared" ref="AP32:AP34" si="57">SUMIF($Z$31:$Z$36,$AN32,$AB$31:$AB$36)+SUMIF($AD$31:$AD$36,$AN32,$AF$31:$AF$36)</f>
        <v>8</v>
      </c>
      <c r="AQ32" s="935">
        <f t="shared" ref="AQ32:AQ34" si="58">SUMIF($Z$31:$Z$36,$AN32,$AC$31:$AC$36)+SUMIF($AD$31:$AD$36,$AN32,$AG$31:$AG$36)</f>
        <v>4</v>
      </c>
      <c r="AR32" s="935">
        <f t="shared" ref="AR32:AR34" si="59">AP32-AQ32</f>
        <v>4</v>
      </c>
      <c r="AT32" s="935">
        <v>2</v>
      </c>
      <c r="AU32" s="935" t="str">
        <f t="shared" ref="AU32:AU34" si="60">VLOOKUP($AT32,$AI$31:$AR$34,6,FALSE)</f>
        <v>Italien</v>
      </c>
      <c r="AV32" s="935">
        <f t="shared" ref="AV32:AV34" si="61">VLOOKUP($AU32,$AN$31:$AR$34,2,FALSE)</f>
        <v>7</v>
      </c>
      <c r="AW32" s="935">
        <f t="shared" ref="AW32:AW34" si="62">VLOOKUP($AU32,$AN$31:$AR$34,3,FALSE)</f>
        <v>7</v>
      </c>
      <c r="AX32" s="935">
        <f t="shared" ref="AX32:AX34" si="63">VLOOKUP($AU32,$AN$31:$AR$34,4,FALSE)</f>
        <v>3</v>
      </c>
      <c r="AY32" s="935">
        <f t="shared" ref="AY32:AY34" si="64">VLOOKUP($AU32,$AN$31:$AR$34,5,FALSE)</f>
        <v>4</v>
      </c>
      <c r="AZ32" s="997">
        <v>8</v>
      </c>
      <c r="BA32" s="1004">
        <v>41804.75</v>
      </c>
      <c r="BB32" s="999" t="s">
        <v>59</v>
      </c>
      <c r="BC32" s="1000" t="s">
        <v>6</v>
      </c>
      <c r="BD32" s="1001" t="s">
        <v>60</v>
      </c>
      <c r="BE32" s="1003">
        <f>IF(G32='Resultat &amp; tabell'!$G32,2,0)</f>
        <v>0</v>
      </c>
      <c r="BF32" s="1002" t="s">
        <v>6</v>
      </c>
      <c r="BG32" s="1003">
        <f>IF(I32='Resultat &amp; tabell'!$I32,2,0)</f>
        <v>2</v>
      </c>
      <c r="BH32" s="1003">
        <f>IF(J32='Resultat &amp; tabell'!$J32,1,0)</f>
        <v>0</v>
      </c>
      <c r="BI32" s="987">
        <f t="shared" si="52"/>
        <v>2</v>
      </c>
      <c r="BK32" s="990"/>
      <c r="BL32" s="1027"/>
      <c r="BM32" s="1027"/>
      <c r="BN32" s="1027"/>
      <c r="BO32" s="1027"/>
    </row>
    <row r="33" spans="2:67" ht="14.25" customHeight="1" x14ac:dyDescent="0.25">
      <c r="B33" s="926">
        <v>23</v>
      </c>
      <c r="C33" s="969">
        <v>41809.666666666664</v>
      </c>
      <c r="D33" s="965" t="s">
        <v>182</v>
      </c>
      <c r="E33" s="966" t="s">
        <v>6</v>
      </c>
      <c r="F33" s="967" t="s">
        <v>183</v>
      </c>
      <c r="G33" s="1043">
        <v>2</v>
      </c>
      <c r="H33" s="980" t="s">
        <v>6</v>
      </c>
      <c r="I33" s="1043">
        <v>3</v>
      </c>
      <c r="J33" s="1043">
        <v>2</v>
      </c>
      <c r="K33" s="1057">
        <f>IF('Resultat &amp; tabell'!J33="",0,BI33)</f>
        <v>2</v>
      </c>
      <c r="L33" s="1047">
        <v>3</v>
      </c>
      <c r="M33" s="1078" t="str">
        <f>VLOOKUP(L33,$AT$31:$AY$34,2,FALSE)</f>
        <v>Uruguay</v>
      </c>
      <c r="N33" s="1079">
        <f>VLOOKUP(M33,$AU$31:$AY$34,2,FALSE)</f>
        <v>3</v>
      </c>
      <c r="O33" s="1079">
        <f>VLOOKUP(M33,$AU$31:$AY$34,3,FALSE)</f>
        <v>6</v>
      </c>
      <c r="P33" s="1079">
        <f>VLOOKUP(M33,$AU$31:$AY$34,4,FALSE)</f>
        <v>6</v>
      </c>
      <c r="Q33" s="1080">
        <f>VLOOKUP(M33,$AU$31:$AY$34,5,FALSE)</f>
        <v>0</v>
      </c>
      <c r="S33" s="1050"/>
      <c r="T33" s="932"/>
      <c r="U33" s="932"/>
      <c r="V33" s="932"/>
      <c r="W33" s="932"/>
      <c r="Z33" s="939" t="s">
        <v>55</v>
      </c>
      <c r="AA33" s="940">
        <f t="shared" si="46"/>
        <v>0</v>
      </c>
      <c r="AB33" s="940">
        <f t="shared" si="47"/>
        <v>2</v>
      </c>
      <c r="AC33" s="940">
        <f t="shared" si="48"/>
        <v>3</v>
      </c>
      <c r="AD33" s="939" t="s">
        <v>59</v>
      </c>
      <c r="AE33" s="940">
        <f t="shared" si="49"/>
        <v>3</v>
      </c>
      <c r="AF33" s="936">
        <f t="shared" si="50"/>
        <v>3</v>
      </c>
      <c r="AG33" s="936">
        <f t="shared" si="51"/>
        <v>2</v>
      </c>
      <c r="AI33" s="935">
        <f>RANK($AJ33,$AJ$31:$AJ$34,1)+COUNTIF($AJ$31:$AJ33,$AJ33)-1</f>
        <v>4</v>
      </c>
      <c r="AJ33" s="935">
        <f>AK33+AL33+AM33</f>
        <v>4</v>
      </c>
      <c r="AK33" s="935">
        <f t="shared" si="53"/>
        <v>0</v>
      </c>
      <c r="AL33" s="935">
        <f t="shared" si="54"/>
        <v>0</v>
      </c>
      <c r="AM33" s="935">
        <f t="shared" si="55"/>
        <v>4</v>
      </c>
      <c r="AN33" s="939" t="s">
        <v>56</v>
      </c>
      <c r="AO33" s="935">
        <f t="shared" si="56"/>
        <v>0</v>
      </c>
      <c r="AP33" s="935">
        <f t="shared" si="57"/>
        <v>0</v>
      </c>
      <c r="AQ33" s="935">
        <f t="shared" si="58"/>
        <v>8</v>
      </c>
      <c r="AR33" s="935">
        <f t="shared" si="59"/>
        <v>-8</v>
      </c>
      <c r="AT33" s="935">
        <v>3</v>
      </c>
      <c r="AU33" s="935" t="str">
        <f t="shared" si="60"/>
        <v>Uruguay</v>
      </c>
      <c r="AV33" s="935">
        <f t="shared" si="61"/>
        <v>3</v>
      </c>
      <c r="AW33" s="935">
        <f t="shared" si="62"/>
        <v>6</v>
      </c>
      <c r="AX33" s="935">
        <f t="shared" si="63"/>
        <v>6</v>
      </c>
      <c r="AY33" s="935">
        <f t="shared" si="64"/>
        <v>0</v>
      </c>
      <c r="AZ33" s="997">
        <v>23</v>
      </c>
      <c r="BA33" s="1004">
        <v>41809.666666666664</v>
      </c>
      <c r="BB33" s="999" t="s">
        <v>55</v>
      </c>
      <c r="BC33" s="1000" t="s">
        <v>6</v>
      </c>
      <c r="BD33" s="1001" t="s">
        <v>59</v>
      </c>
      <c r="BE33" s="1003">
        <f>IF(G33='Resultat &amp; tabell'!$G33,2,0)</f>
        <v>2</v>
      </c>
      <c r="BF33" s="1002" t="s">
        <v>6</v>
      </c>
      <c r="BG33" s="1003">
        <f>IF(I33='Resultat &amp; tabell'!$I33,2,0)</f>
        <v>0</v>
      </c>
      <c r="BH33" s="1003">
        <f>IF(J33='Resultat &amp; tabell'!$J33,1,0)</f>
        <v>0</v>
      </c>
      <c r="BI33" s="987">
        <f t="shared" si="52"/>
        <v>2</v>
      </c>
      <c r="BK33" s="1005"/>
      <c r="BL33" s="1027"/>
      <c r="BM33" s="1027"/>
      <c r="BN33" s="1027"/>
      <c r="BO33" s="1027"/>
    </row>
    <row r="34" spans="2:67" ht="14.25" customHeight="1" x14ac:dyDescent="0.25">
      <c r="B34" s="926">
        <v>24</v>
      </c>
      <c r="C34" s="969">
        <v>41810.541666666664</v>
      </c>
      <c r="D34" s="965" t="s">
        <v>184</v>
      </c>
      <c r="E34" s="966" t="s">
        <v>6</v>
      </c>
      <c r="F34" s="967" t="s">
        <v>185</v>
      </c>
      <c r="G34" s="1043">
        <v>2</v>
      </c>
      <c r="H34" s="980" t="s">
        <v>6</v>
      </c>
      <c r="I34" s="1043">
        <v>0</v>
      </c>
      <c r="J34" s="1043">
        <v>1</v>
      </c>
      <c r="K34" s="1057">
        <f>IF('Resultat &amp; tabell'!J34="",0,BI34)</f>
        <v>0</v>
      </c>
      <c r="L34" s="1047">
        <v>4</v>
      </c>
      <c r="M34" s="1067" t="str">
        <f>VLOOKUP(L34,$AT$31:$AY$34,2,FALSE)</f>
        <v>Costa Rica</v>
      </c>
      <c r="N34" s="1064">
        <f>VLOOKUP(M34,$AU$31:$AY$34,2,FALSE)</f>
        <v>0</v>
      </c>
      <c r="O34" s="1064">
        <f>VLOOKUP(M34,$AU$31:$AY$34,3,FALSE)</f>
        <v>0</v>
      </c>
      <c r="P34" s="1064">
        <f>VLOOKUP(M34,$AU$31:$AY$34,4,FALSE)</f>
        <v>8</v>
      </c>
      <c r="Q34" s="1065">
        <f>VLOOKUP(M34,$AU$31:$AY$34,5,FALSE)</f>
        <v>-8</v>
      </c>
      <c r="S34" s="1050"/>
      <c r="T34" s="932"/>
      <c r="U34" s="932"/>
      <c r="V34" s="932"/>
      <c r="W34" s="932"/>
      <c r="Z34" s="939" t="s">
        <v>60</v>
      </c>
      <c r="AA34" s="940">
        <f t="shared" si="46"/>
        <v>3</v>
      </c>
      <c r="AB34" s="940">
        <f t="shared" si="47"/>
        <v>2</v>
      </c>
      <c r="AC34" s="940">
        <f t="shared" si="48"/>
        <v>0</v>
      </c>
      <c r="AD34" s="939" t="s">
        <v>56</v>
      </c>
      <c r="AE34" s="940">
        <f t="shared" si="49"/>
        <v>0</v>
      </c>
      <c r="AF34" s="936">
        <f t="shared" si="50"/>
        <v>0</v>
      </c>
      <c r="AG34" s="936">
        <f t="shared" si="51"/>
        <v>2</v>
      </c>
      <c r="AI34" s="935">
        <f>RANK($AJ34,$AJ$31:$AJ$34,1)+COUNTIF($AJ$31:$AJ34,$AJ34)-1</f>
        <v>2</v>
      </c>
      <c r="AJ34" s="935">
        <f>AK34+AL34+AM34</f>
        <v>2</v>
      </c>
      <c r="AK34" s="935">
        <f t="shared" si="53"/>
        <v>1</v>
      </c>
      <c r="AL34" s="935">
        <f t="shared" si="54"/>
        <v>0</v>
      </c>
      <c r="AM34" s="935">
        <f t="shared" si="55"/>
        <v>1</v>
      </c>
      <c r="AN34" s="939" t="s">
        <v>60</v>
      </c>
      <c r="AO34" s="935">
        <f t="shared" si="56"/>
        <v>7</v>
      </c>
      <c r="AP34" s="935">
        <f t="shared" si="57"/>
        <v>7</v>
      </c>
      <c r="AQ34" s="935">
        <f t="shared" si="58"/>
        <v>3</v>
      </c>
      <c r="AR34" s="935">
        <f t="shared" si="59"/>
        <v>4</v>
      </c>
      <c r="AT34" s="935">
        <v>4</v>
      </c>
      <c r="AU34" s="935" t="str">
        <f t="shared" si="60"/>
        <v>Costa Rica</v>
      </c>
      <c r="AV34" s="935">
        <f t="shared" si="61"/>
        <v>0</v>
      </c>
      <c r="AW34" s="935">
        <f t="shared" si="62"/>
        <v>0</v>
      </c>
      <c r="AX34" s="935">
        <f t="shared" si="63"/>
        <v>8</v>
      </c>
      <c r="AY34" s="935">
        <f t="shared" si="64"/>
        <v>-8</v>
      </c>
      <c r="AZ34" s="997">
        <v>24</v>
      </c>
      <c r="BA34" s="1004">
        <v>41810.541666666664</v>
      </c>
      <c r="BB34" s="999" t="s">
        <v>60</v>
      </c>
      <c r="BC34" s="1000" t="s">
        <v>6</v>
      </c>
      <c r="BD34" s="1001" t="s">
        <v>56</v>
      </c>
      <c r="BE34" s="1003">
        <f>IF(G34='Resultat &amp; tabell'!$G34,2,0)</f>
        <v>0</v>
      </c>
      <c r="BF34" s="1002" t="s">
        <v>6</v>
      </c>
      <c r="BG34" s="1003">
        <f>IF(I34='Resultat &amp; tabell'!$I34,2,0)</f>
        <v>0</v>
      </c>
      <c r="BH34" s="1003">
        <f>IF(J34='Resultat &amp; tabell'!$J34,1,0)</f>
        <v>0</v>
      </c>
      <c r="BI34" s="987">
        <f t="shared" si="52"/>
        <v>0</v>
      </c>
      <c r="BK34" s="1005"/>
      <c r="BL34" s="1027"/>
      <c r="BM34" s="1027"/>
      <c r="BN34" s="1027"/>
      <c r="BO34" s="1027"/>
    </row>
    <row r="35" spans="2:67" ht="14.25" customHeight="1" x14ac:dyDescent="0.25">
      <c r="B35" s="926">
        <v>39</v>
      </c>
      <c r="C35" s="969">
        <v>41814.541666666664</v>
      </c>
      <c r="D35" s="965" t="s">
        <v>184</v>
      </c>
      <c r="E35" s="966" t="s">
        <v>6</v>
      </c>
      <c r="F35" s="967" t="s">
        <v>182</v>
      </c>
      <c r="G35" s="1043">
        <v>3</v>
      </c>
      <c r="H35" s="980" t="s">
        <v>6</v>
      </c>
      <c r="I35" s="1043">
        <v>1</v>
      </c>
      <c r="J35" s="1043">
        <v>1</v>
      </c>
      <c r="K35" s="1057">
        <f>IF('Resultat &amp; tabell'!J35="",0,BI35)</f>
        <v>2</v>
      </c>
      <c r="N35" s="1069"/>
      <c r="O35" s="1082"/>
      <c r="P35" s="1069"/>
      <c r="Q35" s="1069"/>
      <c r="S35" s="1050"/>
      <c r="T35" s="932"/>
      <c r="U35" s="932"/>
      <c r="V35" s="932"/>
      <c r="W35" s="932"/>
      <c r="Z35" s="939" t="s">
        <v>60</v>
      </c>
      <c r="AA35" s="940">
        <f t="shared" si="46"/>
        <v>3</v>
      </c>
      <c r="AB35" s="940">
        <f t="shared" si="47"/>
        <v>3</v>
      </c>
      <c r="AC35" s="940">
        <f t="shared" si="48"/>
        <v>1</v>
      </c>
      <c r="AD35" s="939" t="s">
        <v>55</v>
      </c>
      <c r="AE35" s="940">
        <f t="shared" si="49"/>
        <v>0</v>
      </c>
      <c r="AF35" s="936">
        <f t="shared" si="50"/>
        <v>1</v>
      </c>
      <c r="AG35" s="936">
        <f t="shared" si="51"/>
        <v>3</v>
      </c>
      <c r="AZ35" s="997">
        <v>39</v>
      </c>
      <c r="BA35" s="1004">
        <v>41814.541666666664</v>
      </c>
      <c r="BB35" s="999" t="s">
        <v>60</v>
      </c>
      <c r="BC35" s="1000" t="s">
        <v>6</v>
      </c>
      <c r="BD35" s="1001" t="s">
        <v>55</v>
      </c>
      <c r="BE35" s="1003">
        <f>IF(G35='Resultat &amp; tabell'!$G35,2,0)</f>
        <v>0</v>
      </c>
      <c r="BF35" s="1002" t="s">
        <v>6</v>
      </c>
      <c r="BG35" s="1003">
        <f>IF(I35='Resultat &amp; tabell'!$I35,2,0)</f>
        <v>2</v>
      </c>
      <c r="BH35" s="1003">
        <f>IF(J35='Resultat &amp; tabell'!$J35,1,0)</f>
        <v>0</v>
      </c>
      <c r="BI35" s="987">
        <f t="shared" si="52"/>
        <v>2</v>
      </c>
      <c r="BL35" s="1027"/>
      <c r="BM35" s="1031"/>
      <c r="BN35" s="1027"/>
      <c r="BO35" s="1027"/>
    </row>
    <row r="36" spans="2:67" ht="14.25" customHeight="1" x14ac:dyDescent="0.25">
      <c r="B36" s="926">
        <v>40</v>
      </c>
      <c r="C36" s="969">
        <v>41814.541666666664</v>
      </c>
      <c r="D36" s="965" t="s">
        <v>185</v>
      </c>
      <c r="E36" s="966" t="s">
        <v>6</v>
      </c>
      <c r="F36" s="967" t="s">
        <v>183</v>
      </c>
      <c r="G36" s="1043">
        <v>0</v>
      </c>
      <c r="H36" s="980" t="s">
        <v>6</v>
      </c>
      <c r="I36" s="1043">
        <v>3</v>
      </c>
      <c r="J36" s="1043">
        <v>2</v>
      </c>
      <c r="K36" s="1057">
        <f>IF('Resultat &amp; tabell'!J36="",0,BI36)</f>
        <v>2</v>
      </c>
      <c r="N36" s="922"/>
      <c r="O36" s="922"/>
      <c r="P36" s="1069"/>
      <c r="Q36" s="1069"/>
      <c r="S36" s="1050"/>
      <c r="T36" s="932"/>
      <c r="U36" s="932"/>
      <c r="V36" s="932"/>
      <c r="W36" s="932"/>
      <c r="Z36" s="939" t="s">
        <v>56</v>
      </c>
      <c r="AA36" s="940">
        <f t="shared" si="46"/>
        <v>0</v>
      </c>
      <c r="AB36" s="940">
        <f t="shared" si="47"/>
        <v>0</v>
      </c>
      <c r="AC36" s="940">
        <f t="shared" si="48"/>
        <v>3</v>
      </c>
      <c r="AD36" s="939" t="s">
        <v>59</v>
      </c>
      <c r="AE36" s="940">
        <f t="shared" si="49"/>
        <v>3</v>
      </c>
      <c r="AF36" s="936">
        <f t="shared" si="50"/>
        <v>3</v>
      </c>
      <c r="AG36" s="936">
        <f t="shared" si="51"/>
        <v>0</v>
      </c>
      <c r="AZ36" s="997">
        <v>40</v>
      </c>
      <c r="BA36" s="1004">
        <v>41814.541666666664</v>
      </c>
      <c r="BB36" s="999" t="s">
        <v>56</v>
      </c>
      <c r="BC36" s="1000" t="s">
        <v>6</v>
      </c>
      <c r="BD36" s="1001" t="s">
        <v>59</v>
      </c>
      <c r="BE36" s="1003">
        <f>IF(G36='Resultat &amp; tabell'!$G36,2,0)</f>
        <v>2</v>
      </c>
      <c r="BF36" s="1002" t="s">
        <v>6</v>
      </c>
      <c r="BG36" s="1003">
        <f>IF(I36='Resultat &amp; tabell'!$I36,2,0)</f>
        <v>0</v>
      </c>
      <c r="BH36" s="1003">
        <f>IF(J36='Resultat &amp; tabell'!$J36,1,0)</f>
        <v>0</v>
      </c>
      <c r="BI36" s="987">
        <f t="shared" si="52"/>
        <v>2</v>
      </c>
      <c r="BL36" s="1027"/>
      <c r="BM36" s="1031"/>
      <c r="BN36" s="1027"/>
      <c r="BO36" s="1027"/>
    </row>
    <row r="37" spans="2:67" ht="14.25" customHeight="1" x14ac:dyDescent="0.25">
      <c r="C37" s="941"/>
      <c r="K37" s="1070"/>
      <c r="N37" s="1069"/>
      <c r="O37" s="1082"/>
      <c r="P37" s="1069"/>
      <c r="Q37" s="1069"/>
      <c r="S37" s="1050"/>
      <c r="T37" s="932"/>
      <c r="U37" s="932"/>
      <c r="V37" s="932"/>
      <c r="W37" s="932"/>
      <c r="BA37" s="1012"/>
      <c r="BI37" s="988"/>
      <c r="BL37" s="1027"/>
      <c r="BM37" s="1031"/>
      <c r="BN37" s="1027"/>
      <c r="BO37" s="1027"/>
    </row>
    <row r="38" spans="2:67" s="946" customFormat="1" ht="14.25" customHeight="1" x14ac:dyDescent="0.25">
      <c r="B38" s="923" t="s">
        <v>61</v>
      </c>
      <c r="C38" s="944"/>
      <c r="D38" s="929"/>
      <c r="E38" s="930"/>
      <c r="F38" s="929"/>
      <c r="G38" s="930"/>
      <c r="H38" s="930"/>
      <c r="I38" s="930"/>
      <c r="J38" s="930"/>
      <c r="K38" s="1070"/>
      <c r="L38" s="1071"/>
      <c r="M38" s="1072"/>
      <c r="N38" s="1073"/>
      <c r="O38" s="1083"/>
      <c r="P38" s="1073"/>
      <c r="Q38" s="1073"/>
      <c r="R38" s="1072"/>
      <c r="S38" s="1073"/>
      <c r="T38" s="930"/>
      <c r="U38" s="930"/>
      <c r="V38" s="930"/>
      <c r="W38" s="951"/>
      <c r="Z38" s="933"/>
      <c r="AA38" s="940"/>
      <c r="AB38" s="940"/>
      <c r="AC38" s="940"/>
      <c r="AD38" s="933"/>
      <c r="AE38" s="947"/>
      <c r="AF38" s="948"/>
      <c r="AG38" s="948"/>
      <c r="AH38" s="947"/>
      <c r="AI38" s="947"/>
      <c r="AJ38" s="947"/>
      <c r="AK38" s="947"/>
      <c r="AL38" s="947"/>
      <c r="AM38" s="947"/>
      <c r="AN38" s="947"/>
      <c r="AO38" s="947"/>
      <c r="AP38" s="947"/>
      <c r="AQ38" s="947"/>
      <c r="AR38" s="947"/>
      <c r="AS38" s="947"/>
      <c r="AT38" s="947"/>
      <c r="AU38" s="947"/>
      <c r="AV38" s="947"/>
      <c r="AW38" s="947"/>
      <c r="AX38" s="947"/>
      <c r="AY38" s="947"/>
      <c r="AZ38" s="990" t="s">
        <v>61</v>
      </c>
      <c r="BA38" s="1014"/>
      <c r="BB38" s="991"/>
      <c r="BC38" s="992"/>
      <c r="BD38" s="991"/>
      <c r="BE38" s="992"/>
      <c r="BF38" s="992"/>
      <c r="BG38" s="992"/>
      <c r="BH38" s="992"/>
      <c r="BI38" s="989"/>
      <c r="BJ38" s="956"/>
      <c r="BK38" s="958"/>
      <c r="BL38" s="989"/>
      <c r="BM38" s="1032"/>
      <c r="BN38" s="989"/>
      <c r="BO38" s="989"/>
    </row>
    <row r="39" spans="2:67" s="946" customFormat="1" ht="14.25" customHeight="1" x14ac:dyDescent="0.25">
      <c r="B39" s="976" t="s">
        <v>2</v>
      </c>
      <c r="C39" s="977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978" t="s">
        <v>81</v>
      </c>
      <c r="K39" s="1074" t="s">
        <v>89</v>
      </c>
      <c r="L39" s="1071"/>
      <c r="M39" s="1053" t="s">
        <v>61</v>
      </c>
      <c r="N39" s="1054" t="s">
        <v>89</v>
      </c>
      <c r="O39" s="1054" t="s">
        <v>90</v>
      </c>
      <c r="P39" s="1054" t="s">
        <v>91</v>
      </c>
      <c r="Q39" s="1055" t="s">
        <v>101</v>
      </c>
      <c r="R39" s="1072"/>
      <c r="S39" s="1073"/>
      <c r="T39" s="930"/>
      <c r="U39" s="930"/>
      <c r="V39" s="930"/>
      <c r="W39" s="951"/>
      <c r="Z39" s="937" t="s">
        <v>87</v>
      </c>
      <c r="AA39" s="937" t="s">
        <v>89</v>
      </c>
      <c r="AB39" s="937" t="s">
        <v>90</v>
      </c>
      <c r="AC39" s="937" t="s">
        <v>91</v>
      </c>
      <c r="AD39" s="937" t="s">
        <v>88</v>
      </c>
      <c r="AE39" s="937" t="s">
        <v>89</v>
      </c>
      <c r="AF39" s="937" t="s">
        <v>90</v>
      </c>
      <c r="AG39" s="937" t="s">
        <v>91</v>
      </c>
      <c r="AH39" s="947"/>
      <c r="AI39" s="938" t="s">
        <v>99</v>
      </c>
      <c r="AJ39" s="938" t="s">
        <v>98</v>
      </c>
      <c r="AK39" s="938" t="s">
        <v>97</v>
      </c>
      <c r="AL39" s="937" t="s">
        <v>96</v>
      </c>
      <c r="AM39" s="937" t="s">
        <v>95</v>
      </c>
      <c r="AN39" s="937" t="s">
        <v>92</v>
      </c>
      <c r="AO39" s="937" t="s">
        <v>89</v>
      </c>
      <c r="AP39" s="937" t="s">
        <v>90</v>
      </c>
      <c r="AQ39" s="937" t="s">
        <v>91</v>
      </c>
      <c r="AR39" s="938" t="s">
        <v>93</v>
      </c>
      <c r="AS39" s="947"/>
      <c r="AT39" s="937" t="s">
        <v>94</v>
      </c>
      <c r="AU39" s="937" t="s">
        <v>92</v>
      </c>
      <c r="AV39" s="937" t="s">
        <v>89</v>
      </c>
      <c r="AW39" s="937" t="s">
        <v>90</v>
      </c>
      <c r="AX39" s="937" t="s">
        <v>91</v>
      </c>
      <c r="AY39" s="938" t="s">
        <v>93</v>
      </c>
      <c r="AZ39" s="1019" t="s">
        <v>2</v>
      </c>
      <c r="BA39" s="1017" t="s">
        <v>3</v>
      </c>
      <c r="BB39" s="1021" t="s">
        <v>2</v>
      </c>
      <c r="BC39" s="1018"/>
      <c r="BD39" s="1022"/>
      <c r="BE39" s="1999" t="s">
        <v>4</v>
      </c>
      <c r="BF39" s="1999"/>
      <c r="BG39" s="1999"/>
      <c r="BH39" s="1018" t="s">
        <v>81</v>
      </c>
      <c r="BI39" s="979" t="s">
        <v>89</v>
      </c>
      <c r="BJ39" s="956"/>
      <c r="BK39" s="993"/>
      <c r="BL39" s="989"/>
      <c r="BM39" s="989"/>
      <c r="BN39" s="989"/>
      <c r="BO39" s="989"/>
    </row>
    <row r="40" spans="2:67" ht="14.25" customHeight="1" x14ac:dyDescent="0.25">
      <c r="B40" s="926">
        <v>9</v>
      </c>
      <c r="C40" s="969">
        <v>41805.541666666664</v>
      </c>
      <c r="D40" s="965" t="s">
        <v>186</v>
      </c>
      <c r="E40" s="966" t="s">
        <v>6</v>
      </c>
      <c r="F40" s="967" t="s">
        <v>189</v>
      </c>
      <c r="G40" s="1043">
        <v>1</v>
      </c>
      <c r="H40" s="980" t="s">
        <v>6</v>
      </c>
      <c r="I40" s="1043">
        <v>2</v>
      </c>
      <c r="J40" s="1043">
        <v>2</v>
      </c>
      <c r="K40" s="1057">
        <f>IF('Resultat &amp; tabell'!J40="",0,BI40)</f>
        <v>0</v>
      </c>
      <c r="L40" s="1058">
        <v>1</v>
      </c>
      <c r="M40" s="1059" t="str">
        <f>VLOOKUP(L40,$AT$40:$AY$43,2,FALSE)</f>
        <v>Frankrike</v>
      </c>
      <c r="N40" s="1060">
        <f>VLOOKUP(M40,$AU$40:$AY$43,2,FALSE)</f>
        <v>7</v>
      </c>
      <c r="O40" s="1060">
        <f>VLOOKUP(M40,$AU$40:$AY$43,3,FALSE)</f>
        <v>7</v>
      </c>
      <c r="P40" s="1060">
        <f>VLOOKUP(M40,$AU$40:$AY$43,4,FALSE)</f>
        <v>4</v>
      </c>
      <c r="Q40" s="1061">
        <f>VLOOKUP(M40,$AU$40:$AY$43,5,FALSE)</f>
        <v>3</v>
      </c>
      <c r="Z40" s="939" t="s">
        <v>62</v>
      </c>
      <c r="AA40" s="940">
        <f t="shared" ref="AA40:AA45" si="65">IF(G40="",0,IF($G40&lt;$I40,0,IF($G40=$I40,1,3)))</f>
        <v>0</v>
      </c>
      <c r="AB40" s="940">
        <f t="shared" ref="AB40:AB45" si="66">G40</f>
        <v>1</v>
      </c>
      <c r="AC40" s="940">
        <f t="shared" ref="AC40:AC45" si="67">I40</f>
        <v>2</v>
      </c>
      <c r="AD40" s="939" t="s">
        <v>63</v>
      </c>
      <c r="AE40" s="940">
        <f t="shared" ref="AE40:AE45" si="68">IF(I40="",0,IF(I40&lt;G40,0,IF(G40=I40,1,3)))</f>
        <v>3</v>
      </c>
      <c r="AF40" s="936">
        <f t="shared" ref="AF40:AF45" si="69">I40</f>
        <v>2</v>
      </c>
      <c r="AG40" s="936">
        <f t="shared" ref="AG40:AG45" si="70">G40</f>
        <v>1</v>
      </c>
      <c r="AI40" s="935">
        <f>RANK($AJ40,$AJ$40:$AJ$43,1)+COUNTIF($AJ$40:$AJ40,$AJ40)-1</f>
        <v>4</v>
      </c>
      <c r="AJ40" s="935">
        <f>AK40+AL40+AM40</f>
        <v>4</v>
      </c>
      <c r="AK40" s="935">
        <f>SUMPRODUCT(($AO$40:$AO$43=AO40)*($AR$40:$AR$43=AR40)*($AP$40:$AP$43&gt;AP40))</f>
        <v>0</v>
      </c>
      <c r="AL40" s="935">
        <f>SUMPRODUCT(($AO$40:$AO$43=AO40)*($AR$40:$AR$43&gt;AR40))</f>
        <v>0</v>
      </c>
      <c r="AM40" s="935">
        <f>RANK(AO40,$AO$40:$AO$43)</f>
        <v>4</v>
      </c>
      <c r="AN40" s="939" t="s">
        <v>62</v>
      </c>
      <c r="AO40" s="935">
        <f>SUMIF($Z$40:$Z$45,$AN40,$AA$40:$AA$45)+SUMIF($AD$40:$AD$45,$AN40,$AE$40:$AE$45)</f>
        <v>0</v>
      </c>
      <c r="AP40" s="935">
        <f>SUMIF($Z$40:$Z$45,$AN40,$AB$40:$AB$45)+SUMIF($AD$40:$AD$45,$AN40,$AF$40:$AF$45)</f>
        <v>3</v>
      </c>
      <c r="AQ40" s="935">
        <f>SUMIF($Z$40:$Z$45,$AN40,$AC$40:$AC$45)+SUMIF($AD$40:$AD$45,$AN40,$AG$40:$AG$45)</f>
        <v>6</v>
      </c>
      <c r="AR40" s="935">
        <f>AP40-AQ40</f>
        <v>-3</v>
      </c>
      <c r="AT40" s="935">
        <v>1</v>
      </c>
      <c r="AU40" s="935" t="str">
        <f>VLOOKUP($AT40,$AI$40:$AR$43,6,FALSE)</f>
        <v>Frankrike</v>
      </c>
      <c r="AV40" s="935">
        <f>VLOOKUP($AU40,$AN$40:$AR$43,2,FALSE)</f>
        <v>7</v>
      </c>
      <c r="AW40" s="935">
        <f>VLOOKUP($AU40,$AN$40:$AR$43,3,FALSE)</f>
        <v>7</v>
      </c>
      <c r="AX40" s="935">
        <f>VLOOKUP($AU40,$AN$40:$AR$43,4,FALSE)</f>
        <v>4</v>
      </c>
      <c r="AY40" s="935">
        <f>VLOOKUP($AU40,$AN$40:$AR$43,5,FALSE)</f>
        <v>3</v>
      </c>
      <c r="AZ40" s="997">
        <v>9</v>
      </c>
      <c r="BA40" s="1004">
        <v>41805.541666666664</v>
      </c>
      <c r="BB40" s="999" t="s">
        <v>62</v>
      </c>
      <c r="BC40" s="1000" t="s">
        <v>6</v>
      </c>
      <c r="BD40" s="1001" t="s">
        <v>63</v>
      </c>
      <c r="BE40" s="1003">
        <f>IF(G40='Resultat &amp; tabell'!$G40,2,0)</f>
        <v>0</v>
      </c>
      <c r="BF40" s="1002" t="s">
        <v>6</v>
      </c>
      <c r="BG40" s="1003">
        <f>IF(I40='Resultat &amp; tabell'!$I40,2,0)</f>
        <v>0</v>
      </c>
      <c r="BH40" s="1003">
        <f>IF(J40='Resultat &amp; tabell'!$J40,1,0)</f>
        <v>0</v>
      </c>
      <c r="BI40" s="987">
        <f t="shared" ref="BI40:BI45" si="71">SUM(BE40+BG40+BH40)</f>
        <v>0</v>
      </c>
      <c r="BJ40" s="957"/>
      <c r="BK40" s="990"/>
      <c r="BL40" s="1027"/>
      <c r="BM40" s="1027"/>
      <c r="BN40" s="1027"/>
      <c r="BO40" s="1027"/>
    </row>
    <row r="41" spans="2:67" ht="14.25" customHeight="1" x14ac:dyDescent="0.25">
      <c r="B41" s="926">
        <v>10</v>
      </c>
      <c r="C41" s="969">
        <v>41805.666666666664</v>
      </c>
      <c r="D41" s="965" t="s">
        <v>187</v>
      </c>
      <c r="E41" s="966" t="s">
        <v>6</v>
      </c>
      <c r="F41" s="967" t="s">
        <v>188</v>
      </c>
      <c r="G41" s="1043">
        <v>3</v>
      </c>
      <c r="H41" s="980" t="s">
        <v>6</v>
      </c>
      <c r="I41" s="1043">
        <v>1</v>
      </c>
      <c r="J41" s="1043">
        <v>1</v>
      </c>
      <c r="K41" s="1057">
        <f>IF('Resultat &amp; tabell'!J41="",0,BI41)</f>
        <v>3</v>
      </c>
      <c r="L41" s="1047">
        <v>2</v>
      </c>
      <c r="M41" s="1063" t="str">
        <f>VLOOKUP(L41,$AT$40:$AY$43,2,FALSE)</f>
        <v>Ecuador</v>
      </c>
      <c r="N41" s="1064">
        <f>VLOOKUP(M41,$AU$40:$AY$43,2,FALSE)</f>
        <v>5</v>
      </c>
      <c r="O41" s="1064">
        <f>VLOOKUP(M41,$AU$40:$AY$43,3,FALSE)</f>
        <v>7</v>
      </c>
      <c r="P41" s="1064">
        <f>VLOOKUP(M41,$AU$40:$AY$43,4,FALSE)</f>
        <v>6</v>
      </c>
      <c r="Q41" s="1065">
        <f>VLOOKUP(M41,$AU$40:$AY$43,5,FALSE)</f>
        <v>1</v>
      </c>
      <c r="Z41" s="939" t="s">
        <v>64</v>
      </c>
      <c r="AA41" s="940">
        <f t="shared" si="65"/>
        <v>3</v>
      </c>
      <c r="AB41" s="940">
        <f t="shared" si="66"/>
        <v>3</v>
      </c>
      <c r="AC41" s="940">
        <f t="shared" si="67"/>
        <v>1</v>
      </c>
      <c r="AD41" s="939" t="s">
        <v>65</v>
      </c>
      <c r="AE41" s="940">
        <f t="shared" si="68"/>
        <v>0</v>
      </c>
      <c r="AF41" s="936">
        <f t="shared" si="69"/>
        <v>1</v>
      </c>
      <c r="AG41" s="936">
        <f t="shared" si="70"/>
        <v>3</v>
      </c>
      <c r="AI41" s="935">
        <f>RANK($AJ41,$AJ$40:$AJ$43,1)+COUNTIF($AJ$40:$AJ41,$AJ41)-1</f>
        <v>1</v>
      </c>
      <c r="AJ41" s="935">
        <f>AK41+AL41+AM41</f>
        <v>1</v>
      </c>
      <c r="AK41" s="935">
        <f t="shared" ref="AK41:AK43" si="72">SUMPRODUCT(($AO$40:$AO$43=AO41)*($AR$40:$AR$43=AR41)*($AP$40:$AP$43&gt;AP41))</f>
        <v>0</v>
      </c>
      <c r="AL41" s="935">
        <f t="shared" ref="AL41:AL43" si="73">SUMPRODUCT(($AO$40:$AO$43=AO41)*($AR$40:$AR$43&gt;AR41))</f>
        <v>0</v>
      </c>
      <c r="AM41" s="935">
        <f t="shared" ref="AM41:AM43" si="74">RANK(AO41,$AO$40:$AO$43)</f>
        <v>1</v>
      </c>
      <c r="AN41" s="939" t="s">
        <v>64</v>
      </c>
      <c r="AO41" s="935">
        <f t="shared" ref="AO41:AO43" si="75">SUMIF($Z$40:$Z$45,$AN41,$AA$40:$AA$45)+SUMIF($AD$40:$AD$45,$AN41,$AE$40:$AE$45)</f>
        <v>7</v>
      </c>
      <c r="AP41" s="935">
        <f t="shared" ref="AP41:AP43" si="76">SUMIF($Z$40:$Z$45,$AN41,$AB$40:$AB$45)+SUMIF($AD$40:$AD$45,$AN41,$AF$40:$AF$45)</f>
        <v>7</v>
      </c>
      <c r="AQ41" s="935">
        <f t="shared" ref="AQ41:AQ43" si="77">SUMIF($Z$40:$Z$45,$AN41,$AC$40:$AC$45)+SUMIF($AD$40:$AD$45,$AN41,$AG$40:$AG$45)</f>
        <v>4</v>
      </c>
      <c r="AR41" s="935">
        <f t="shared" ref="AR41:AR43" si="78">AP41-AQ41</f>
        <v>3</v>
      </c>
      <c r="AT41" s="935">
        <v>2</v>
      </c>
      <c r="AU41" s="935" t="str">
        <f t="shared" ref="AU41:AU43" si="79">VLOOKUP($AT41,$AI$40:$AR$43,6,FALSE)</f>
        <v>Ecuador</v>
      </c>
      <c r="AV41" s="935">
        <f t="shared" ref="AV41:AV43" si="80">VLOOKUP($AU41,$AN$40:$AR$43,2,FALSE)</f>
        <v>5</v>
      </c>
      <c r="AW41" s="935">
        <f t="shared" ref="AW41:AW43" si="81">VLOOKUP($AU41,$AN$40:$AR$43,3,FALSE)</f>
        <v>7</v>
      </c>
      <c r="AX41" s="935">
        <f t="shared" ref="AX41:AX43" si="82">VLOOKUP($AU41,$AN$40:$AR$43,4,FALSE)</f>
        <v>6</v>
      </c>
      <c r="AY41" s="935">
        <f t="shared" ref="AY41:AY43" si="83">VLOOKUP($AU41,$AN$40:$AR$43,5,FALSE)</f>
        <v>1</v>
      </c>
      <c r="AZ41" s="997">
        <v>10</v>
      </c>
      <c r="BA41" s="1004">
        <v>41805.666666666664</v>
      </c>
      <c r="BB41" s="999" t="s">
        <v>64</v>
      </c>
      <c r="BC41" s="1000" t="s">
        <v>6</v>
      </c>
      <c r="BD41" s="1001" t="s">
        <v>65</v>
      </c>
      <c r="BE41" s="1003">
        <f>IF(G41='Resultat &amp; tabell'!$G41,2,0)</f>
        <v>2</v>
      </c>
      <c r="BF41" s="1002" t="s">
        <v>6</v>
      </c>
      <c r="BG41" s="1003">
        <f>IF(I41='Resultat &amp; tabell'!$I41,2,0)</f>
        <v>0</v>
      </c>
      <c r="BH41" s="1003">
        <f>IF(J41='Resultat &amp; tabell'!$J41,1,0)</f>
        <v>1</v>
      </c>
      <c r="BI41" s="987">
        <f t="shared" si="71"/>
        <v>3</v>
      </c>
      <c r="BK41" s="990"/>
      <c r="BL41" s="1027"/>
      <c r="BM41" s="1027"/>
      <c r="BN41" s="1027"/>
      <c r="BO41" s="1027"/>
    </row>
    <row r="42" spans="2:67" ht="14.25" customHeight="1" x14ac:dyDescent="0.25">
      <c r="B42" s="926">
        <v>25</v>
      </c>
      <c r="C42" s="969">
        <v>41810.666666666664</v>
      </c>
      <c r="D42" s="965" t="s">
        <v>186</v>
      </c>
      <c r="E42" s="966" t="s">
        <v>6</v>
      </c>
      <c r="F42" s="967" t="s">
        <v>187</v>
      </c>
      <c r="G42" s="1043">
        <v>1</v>
      </c>
      <c r="H42" s="980" t="s">
        <v>6</v>
      </c>
      <c r="I42" s="1043">
        <v>2</v>
      </c>
      <c r="J42" s="1043">
        <v>2</v>
      </c>
      <c r="K42" s="1057">
        <f>IF('Resultat &amp; tabell'!J42="",0,BI42)</f>
        <v>1</v>
      </c>
      <c r="L42" s="1047">
        <v>3</v>
      </c>
      <c r="M42" s="1078" t="str">
        <f>VLOOKUP(L42,$AT$40:$AY$43,2,FALSE)</f>
        <v>Honduras</v>
      </c>
      <c r="N42" s="1079">
        <f>VLOOKUP(M42,$AU$40:$AY$43,2,FALSE)</f>
        <v>4</v>
      </c>
      <c r="O42" s="1079">
        <f>VLOOKUP(M42,$AU$40:$AY$43,3,FALSE)</f>
        <v>6</v>
      </c>
      <c r="P42" s="1079">
        <f>VLOOKUP(M42,$AU$40:$AY$43,4,FALSE)</f>
        <v>7</v>
      </c>
      <c r="Q42" s="1080">
        <f>VLOOKUP(M42,$AU$40:$AY$43,5,FALSE)</f>
        <v>-1</v>
      </c>
      <c r="Z42" s="939" t="s">
        <v>62</v>
      </c>
      <c r="AA42" s="940">
        <f t="shared" si="65"/>
        <v>0</v>
      </c>
      <c r="AB42" s="940">
        <f t="shared" si="66"/>
        <v>1</v>
      </c>
      <c r="AC42" s="940">
        <f t="shared" si="67"/>
        <v>2</v>
      </c>
      <c r="AD42" s="939" t="s">
        <v>64</v>
      </c>
      <c r="AE42" s="940">
        <f t="shared" si="68"/>
        <v>3</v>
      </c>
      <c r="AF42" s="936">
        <f t="shared" si="69"/>
        <v>2</v>
      </c>
      <c r="AG42" s="936">
        <f t="shared" si="70"/>
        <v>1</v>
      </c>
      <c r="AI42" s="935">
        <f>RANK($AJ42,$AJ$40:$AJ$43,1)+COUNTIF($AJ$40:$AJ42,$AJ42)-1</f>
        <v>2</v>
      </c>
      <c r="AJ42" s="935">
        <f>AK42+AL42+AM42</f>
        <v>2</v>
      </c>
      <c r="AK42" s="935">
        <f t="shared" si="72"/>
        <v>0</v>
      </c>
      <c r="AL42" s="935">
        <f t="shared" si="73"/>
        <v>0</v>
      </c>
      <c r="AM42" s="935">
        <f t="shared" si="74"/>
        <v>2</v>
      </c>
      <c r="AN42" s="939" t="s">
        <v>63</v>
      </c>
      <c r="AO42" s="935">
        <f t="shared" si="75"/>
        <v>5</v>
      </c>
      <c r="AP42" s="935">
        <f t="shared" si="76"/>
        <v>7</v>
      </c>
      <c r="AQ42" s="935">
        <f t="shared" si="77"/>
        <v>6</v>
      </c>
      <c r="AR42" s="935">
        <f t="shared" si="78"/>
        <v>1</v>
      </c>
      <c r="AT42" s="935">
        <v>3</v>
      </c>
      <c r="AU42" s="935" t="str">
        <f t="shared" si="79"/>
        <v>Honduras</v>
      </c>
      <c r="AV42" s="935">
        <f t="shared" si="80"/>
        <v>4</v>
      </c>
      <c r="AW42" s="935">
        <f t="shared" si="81"/>
        <v>6</v>
      </c>
      <c r="AX42" s="935">
        <f t="shared" si="82"/>
        <v>7</v>
      </c>
      <c r="AY42" s="935">
        <f t="shared" si="83"/>
        <v>-1</v>
      </c>
      <c r="AZ42" s="997">
        <v>25</v>
      </c>
      <c r="BA42" s="1004">
        <v>41810.666666666664</v>
      </c>
      <c r="BB42" s="999" t="s">
        <v>62</v>
      </c>
      <c r="BC42" s="1000" t="s">
        <v>6</v>
      </c>
      <c r="BD42" s="1001" t="s">
        <v>64</v>
      </c>
      <c r="BE42" s="1003">
        <f>IF(G42='Resultat &amp; tabell'!$G42,2,0)</f>
        <v>0</v>
      </c>
      <c r="BF42" s="1002" t="s">
        <v>6</v>
      </c>
      <c r="BG42" s="1003">
        <f>IF(I42='Resultat &amp; tabell'!$I42,2,0)</f>
        <v>0</v>
      </c>
      <c r="BH42" s="1003">
        <f>IF(J42='Resultat &amp; tabell'!$J42,1,0)</f>
        <v>1</v>
      </c>
      <c r="BI42" s="987">
        <f t="shared" si="71"/>
        <v>1</v>
      </c>
      <c r="BK42" s="1005"/>
      <c r="BL42" s="1027"/>
      <c r="BM42" s="1027"/>
      <c r="BN42" s="1027"/>
      <c r="BO42" s="1027"/>
    </row>
    <row r="43" spans="2:67" ht="14.25" customHeight="1" x14ac:dyDescent="0.25">
      <c r="B43" s="926">
        <v>26</v>
      </c>
      <c r="C43" s="969">
        <v>41810.791666666664</v>
      </c>
      <c r="D43" s="965" t="s">
        <v>188</v>
      </c>
      <c r="E43" s="966" t="s">
        <v>6</v>
      </c>
      <c r="F43" s="967" t="s">
        <v>189</v>
      </c>
      <c r="G43" s="1043">
        <v>3</v>
      </c>
      <c r="H43" s="980" t="s">
        <v>6</v>
      </c>
      <c r="I43" s="1043">
        <v>3</v>
      </c>
      <c r="J43" s="1043" t="s">
        <v>122</v>
      </c>
      <c r="K43" s="1057">
        <f>IF('Resultat &amp; tabell'!J43="",0,BI43)</f>
        <v>0</v>
      </c>
      <c r="L43" s="1047">
        <v>4</v>
      </c>
      <c r="M43" s="1067" t="str">
        <f>VLOOKUP(L43,$AT$40:$AY$43,2,FALSE)</f>
        <v>Schweiz</v>
      </c>
      <c r="N43" s="1064">
        <f>VLOOKUP(M43,$AU$40:$AY$43,2,FALSE)</f>
        <v>0</v>
      </c>
      <c r="O43" s="1064">
        <f>VLOOKUP(M43,$AU$40:$AY$43,3,FALSE)</f>
        <v>3</v>
      </c>
      <c r="P43" s="1064">
        <f>VLOOKUP(M43,$AU$40:$AY$43,4,FALSE)</f>
        <v>6</v>
      </c>
      <c r="Q43" s="1065">
        <f>VLOOKUP(M43,$AU$40:$AY$43,5,FALSE)</f>
        <v>-3</v>
      </c>
      <c r="Z43" s="939" t="s">
        <v>65</v>
      </c>
      <c r="AA43" s="940">
        <f t="shared" si="65"/>
        <v>1</v>
      </c>
      <c r="AB43" s="940">
        <f t="shared" si="66"/>
        <v>3</v>
      </c>
      <c r="AC43" s="940">
        <f t="shared" si="67"/>
        <v>3</v>
      </c>
      <c r="AD43" s="939" t="s">
        <v>63</v>
      </c>
      <c r="AE43" s="940">
        <f t="shared" si="68"/>
        <v>1</v>
      </c>
      <c r="AF43" s="936">
        <f t="shared" si="69"/>
        <v>3</v>
      </c>
      <c r="AG43" s="936">
        <f t="shared" si="70"/>
        <v>3</v>
      </c>
      <c r="AI43" s="935">
        <f>RANK($AJ43,$AJ$40:$AJ$43,1)+COUNTIF($AJ$40:$AJ43,$AJ43)-1</f>
        <v>3</v>
      </c>
      <c r="AJ43" s="935">
        <f>AK43+AL43+AM43</f>
        <v>3</v>
      </c>
      <c r="AK43" s="935">
        <f t="shared" si="72"/>
        <v>0</v>
      </c>
      <c r="AL43" s="935">
        <f t="shared" si="73"/>
        <v>0</v>
      </c>
      <c r="AM43" s="935">
        <f t="shared" si="74"/>
        <v>3</v>
      </c>
      <c r="AN43" s="939" t="s">
        <v>65</v>
      </c>
      <c r="AO43" s="935">
        <f t="shared" si="75"/>
        <v>4</v>
      </c>
      <c r="AP43" s="935">
        <f t="shared" si="76"/>
        <v>6</v>
      </c>
      <c r="AQ43" s="935">
        <f t="shared" si="77"/>
        <v>7</v>
      </c>
      <c r="AR43" s="935">
        <f t="shared" si="78"/>
        <v>-1</v>
      </c>
      <c r="AT43" s="935">
        <v>4</v>
      </c>
      <c r="AU43" s="935" t="str">
        <f t="shared" si="79"/>
        <v>Schweiz</v>
      </c>
      <c r="AV43" s="935">
        <f t="shared" si="80"/>
        <v>0</v>
      </c>
      <c r="AW43" s="935">
        <f t="shared" si="81"/>
        <v>3</v>
      </c>
      <c r="AX43" s="935">
        <f t="shared" si="82"/>
        <v>6</v>
      </c>
      <c r="AY43" s="935">
        <f t="shared" si="83"/>
        <v>-3</v>
      </c>
      <c r="AZ43" s="997">
        <v>26</v>
      </c>
      <c r="BA43" s="1004">
        <v>41810.791666666664</v>
      </c>
      <c r="BB43" s="999" t="s">
        <v>65</v>
      </c>
      <c r="BC43" s="1000" t="s">
        <v>6</v>
      </c>
      <c r="BD43" s="1001" t="s">
        <v>63</v>
      </c>
      <c r="BE43" s="1003">
        <f>IF(G43='Resultat &amp; tabell'!$G43,2,0)</f>
        <v>0</v>
      </c>
      <c r="BF43" s="1002" t="s">
        <v>6</v>
      </c>
      <c r="BG43" s="1003">
        <f>IF(I43='Resultat &amp; tabell'!$I43,2,0)</f>
        <v>0</v>
      </c>
      <c r="BH43" s="1003">
        <f>IF(J43='Resultat &amp; tabell'!$J43,1,0)</f>
        <v>0</v>
      </c>
      <c r="BI43" s="987">
        <f t="shared" si="71"/>
        <v>0</v>
      </c>
      <c r="BK43" s="1005"/>
      <c r="BL43" s="1027"/>
      <c r="BM43" s="1027"/>
      <c r="BN43" s="1027"/>
      <c r="BO43" s="1027"/>
    </row>
    <row r="44" spans="2:67" ht="14.25" customHeight="1" x14ac:dyDescent="0.25">
      <c r="B44" s="926">
        <v>41</v>
      </c>
      <c r="C44" s="969">
        <v>41815.666666666664</v>
      </c>
      <c r="D44" s="965" t="s">
        <v>188</v>
      </c>
      <c r="E44" s="966" t="s">
        <v>6</v>
      </c>
      <c r="F44" s="967" t="s">
        <v>186</v>
      </c>
      <c r="G44" s="1043">
        <v>2</v>
      </c>
      <c r="H44" s="980" t="s">
        <v>6</v>
      </c>
      <c r="I44" s="1043">
        <v>1</v>
      </c>
      <c r="J44" s="1043">
        <v>1</v>
      </c>
      <c r="K44" s="1057">
        <f>IF('Resultat &amp; tabell'!J44="",0,BI44)</f>
        <v>0</v>
      </c>
      <c r="M44" s="1049"/>
      <c r="N44" s="1079"/>
      <c r="O44" s="922"/>
      <c r="P44" s="1079"/>
      <c r="Q44" s="1079"/>
      <c r="Z44" s="939" t="s">
        <v>65</v>
      </c>
      <c r="AA44" s="940">
        <f t="shared" si="65"/>
        <v>3</v>
      </c>
      <c r="AB44" s="940">
        <f t="shared" si="66"/>
        <v>2</v>
      </c>
      <c r="AC44" s="940">
        <f t="shared" si="67"/>
        <v>1</v>
      </c>
      <c r="AD44" s="939" t="s">
        <v>62</v>
      </c>
      <c r="AE44" s="940">
        <f t="shared" si="68"/>
        <v>0</v>
      </c>
      <c r="AF44" s="936">
        <f t="shared" si="69"/>
        <v>1</v>
      </c>
      <c r="AG44" s="936">
        <f t="shared" si="70"/>
        <v>2</v>
      </c>
      <c r="AZ44" s="997">
        <v>41</v>
      </c>
      <c r="BA44" s="1004">
        <v>41815.666666666664</v>
      </c>
      <c r="BB44" s="999" t="s">
        <v>65</v>
      </c>
      <c r="BC44" s="1000" t="s">
        <v>6</v>
      </c>
      <c r="BD44" s="1001" t="s">
        <v>62</v>
      </c>
      <c r="BE44" s="1003">
        <f>IF(G44='Resultat &amp; tabell'!$G44,2,0)</f>
        <v>0</v>
      </c>
      <c r="BF44" s="1002" t="s">
        <v>6</v>
      </c>
      <c r="BG44" s="1003">
        <f>IF(I44='Resultat &amp; tabell'!$I44,2,0)</f>
        <v>0</v>
      </c>
      <c r="BH44" s="1003">
        <f>IF(J44='Resultat &amp; tabell'!$J44,1,0)</f>
        <v>0</v>
      </c>
      <c r="BI44" s="987">
        <f t="shared" si="71"/>
        <v>0</v>
      </c>
      <c r="BL44" s="1027"/>
      <c r="BM44" s="1027"/>
      <c r="BN44" s="1027"/>
      <c r="BO44" s="1027"/>
    </row>
    <row r="45" spans="2:67" ht="14.25" customHeight="1" x14ac:dyDescent="0.25">
      <c r="B45" s="926">
        <v>42</v>
      </c>
      <c r="C45" s="969">
        <v>41815.708333333336</v>
      </c>
      <c r="D45" s="965" t="s">
        <v>189</v>
      </c>
      <c r="E45" s="966" t="s">
        <v>6</v>
      </c>
      <c r="F45" s="967" t="s">
        <v>187</v>
      </c>
      <c r="G45" s="1043">
        <v>2</v>
      </c>
      <c r="H45" s="980" t="s">
        <v>6</v>
      </c>
      <c r="I45" s="1043">
        <v>2</v>
      </c>
      <c r="J45" s="1043" t="s">
        <v>122</v>
      </c>
      <c r="K45" s="1057">
        <f>IF('Resultat &amp; tabell'!J45="",0,BI45)</f>
        <v>1</v>
      </c>
      <c r="M45" s="1102"/>
      <c r="N45" s="922"/>
      <c r="O45" s="1079"/>
      <c r="P45" s="1079"/>
      <c r="Q45" s="1079"/>
      <c r="Z45" s="939" t="s">
        <v>63</v>
      </c>
      <c r="AA45" s="940">
        <f t="shared" si="65"/>
        <v>1</v>
      </c>
      <c r="AB45" s="940">
        <f t="shared" si="66"/>
        <v>2</v>
      </c>
      <c r="AC45" s="940">
        <f t="shared" si="67"/>
        <v>2</v>
      </c>
      <c r="AD45" s="939" t="s">
        <v>64</v>
      </c>
      <c r="AE45" s="940">
        <f t="shared" si="68"/>
        <v>1</v>
      </c>
      <c r="AF45" s="936">
        <f t="shared" si="69"/>
        <v>2</v>
      </c>
      <c r="AG45" s="936">
        <f t="shared" si="70"/>
        <v>2</v>
      </c>
      <c r="AZ45" s="997">
        <v>42</v>
      </c>
      <c r="BA45" s="1004">
        <v>41815.708333333336</v>
      </c>
      <c r="BB45" s="999" t="s">
        <v>63</v>
      </c>
      <c r="BC45" s="1000" t="s">
        <v>6</v>
      </c>
      <c r="BD45" s="1001" t="s">
        <v>64</v>
      </c>
      <c r="BE45" s="1003">
        <f>IF(G45='Resultat &amp; tabell'!$G45,2,0)</f>
        <v>0</v>
      </c>
      <c r="BF45" s="1002" t="s">
        <v>6</v>
      </c>
      <c r="BG45" s="1003">
        <f>IF(I45='Resultat &amp; tabell'!$I45,2,0)</f>
        <v>0</v>
      </c>
      <c r="BH45" s="1003">
        <f>IF(J45='Resultat &amp; tabell'!$J45,1,0)</f>
        <v>1</v>
      </c>
      <c r="BI45" s="987">
        <f t="shared" si="71"/>
        <v>1</v>
      </c>
      <c r="BL45" s="1027"/>
      <c r="BM45" s="1027"/>
      <c r="BN45" s="1027"/>
      <c r="BO45" s="1027"/>
    </row>
    <row r="46" spans="2:67" ht="14.25" customHeight="1" x14ac:dyDescent="0.25">
      <c r="C46" s="941"/>
      <c r="K46" s="1070"/>
      <c r="N46" s="1069"/>
      <c r="O46" s="1082"/>
      <c r="P46" s="1069"/>
      <c r="Q46" s="1069"/>
      <c r="BA46" s="1012"/>
      <c r="BI46" s="988"/>
      <c r="BL46" s="1027"/>
      <c r="BM46" s="1031"/>
      <c r="BN46" s="1027"/>
      <c r="BO46" s="1027"/>
    </row>
    <row r="47" spans="2:67" s="946" customFormat="1" ht="14.25" customHeight="1" x14ac:dyDescent="0.25">
      <c r="B47" s="923" t="s">
        <v>66</v>
      </c>
      <c r="C47" s="944"/>
      <c r="D47" s="929"/>
      <c r="E47" s="930"/>
      <c r="F47" s="929"/>
      <c r="G47" s="930"/>
      <c r="H47" s="930"/>
      <c r="I47" s="930"/>
      <c r="J47" s="930"/>
      <c r="K47" s="1070"/>
      <c r="L47" s="1071"/>
      <c r="M47" s="1072"/>
      <c r="N47" s="922"/>
      <c r="O47" s="1083"/>
      <c r="P47" s="1073"/>
      <c r="Q47" s="1073"/>
      <c r="R47" s="1072"/>
      <c r="S47" s="1073"/>
      <c r="T47" s="930"/>
      <c r="U47" s="930"/>
      <c r="V47" s="930"/>
      <c r="W47" s="951"/>
      <c r="Z47" s="933"/>
      <c r="AA47" s="940"/>
      <c r="AB47" s="940"/>
      <c r="AC47" s="940"/>
      <c r="AD47" s="933"/>
      <c r="AE47" s="947"/>
      <c r="AF47" s="948"/>
      <c r="AG47" s="948"/>
      <c r="AH47" s="947"/>
      <c r="AI47" s="947"/>
      <c r="AJ47" s="947"/>
      <c r="AK47" s="947"/>
      <c r="AL47" s="947"/>
      <c r="AM47" s="947"/>
      <c r="AN47" s="947"/>
      <c r="AO47" s="947"/>
      <c r="AP47" s="947"/>
      <c r="AQ47" s="947"/>
      <c r="AR47" s="947"/>
      <c r="AS47" s="947"/>
      <c r="AT47" s="947"/>
      <c r="AU47" s="947"/>
      <c r="AV47" s="947"/>
      <c r="AW47" s="947"/>
      <c r="AX47" s="947"/>
      <c r="AY47" s="947"/>
      <c r="AZ47" s="990" t="s">
        <v>66</v>
      </c>
      <c r="BA47" s="1014"/>
      <c r="BB47" s="991"/>
      <c r="BC47" s="992"/>
      <c r="BD47" s="991"/>
      <c r="BE47" s="992"/>
      <c r="BF47" s="992"/>
      <c r="BG47" s="992"/>
      <c r="BH47" s="992"/>
      <c r="BI47" s="989"/>
      <c r="BJ47" s="956"/>
      <c r="BK47" s="958"/>
      <c r="BL47" s="989"/>
      <c r="BM47" s="1032"/>
      <c r="BN47" s="989"/>
      <c r="BO47" s="989"/>
    </row>
    <row r="48" spans="2:67" s="946" customFormat="1" ht="14.25" customHeight="1" x14ac:dyDescent="0.25">
      <c r="B48" s="976" t="s">
        <v>2</v>
      </c>
      <c r="C48" s="977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978" t="s">
        <v>81</v>
      </c>
      <c r="K48" s="1074" t="s">
        <v>89</v>
      </c>
      <c r="L48" s="1071"/>
      <c r="M48" s="1053" t="s">
        <v>66</v>
      </c>
      <c r="N48" s="1054" t="s">
        <v>89</v>
      </c>
      <c r="O48" s="1054" t="s">
        <v>90</v>
      </c>
      <c r="P48" s="1054" t="s">
        <v>91</v>
      </c>
      <c r="Q48" s="1055" t="s">
        <v>101</v>
      </c>
      <c r="R48" s="1072"/>
      <c r="S48" s="1073"/>
      <c r="T48" s="930"/>
      <c r="U48" s="930"/>
      <c r="V48" s="930"/>
      <c r="W48" s="951"/>
      <c r="Z48" s="937" t="s">
        <v>87</v>
      </c>
      <c r="AA48" s="937" t="s">
        <v>89</v>
      </c>
      <c r="AB48" s="937" t="s">
        <v>90</v>
      </c>
      <c r="AC48" s="937" t="s">
        <v>91</v>
      </c>
      <c r="AD48" s="937" t="s">
        <v>88</v>
      </c>
      <c r="AE48" s="937" t="s">
        <v>89</v>
      </c>
      <c r="AF48" s="937" t="s">
        <v>90</v>
      </c>
      <c r="AG48" s="937" t="s">
        <v>91</v>
      </c>
      <c r="AH48" s="947"/>
      <c r="AI48" s="938" t="s">
        <v>99</v>
      </c>
      <c r="AJ48" s="938" t="s">
        <v>98</v>
      </c>
      <c r="AK48" s="938" t="s">
        <v>97</v>
      </c>
      <c r="AL48" s="937" t="s">
        <v>96</v>
      </c>
      <c r="AM48" s="937" t="s">
        <v>95</v>
      </c>
      <c r="AN48" s="937" t="s">
        <v>92</v>
      </c>
      <c r="AO48" s="937" t="s">
        <v>89</v>
      </c>
      <c r="AP48" s="937" t="s">
        <v>90</v>
      </c>
      <c r="AQ48" s="937" t="s">
        <v>91</v>
      </c>
      <c r="AR48" s="938" t="s">
        <v>93</v>
      </c>
      <c r="AS48" s="947"/>
      <c r="AT48" s="937" t="s">
        <v>94</v>
      </c>
      <c r="AU48" s="937" t="s">
        <v>92</v>
      </c>
      <c r="AV48" s="937" t="s">
        <v>89</v>
      </c>
      <c r="AW48" s="937" t="s">
        <v>90</v>
      </c>
      <c r="AX48" s="937" t="s">
        <v>91</v>
      </c>
      <c r="AY48" s="938" t="s">
        <v>93</v>
      </c>
      <c r="AZ48" s="1019" t="s">
        <v>2</v>
      </c>
      <c r="BA48" s="1017" t="s">
        <v>3</v>
      </c>
      <c r="BB48" s="1021" t="s">
        <v>2</v>
      </c>
      <c r="BC48" s="1018"/>
      <c r="BD48" s="1022"/>
      <c r="BE48" s="1999" t="s">
        <v>4</v>
      </c>
      <c r="BF48" s="1999"/>
      <c r="BG48" s="1999"/>
      <c r="BH48" s="1018" t="s">
        <v>81</v>
      </c>
      <c r="BI48" s="979" t="s">
        <v>89</v>
      </c>
      <c r="BJ48" s="956"/>
      <c r="BK48" s="993"/>
      <c r="BL48" s="989"/>
      <c r="BM48" s="989"/>
      <c r="BN48" s="989"/>
      <c r="BO48" s="989"/>
    </row>
    <row r="49" spans="2:67" ht="14.25" customHeight="1" x14ac:dyDescent="0.25">
      <c r="B49" s="926">
        <v>11</v>
      </c>
      <c r="C49" s="969">
        <v>41805.791666666664</v>
      </c>
      <c r="D49" s="965" t="s">
        <v>190</v>
      </c>
      <c r="E49" s="966" t="s">
        <v>6</v>
      </c>
      <c r="F49" s="967" t="s">
        <v>193</v>
      </c>
      <c r="G49" s="1043">
        <v>2</v>
      </c>
      <c r="H49" s="980" t="s">
        <v>6</v>
      </c>
      <c r="I49" s="1043">
        <v>0</v>
      </c>
      <c r="J49" s="1043">
        <v>1</v>
      </c>
      <c r="K49" s="1057">
        <f>IF('Resultat &amp; tabell'!J49="",0,BI49)</f>
        <v>3</v>
      </c>
      <c r="L49" s="1058">
        <v>1</v>
      </c>
      <c r="M49" s="1059" t="str">
        <f>VLOOKUP(L49,$AT$49:$AY$52,2,FALSE)</f>
        <v>Argentina</v>
      </c>
      <c r="N49" s="1060">
        <f>VLOOKUP(M49,$AU$49:$AY$52,2,FALSE)</f>
        <v>9</v>
      </c>
      <c r="O49" s="1060">
        <f>VLOOKUP(M49,$AU$49:$AY$52,3,FALSE)</f>
        <v>8</v>
      </c>
      <c r="P49" s="1060">
        <f>VLOOKUP(M49,$AU$49:$AY$52,4,FALSE)</f>
        <v>1</v>
      </c>
      <c r="Q49" s="1061">
        <f>VLOOKUP(M49,$AU$49:$AY$52,5,FALSE)</f>
        <v>7</v>
      </c>
      <c r="Z49" s="939" t="s">
        <v>67</v>
      </c>
      <c r="AA49" s="940">
        <f t="shared" ref="AA49:AA54" si="84">IF(G49="",0,IF($G49&lt;$I49,0,IF($G49=$I49,1,3)))</f>
        <v>3</v>
      </c>
      <c r="AB49" s="940">
        <f t="shared" ref="AB49:AB54" si="85">G49</f>
        <v>2</v>
      </c>
      <c r="AC49" s="940">
        <f t="shared" ref="AC49:AC54" si="86">I49</f>
        <v>0</v>
      </c>
      <c r="AD49" s="939" t="s">
        <v>68</v>
      </c>
      <c r="AE49" s="940">
        <f t="shared" ref="AE49:AE54" si="87">IF(I49="",0,IF(I49&lt;G49,0,IF(G49=I49,1,3)))</f>
        <v>0</v>
      </c>
      <c r="AF49" s="936">
        <f t="shared" ref="AF49:AF54" si="88">I49</f>
        <v>0</v>
      </c>
      <c r="AG49" s="936">
        <f t="shared" ref="AG49:AG54" si="89">G49</f>
        <v>2</v>
      </c>
      <c r="AI49" s="935">
        <f>RANK($AJ49,$AJ$49:$AJ$52,1)+COUNTIF($AJ$49:$AJ49,$AJ49)-1</f>
        <v>1</v>
      </c>
      <c r="AJ49" s="935">
        <f>AK49+AL49+AM49</f>
        <v>1</v>
      </c>
      <c r="AK49" s="935">
        <f>SUMPRODUCT(($AO$49:$AO$52=AO49)*($AR$49:$AR$52=AR49)*($AP$49:$AP$52&gt;AP49))</f>
        <v>0</v>
      </c>
      <c r="AL49" s="935">
        <f>SUMPRODUCT(($AO$49:$AO$52=AO49)*($AR$49:$AR$52&gt;AR49))</f>
        <v>0</v>
      </c>
      <c r="AM49" s="935">
        <f>RANK(AO49,$AO$49:$AO$52)</f>
        <v>1</v>
      </c>
      <c r="AN49" s="939" t="s">
        <v>67</v>
      </c>
      <c r="AO49" s="935">
        <f>SUMIF($Z$49:$Z$54,$AN49,$AA$49:$AA$54)+SUMIF($AD$49:$AD$54,$AN49,$AE$49:$AE$54)</f>
        <v>9</v>
      </c>
      <c r="AP49" s="935">
        <f>SUMIF($Z$49:$Z$54,$AN49,$AB$49:$AB$54)+SUMIF($AD$49:$AD$54,$AN49,$AF$49:$AF$54)</f>
        <v>8</v>
      </c>
      <c r="AQ49" s="935">
        <f>SUMIF($Z$49:$Z$54,$AN49,$AC$49:$AC$54)+SUMIF($AD$49:$AD$54,$AN49,$AG$49:$AG$54)</f>
        <v>1</v>
      </c>
      <c r="AR49" s="935">
        <f>AP49-AQ49</f>
        <v>7</v>
      </c>
      <c r="AT49" s="935">
        <v>1</v>
      </c>
      <c r="AU49" s="935" t="str">
        <f>VLOOKUP($AT49,$AI$49:$AR$52,6,FALSE)</f>
        <v>Argentina</v>
      </c>
      <c r="AV49" s="935">
        <f>VLOOKUP($AU49,$AN$49:$AR$52,2,FALSE)</f>
        <v>9</v>
      </c>
      <c r="AW49" s="935">
        <f>VLOOKUP($AU49,$AN$49:$AR$52,3,FALSE)</f>
        <v>8</v>
      </c>
      <c r="AX49" s="935">
        <f>VLOOKUP($AU49,$AN$49:$AR$52,4,FALSE)</f>
        <v>1</v>
      </c>
      <c r="AY49" s="935">
        <f>VLOOKUP($AU49,$AN$49:$AR$52,5,FALSE)</f>
        <v>7</v>
      </c>
      <c r="AZ49" s="997">
        <v>11</v>
      </c>
      <c r="BA49" s="1004">
        <v>41805.791666666664</v>
      </c>
      <c r="BB49" s="999" t="s">
        <v>67</v>
      </c>
      <c r="BC49" s="1000" t="s">
        <v>6</v>
      </c>
      <c r="BD49" s="1001" t="s">
        <v>68</v>
      </c>
      <c r="BE49" s="1003">
        <f>IF(G49='Resultat &amp; tabell'!$G49,2,0)</f>
        <v>2</v>
      </c>
      <c r="BF49" s="1002" t="s">
        <v>6</v>
      </c>
      <c r="BG49" s="1003">
        <f>IF(I49='Resultat &amp; tabell'!$I49,2,0)</f>
        <v>0</v>
      </c>
      <c r="BH49" s="1003">
        <f>IF(J49='Resultat &amp; tabell'!$J49,1,0)</f>
        <v>1</v>
      </c>
      <c r="BI49" s="987">
        <f t="shared" ref="BI49:BI54" si="90">SUM(BE49+BG49+BH49)</f>
        <v>3</v>
      </c>
      <c r="BJ49" s="957"/>
      <c r="BK49" s="990"/>
      <c r="BL49" s="1027"/>
      <c r="BM49" s="1027"/>
      <c r="BN49" s="1027"/>
      <c r="BO49" s="1027"/>
    </row>
    <row r="50" spans="2:67" ht="14.25" customHeight="1" x14ac:dyDescent="0.25">
      <c r="B50" s="926">
        <v>12</v>
      </c>
      <c r="C50" s="969">
        <v>41806.666666666664</v>
      </c>
      <c r="D50" s="965" t="s">
        <v>191</v>
      </c>
      <c r="E50" s="966" t="s">
        <v>6</v>
      </c>
      <c r="F50" s="967" t="s">
        <v>192</v>
      </c>
      <c r="G50" s="1043">
        <v>1</v>
      </c>
      <c r="H50" s="980" t="s">
        <v>6</v>
      </c>
      <c r="I50" s="1043">
        <v>3</v>
      </c>
      <c r="J50" s="1043">
        <v>2</v>
      </c>
      <c r="K50" s="1057">
        <f>IF('Resultat &amp; tabell'!J50="",0,BI50)</f>
        <v>0</v>
      </c>
      <c r="L50" s="1047">
        <v>2</v>
      </c>
      <c r="M50" s="1063" t="str">
        <f>VLOOKUP(L50,$AT$49:$AY$52,2,FALSE)</f>
        <v>Nigeria</v>
      </c>
      <c r="N50" s="1064">
        <f>VLOOKUP(M50,$AU$49:$AY$52,2,FALSE)</f>
        <v>4</v>
      </c>
      <c r="O50" s="1064">
        <f>VLOOKUP(M50,$AU$49:$AY$52,3,FALSE)</f>
        <v>5</v>
      </c>
      <c r="P50" s="1064">
        <f>VLOOKUP(M50,$AU$49:$AY$52,4,FALSE)</f>
        <v>4</v>
      </c>
      <c r="Q50" s="1065">
        <f>VLOOKUP(M50,$AU$49:$AY$52,5,FALSE)</f>
        <v>1</v>
      </c>
      <c r="Z50" s="939" t="s">
        <v>69</v>
      </c>
      <c r="AA50" s="940">
        <f t="shared" si="84"/>
        <v>0</v>
      </c>
      <c r="AB50" s="940">
        <f t="shared" si="85"/>
        <v>1</v>
      </c>
      <c r="AC50" s="940">
        <f t="shared" si="86"/>
        <v>3</v>
      </c>
      <c r="AD50" s="939" t="s">
        <v>70</v>
      </c>
      <c r="AE50" s="940">
        <f t="shared" si="87"/>
        <v>3</v>
      </c>
      <c r="AF50" s="936">
        <f t="shared" si="88"/>
        <v>3</v>
      </c>
      <c r="AG50" s="936">
        <f t="shared" si="89"/>
        <v>1</v>
      </c>
      <c r="AI50" s="935">
        <f>RANK($AJ50,$AJ$49:$AJ$52,1)+COUNTIF($AJ$49:$AJ50,$AJ50)-1</f>
        <v>4</v>
      </c>
      <c r="AJ50" s="935">
        <f>AK50+AL50+AM50</f>
        <v>4</v>
      </c>
      <c r="AK50" s="935">
        <f t="shared" ref="AK50:AK52" si="91">SUMPRODUCT(($AO$49:$AO$52=AO50)*($AR$49:$AR$52=AR50)*($AP$49:$AP$52&gt;AP50))</f>
        <v>0</v>
      </c>
      <c r="AL50" s="935">
        <f t="shared" ref="AL50:AL52" si="92">SUMPRODUCT(($AO$49:$AO$52=AO50)*($AR$49:$AR$52&gt;AR50))</f>
        <v>0</v>
      </c>
      <c r="AM50" s="935">
        <f t="shared" ref="AM50:AM52" si="93">RANK(AO50,$AO$49:$AO$52)</f>
        <v>4</v>
      </c>
      <c r="AN50" s="939" t="s">
        <v>69</v>
      </c>
      <c r="AO50" s="935">
        <f t="shared" ref="AO50:AO52" si="94">SUMIF($Z$49:$Z$54,$AN50,$AA$49:$AA$54)+SUMIF($AD$49:$AD$54,$AN50,$AE$49:$AE$54)</f>
        <v>0</v>
      </c>
      <c r="AP50" s="935">
        <f t="shared" ref="AP50:AP52" si="95">SUMIF($Z$49:$Z$54,$AN50,$AB$49:$AB$54)+SUMIF($AD$49:$AD$54,$AN50,$AF$49:$AF$54)</f>
        <v>1</v>
      </c>
      <c r="AQ50" s="935">
        <f t="shared" ref="AQ50:AQ52" si="96">SUMIF($Z$49:$Z$54,$AN50,$AC$49:$AC$54)+SUMIF($AD$49:$AD$54,$AN50,$AG$49:$AG$54)</f>
        <v>9</v>
      </c>
      <c r="AR50" s="935">
        <f t="shared" ref="AR50:AR52" si="97">AP50-AQ50</f>
        <v>-8</v>
      </c>
      <c r="AT50" s="935">
        <v>2</v>
      </c>
      <c r="AU50" s="935" t="str">
        <f t="shared" ref="AU50:AU52" si="98">VLOOKUP($AT50,$AI$49:$AR$52,6,FALSE)</f>
        <v>Nigeria</v>
      </c>
      <c r="AV50" s="935">
        <f t="shared" ref="AV50:AV52" si="99">VLOOKUP($AU50,$AN$49:$AR$52,2,FALSE)</f>
        <v>4</v>
      </c>
      <c r="AW50" s="935">
        <f t="shared" ref="AW50:AW52" si="100">VLOOKUP($AU50,$AN$49:$AR$52,3,FALSE)</f>
        <v>5</v>
      </c>
      <c r="AX50" s="935">
        <f t="shared" ref="AX50:AX52" si="101">VLOOKUP($AU50,$AN$49:$AR$52,4,FALSE)</f>
        <v>4</v>
      </c>
      <c r="AY50" s="935">
        <f t="shared" ref="AY50:AY52" si="102">VLOOKUP($AU50,$AN$49:$AR$52,5,FALSE)</f>
        <v>1</v>
      </c>
      <c r="AZ50" s="997">
        <v>12</v>
      </c>
      <c r="BA50" s="1004">
        <v>41806.666666666664</v>
      </c>
      <c r="BB50" s="999" t="s">
        <v>69</v>
      </c>
      <c r="BC50" s="1000" t="s">
        <v>6</v>
      </c>
      <c r="BD50" s="1001" t="s">
        <v>70</v>
      </c>
      <c r="BE50" s="1003">
        <f>IF(G50='Resultat &amp; tabell'!$G50,2,0)</f>
        <v>0</v>
      </c>
      <c r="BF50" s="1002" t="s">
        <v>6</v>
      </c>
      <c r="BG50" s="1003">
        <f>IF(I50='Resultat &amp; tabell'!$I50,2,0)</f>
        <v>0</v>
      </c>
      <c r="BH50" s="1003">
        <f>IF(J50='Resultat &amp; tabell'!$J50,1,0)</f>
        <v>0</v>
      </c>
      <c r="BI50" s="987">
        <f t="shared" si="90"/>
        <v>0</v>
      </c>
      <c r="BK50" s="990"/>
      <c r="BL50" s="1027"/>
      <c r="BM50" s="1027"/>
      <c r="BN50" s="1027"/>
      <c r="BO50" s="1027"/>
    </row>
    <row r="51" spans="2:67" ht="14.25" customHeight="1" x14ac:dyDescent="0.25">
      <c r="B51" s="926">
        <v>27</v>
      </c>
      <c r="C51" s="969">
        <v>41811.541666666664</v>
      </c>
      <c r="D51" s="965" t="s">
        <v>190</v>
      </c>
      <c r="E51" s="966" t="s">
        <v>6</v>
      </c>
      <c r="F51" s="967" t="s">
        <v>191</v>
      </c>
      <c r="G51" s="1043">
        <v>4</v>
      </c>
      <c r="H51" s="980" t="s">
        <v>6</v>
      </c>
      <c r="I51" s="1043">
        <v>0</v>
      </c>
      <c r="J51" s="1043">
        <v>1</v>
      </c>
      <c r="K51" s="1057">
        <f>IF('Resultat &amp; tabell'!J51="",0,BI51)</f>
        <v>3</v>
      </c>
      <c r="L51" s="1047">
        <v>3</v>
      </c>
      <c r="M51" s="1078" t="str">
        <f>VLOOKUP(L51,$AT$49:$AY$52,2,FALSE)</f>
        <v>Bosnien</v>
      </c>
      <c r="N51" s="1079">
        <f>VLOOKUP(M51,$AU$49:$AY$52,2,FALSE)</f>
        <v>4</v>
      </c>
      <c r="O51" s="1079">
        <f>VLOOKUP(M51,$AU$49:$AY$52,3,FALSE)</f>
        <v>3</v>
      </c>
      <c r="P51" s="1079">
        <f>VLOOKUP(M51,$AU$49:$AY$52,4,FALSE)</f>
        <v>3</v>
      </c>
      <c r="Q51" s="1080">
        <f>VLOOKUP(M51,$AU$49:$AY$52,5,FALSE)</f>
        <v>0</v>
      </c>
      <c r="Z51" s="939" t="s">
        <v>67</v>
      </c>
      <c r="AA51" s="940">
        <f t="shared" si="84"/>
        <v>3</v>
      </c>
      <c r="AB51" s="940">
        <f t="shared" si="85"/>
        <v>4</v>
      </c>
      <c r="AC51" s="940">
        <f t="shared" si="86"/>
        <v>0</v>
      </c>
      <c r="AD51" s="939" t="s">
        <v>69</v>
      </c>
      <c r="AE51" s="940">
        <f t="shared" si="87"/>
        <v>0</v>
      </c>
      <c r="AF51" s="936">
        <f t="shared" si="88"/>
        <v>0</v>
      </c>
      <c r="AG51" s="936">
        <f t="shared" si="89"/>
        <v>4</v>
      </c>
      <c r="AI51" s="935">
        <f>RANK($AJ51,$AJ$49:$AJ$52,1)+COUNTIF($AJ$49:$AJ51,$AJ51)-1</f>
        <v>3</v>
      </c>
      <c r="AJ51" s="935">
        <f>AK51+AL51+AM51</f>
        <v>3</v>
      </c>
      <c r="AK51" s="935">
        <f t="shared" si="91"/>
        <v>0</v>
      </c>
      <c r="AL51" s="935">
        <f t="shared" si="92"/>
        <v>1</v>
      </c>
      <c r="AM51" s="935">
        <f t="shared" si="93"/>
        <v>2</v>
      </c>
      <c r="AN51" s="939" t="s">
        <v>68</v>
      </c>
      <c r="AO51" s="935">
        <f t="shared" si="94"/>
        <v>4</v>
      </c>
      <c r="AP51" s="935">
        <f t="shared" si="95"/>
        <v>3</v>
      </c>
      <c r="AQ51" s="935">
        <f t="shared" si="96"/>
        <v>3</v>
      </c>
      <c r="AR51" s="935">
        <f t="shared" si="97"/>
        <v>0</v>
      </c>
      <c r="AT51" s="935">
        <v>3</v>
      </c>
      <c r="AU51" s="935" t="str">
        <f t="shared" si="98"/>
        <v>Bosnien</v>
      </c>
      <c r="AV51" s="935">
        <f t="shared" si="99"/>
        <v>4</v>
      </c>
      <c r="AW51" s="935">
        <f t="shared" si="100"/>
        <v>3</v>
      </c>
      <c r="AX51" s="935">
        <f t="shared" si="101"/>
        <v>3</v>
      </c>
      <c r="AY51" s="935">
        <f t="shared" si="102"/>
        <v>0</v>
      </c>
      <c r="AZ51" s="997">
        <v>27</v>
      </c>
      <c r="BA51" s="1004">
        <v>41811.541666666664</v>
      </c>
      <c r="BB51" s="999" t="s">
        <v>67</v>
      </c>
      <c r="BC51" s="1000" t="s">
        <v>6</v>
      </c>
      <c r="BD51" s="1001" t="s">
        <v>69</v>
      </c>
      <c r="BE51" s="1003">
        <f>IF(G51='Resultat &amp; tabell'!$G51,2,0)</f>
        <v>0</v>
      </c>
      <c r="BF51" s="1002" t="s">
        <v>6</v>
      </c>
      <c r="BG51" s="1003">
        <f>IF(I51='Resultat &amp; tabell'!$I51,2,0)</f>
        <v>2</v>
      </c>
      <c r="BH51" s="1003">
        <f>IF(J51='Resultat &amp; tabell'!$J51,1,0)</f>
        <v>1</v>
      </c>
      <c r="BI51" s="987">
        <f t="shared" si="90"/>
        <v>3</v>
      </c>
      <c r="BK51" s="1005"/>
      <c r="BL51" s="1027"/>
      <c r="BM51" s="1027"/>
      <c r="BN51" s="1027"/>
      <c r="BO51" s="1027"/>
    </row>
    <row r="52" spans="2:67" ht="14.25" customHeight="1" x14ac:dyDescent="0.25">
      <c r="B52" s="926">
        <v>28</v>
      </c>
      <c r="C52" s="969">
        <v>41811.75</v>
      </c>
      <c r="D52" s="965" t="s">
        <v>192</v>
      </c>
      <c r="E52" s="966" t="s">
        <v>6</v>
      </c>
      <c r="F52" s="967" t="s">
        <v>193</v>
      </c>
      <c r="G52" s="1043">
        <v>1</v>
      </c>
      <c r="H52" s="980" t="s">
        <v>6</v>
      </c>
      <c r="I52" s="1043">
        <v>1</v>
      </c>
      <c r="J52" s="1043" t="s">
        <v>122</v>
      </c>
      <c r="K52" s="1057">
        <f>IF('Resultat &amp; tabell'!J52="",0,BI52)</f>
        <v>2</v>
      </c>
      <c r="L52" s="1047">
        <v>4</v>
      </c>
      <c r="M52" s="1067" t="str">
        <f>VLOOKUP(L52,$AT$49:$AY$52,2,FALSE)</f>
        <v>Iran</v>
      </c>
      <c r="N52" s="1064">
        <f>VLOOKUP(M52,$AU$49:$AY$52,2,FALSE)</f>
        <v>0</v>
      </c>
      <c r="O52" s="1064">
        <f>VLOOKUP(M52,$AU$49:$AY$52,3,FALSE)</f>
        <v>1</v>
      </c>
      <c r="P52" s="1064">
        <f>VLOOKUP(M52,$AU$49:$AY$52,4,FALSE)</f>
        <v>9</v>
      </c>
      <c r="Q52" s="1065">
        <f>VLOOKUP(M52,$AU$49:$AY$52,5,FALSE)</f>
        <v>-8</v>
      </c>
      <c r="Z52" s="939" t="s">
        <v>70</v>
      </c>
      <c r="AA52" s="940">
        <f t="shared" si="84"/>
        <v>1</v>
      </c>
      <c r="AB52" s="940">
        <f t="shared" si="85"/>
        <v>1</v>
      </c>
      <c r="AC52" s="940">
        <f t="shared" si="86"/>
        <v>1</v>
      </c>
      <c r="AD52" s="939" t="s">
        <v>68</v>
      </c>
      <c r="AE52" s="940">
        <f t="shared" si="87"/>
        <v>1</v>
      </c>
      <c r="AF52" s="936">
        <f t="shared" si="88"/>
        <v>1</v>
      </c>
      <c r="AG52" s="936">
        <f t="shared" si="89"/>
        <v>1</v>
      </c>
      <c r="AI52" s="935">
        <f>RANK($AJ52,$AJ$49:$AJ$52,1)+COUNTIF($AJ$49:$AJ52,$AJ52)-1</f>
        <v>2</v>
      </c>
      <c r="AJ52" s="935">
        <f>AK52+AL52+AM52</f>
        <v>2</v>
      </c>
      <c r="AK52" s="935">
        <f t="shared" si="91"/>
        <v>0</v>
      </c>
      <c r="AL52" s="935">
        <f t="shared" si="92"/>
        <v>0</v>
      </c>
      <c r="AM52" s="935">
        <f t="shared" si="93"/>
        <v>2</v>
      </c>
      <c r="AN52" s="939" t="s">
        <v>70</v>
      </c>
      <c r="AO52" s="935">
        <f t="shared" si="94"/>
        <v>4</v>
      </c>
      <c r="AP52" s="935">
        <f t="shared" si="95"/>
        <v>5</v>
      </c>
      <c r="AQ52" s="935">
        <f t="shared" si="96"/>
        <v>4</v>
      </c>
      <c r="AR52" s="935">
        <f t="shared" si="97"/>
        <v>1</v>
      </c>
      <c r="AT52" s="935">
        <v>4</v>
      </c>
      <c r="AU52" s="935" t="str">
        <f t="shared" si="98"/>
        <v>Iran</v>
      </c>
      <c r="AV52" s="935">
        <f t="shared" si="99"/>
        <v>0</v>
      </c>
      <c r="AW52" s="935">
        <f t="shared" si="100"/>
        <v>1</v>
      </c>
      <c r="AX52" s="935">
        <f t="shared" si="101"/>
        <v>9</v>
      </c>
      <c r="AY52" s="935">
        <f t="shared" si="102"/>
        <v>-8</v>
      </c>
      <c r="AZ52" s="997">
        <v>28</v>
      </c>
      <c r="BA52" s="1004">
        <v>41811.75</v>
      </c>
      <c r="BB52" s="999" t="s">
        <v>70</v>
      </c>
      <c r="BC52" s="1000" t="s">
        <v>6</v>
      </c>
      <c r="BD52" s="1001" t="s">
        <v>68</v>
      </c>
      <c r="BE52" s="1003">
        <f>IF(G52='Resultat &amp; tabell'!$G52,2,0)</f>
        <v>2</v>
      </c>
      <c r="BF52" s="1002" t="s">
        <v>6</v>
      </c>
      <c r="BG52" s="1003">
        <f>IF(I52='Resultat &amp; tabell'!$I52,2,0)</f>
        <v>0</v>
      </c>
      <c r="BH52" s="1003">
        <f>IF(J52='Resultat &amp; tabell'!$J52,1,0)</f>
        <v>0</v>
      </c>
      <c r="BI52" s="987">
        <f t="shared" si="90"/>
        <v>2</v>
      </c>
      <c r="BK52" s="1005"/>
      <c r="BL52" s="1027"/>
      <c r="BM52" s="1027"/>
      <c r="BN52" s="1027"/>
      <c r="BO52" s="1027"/>
    </row>
    <row r="53" spans="2:67" ht="14.25" customHeight="1" x14ac:dyDescent="0.25">
      <c r="B53" s="926">
        <v>43</v>
      </c>
      <c r="C53" s="969">
        <v>41815.541666666664</v>
      </c>
      <c r="D53" s="965" t="s">
        <v>192</v>
      </c>
      <c r="E53" s="966" t="s">
        <v>6</v>
      </c>
      <c r="F53" s="967" t="s">
        <v>190</v>
      </c>
      <c r="G53" s="1043">
        <v>1</v>
      </c>
      <c r="H53" s="980" t="s">
        <v>6</v>
      </c>
      <c r="I53" s="1043">
        <v>2</v>
      </c>
      <c r="J53" s="1043">
        <v>2</v>
      </c>
      <c r="K53" s="1057">
        <f>IF('Resultat &amp; tabell'!J53="",0,BI53)</f>
        <v>1</v>
      </c>
      <c r="M53" s="1049"/>
      <c r="N53" s="1079"/>
      <c r="O53" s="1079"/>
      <c r="P53" s="1079"/>
      <c r="Q53" s="1079"/>
      <c r="Z53" s="939" t="s">
        <v>70</v>
      </c>
      <c r="AA53" s="940">
        <f t="shared" si="84"/>
        <v>0</v>
      </c>
      <c r="AB53" s="940">
        <f t="shared" si="85"/>
        <v>1</v>
      </c>
      <c r="AC53" s="940">
        <f t="shared" si="86"/>
        <v>2</v>
      </c>
      <c r="AD53" s="939" t="s">
        <v>67</v>
      </c>
      <c r="AE53" s="940">
        <f t="shared" si="87"/>
        <v>3</v>
      </c>
      <c r="AF53" s="936">
        <f t="shared" si="88"/>
        <v>2</v>
      </c>
      <c r="AG53" s="936">
        <f t="shared" si="89"/>
        <v>1</v>
      </c>
      <c r="AZ53" s="997">
        <v>43</v>
      </c>
      <c r="BA53" s="1004">
        <v>41815.541666666664</v>
      </c>
      <c r="BB53" s="999" t="s">
        <v>70</v>
      </c>
      <c r="BC53" s="1000" t="s">
        <v>6</v>
      </c>
      <c r="BD53" s="1001" t="s">
        <v>67</v>
      </c>
      <c r="BE53" s="1003">
        <f>IF(G53='Resultat &amp; tabell'!$G53,2,0)</f>
        <v>0</v>
      </c>
      <c r="BF53" s="1002" t="s">
        <v>6</v>
      </c>
      <c r="BG53" s="1003">
        <f>IF(I53='Resultat &amp; tabell'!$I53,2,0)</f>
        <v>0</v>
      </c>
      <c r="BH53" s="1003">
        <f>IF(J53='Resultat &amp; tabell'!$J53,1,0)</f>
        <v>1</v>
      </c>
      <c r="BI53" s="987">
        <f t="shared" si="90"/>
        <v>1</v>
      </c>
      <c r="BL53" s="1027"/>
      <c r="BM53" s="1027"/>
      <c r="BN53" s="1027"/>
      <c r="BO53" s="1027"/>
    </row>
    <row r="54" spans="2:67" ht="14.25" customHeight="1" x14ac:dyDescent="0.25">
      <c r="B54" s="926">
        <v>44</v>
      </c>
      <c r="C54" s="969">
        <v>41815.541666666664</v>
      </c>
      <c r="D54" s="965" t="s">
        <v>193</v>
      </c>
      <c r="E54" s="966" t="s">
        <v>6</v>
      </c>
      <c r="F54" s="967" t="s">
        <v>191</v>
      </c>
      <c r="G54" s="1043">
        <v>2</v>
      </c>
      <c r="H54" s="980" t="s">
        <v>6</v>
      </c>
      <c r="I54" s="1043">
        <v>0</v>
      </c>
      <c r="J54" s="1043">
        <v>1</v>
      </c>
      <c r="K54" s="1057">
        <f>IF('Resultat &amp; tabell'!J54="",0,BI54)</f>
        <v>1</v>
      </c>
      <c r="M54" s="922"/>
      <c r="N54" s="922"/>
      <c r="O54" s="1079"/>
      <c r="P54" s="922"/>
      <c r="Q54" s="1079"/>
      <c r="R54" s="922"/>
      <c r="Z54" s="939" t="s">
        <v>68</v>
      </c>
      <c r="AA54" s="940">
        <f t="shared" si="84"/>
        <v>3</v>
      </c>
      <c r="AB54" s="940">
        <f t="shared" si="85"/>
        <v>2</v>
      </c>
      <c r="AC54" s="940">
        <f t="shared" si="86"/>
        <v>0</v>
      </c>
      <c r="AD54" s="939" t="s">
        <v>69</v>
      </c>
      <c r="AE54" s="940">
        <f t="shared" si="87"/>
        <v>0</v>
      </c>
      <c r="AF54" s="936">
        <f t="shared" si="88"/>
        <v>0</v>
      </c>
      <c r="AG54" s="936">
        <f t="shared" si="89"/>
        <v>2</v>
      </c>
      <c r="AZ54" s="997">
        <v>44</v>
      </c>
      <c r="BA54" s="1004">
        <v>41815.541666666664</v>
      </c>
      <c r="BB54" s="999" t="s">
        <v>68</v>
      </c>
      <c r="BC54" s="1000" t="s">
        <v>6</v>
      </c>
      <c r="BD54" s="1001" t="s">
        <v>69</v>
      </c>
      <c r="BE54" s="1003">
        <f>IF(G54='Resultat &amp; tabell'!$G54,2,0)</f>
        <v>0</v>
      </c>
      <c r="BF54" s="1002" t="s">
        <v>6</v>
      </c>
      <c r="BG54" s="1003">
        <f>IF(I54='Resultat &amp; tabell'!$I54,2,0)</f>
        <v>0</v>
      </c>
      <c r="BH54" s="1003">
        <f>IF(J54='Resultat &amp; tabell'!$J54,1,0)</f>
        <v>1</v>
      </c>
      <c r="BI54" s="987">
        <f t="shared" si="90"/>
        <v>1</v>
      </c>
      <c r="BL54" s="1027"/>
      <c r="BM54" s="1027"/>
      <c r="BN54" s="1027"/>
      <c r="BO54" s="1027"/>
    </row>
    <row r="55" spans="2:67" ht="14.25" customHeight="1" x14ac:dyDescent="0.25">
      <c r="C55" s="941"/>
      <c r="K55" s="1070"/>
      <c r="N55" s="1069"/>
      <c r="O55" s="1082"/>
      <c r="P55" s="1069"/>
      <c r="Q55" s="1069"/>
      <c r="BA55" s="1012"/>
      <c r="BI55" s="988"/>
      <c r="BL55" s="1027"/>
      <c r="BM55" s="1031"/>
      <c r="BN55" s="1027"/>
      <c r="BO55" s="1027"/>
    </row>
    <row r="56" spans="2:67" s="946" customFormat="1" ht="14.25" customHeight="1" x14ac:dyDescent="0.25">
      <c r="B56" s="923" t="s">
        <v>71</v>
      </c>
      <c r="C56" s="944"/>
      <c r="D56" s="929"/>
      <c r="E56" s="930"/>
      <c r="F56" s="929"/>
      <c r="G56" s="930"/>
      <c r="H56" s="930"/>
      <c r="I56" s="930"/>
      <c r="J56" s="930"/>
      <c r="K56" s="1070"/>
      <c r="L56" s="1071"/>
      <c r="M56" s="1072"/>
      <c r="N56" s="1073"/>
      <c r="O56" s="1083"/>
      <c r="P56" s="1073"/>
      <c r="Q56" s="1073"/>
      <c r="R56" s="1072"/>
      <c r="S56" s="1073"/>
      <c r="T56" s="930"/>
      <c r="U56" s="930"/>
      <c r="V56" s="930"/>
      <c r="W56" s="951"/>
      <c r="Z56" s="933"/>
      <c r="AA56" s="940"/>
      <c r="AB56" s="940"/>
      <c r="AC56" s="940"/>
      <c r="AD56" s="933"/>
      <c r="AE56" s="947"/>
      <c r="AF56" s="948"/>
      <c r="AG56" s="948"/>
      <c r="AH56" s="947"/>
      <c r="AI56" s="947"/>
      <c r="AJ56" s="947"/>
      <c r="AK56" s="947"/>
      <c r="AL56" s="947"/>
      <c r="AM56" s="947"/>
      <c r="AN56" s="947"/>
      <c r="AO56" s="947"/>
      <c r="AP56" s="947"/>
      <c r="AQ56" s="947"/>
      <c r="AR56" s="947"/>
      <c r="AS56" s="947"/>
      <c r="AT56" s="947"/>
      <c r="AU56" s="947"/>
      <c r="AV56" s="947"/>
      <c r="AW56" s="947"/>
      <c r="AX56" s="947"/>
      <c r="AY56" s="947"/>
      <c r="AZ56" s="990" t="s">
        <v>71</v>
      </c>
      <c r="BA56" s="1014"/>
      <c r="BB56" s="991"/>
      <c r="BC56" s="992"/>
      <c r="BD56" s="991"/>
      <c r="BE56" s="992"/>
      <c r="BF56" s="992"/>
      <c r="BG56" s="992"/>
      <c r="BH56" s="992"/>
      <c r="BI56" s="989"/>
      <c r="BJ56" s="956"/>
      <c r="BK56" s="958"/>
      <c r="BL56" s="989"/>
      <c r="BM56" s="1032"/>
      <c r="BN56" s="989"/>
      <c r="BO56" s="989"/>
    </row>
    <row r="57" spans="2:67" s="946" customFormat="1" ht="14.25" customHeight="1" x14ac:dyDescent="0.25">
      <c r="B57" s="976" t="s">
        <v>2</v>
      </c>
      <c r="C57" s="977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978" t="s">
        <v>81</v>
      </c>
      <c r="K57" s="1074" t="s">
        <v>89</v>
      </c>
      <c r="L57" s="1071"/>
      <c r="M57" s="1053" t="s">
        <v>71</v>
      </c>
      <c r="N57" s="1054" t="s">
        <v>89</v>
      </c>
      <c r="O57" s="1054" t="s">
        <v>90</v>
      </c>
      <c r="P57" s="1054" t="s">
        <v>91</v>
      </c>
      <c r="Q57" s="1055" t="s">
        <v>101</v>
      </c>
      <c r="R57" s="1072"/>
      <c r="S57" s="1073"/>
      <c r="T57" s="930"/>
      <c r="U57" s="930"/>
      <c r="V57" s="930"/>
      <c r="W57" s="951"/>
      <c r="Z57" s="937" t="s">
        <v>87</v>
      </c>
      <c r="AA57" s="937" t="s">
        <v>89</v>
      </c>
      <c r="AB57" s="937" t="s">
        <v>90</v>
      </c>
      <c r="AC57" s="937" t="s">
        <v>91</v>
      </c>
      <c r="AD57" s="937" t="s">
        <v>88</v>
      </c>
      <c r="AE57" s="937" t="s">
        <v>89</v>
      </c>
      <c r="AF57" s="937" t="s">
        <v>90</v>
      </c>
      <c r="AG57" s="937" t="s">
        <v>91</v>
      </c>
      <c r="AH57" s="947"/>
      <c r="AI57" s="938" t="s">
        <v>99</v>
      </c>
      <c r="AJ57" s="938" t="s">
        <v>98</v>
      </c>
      <c r="AK57" s="938" t="s">
        <v>97</v>
      </c>
      <c r="AL57" s="937" t="s">
        <v>96</v>
      </c>
      <c r="AM57" s="937" t="s">
        <v>95</v>
      </c>
      <c r="AN57" s="937" t="s">
        <v>92</v>
      </c>
      <c r="AO57" s="937" t="s">
        <v>89</v>
      </c>
      <c r="AP57" s="937" t="s">
        <v>90</v>
      </c>
      <c r="AQ57" s="937" t="s">
        <v>91</v>
      </c>
      <c r="AR57" s="938" t="s">
        <v>93</v>
      </c>
      <c r="AS57" s="947"/>
      <c r="AT57" s="937" t="s">
        <v>94</v>
      </c>
      <c r="AU57" s="937" t="s">
        <v>92</v>
      </c>
      <c r="AV57" s="937" t="s">
        <v>89</v>
      </c>
      <c r="AW57" s="937" t="s">
        <v>90</v>
      </c>
      <c r="AX57" s="937" t="s">
        <v>91</v>
      </c>
      <c r="AY57" s="938" t="s">
        <v>93</v>
      </c>
      <c r="AZ57" s="1019" t="s">
        <v>2</v>
      </c>
      <c r="BA57" s="1017" t="s">
        <v>3</v>
      </c>
      <c r="BB57" s="1021" t="s">
        <v>2</v>
      </c>
      <c r="BC57" s="1018"/>
      <c r="BD57" s="1022"/>
      <c r="BE57" s="1999" t="s">
        <v>4</v>
      </c>
      <c r="BF57" s="1999"/>
      <c r="BG57" s="1999"/>
      <c r="BH57" s="1018" t="s">
        <v>81</v>
      </c>
      <c r="BI57" s="979" t="s">
        <v>89</v>
      </c>
      <c r="BJ57" s="956"/>
      <c r="BK57" s="993"/>
      <c r="BL57" s="989"/>
      <c r="BM57" s="989"/>
      <c r="BN57" s="989"/>
      <c r="BO57" s="989"/>
    </row>
    <row r="58" spans="2:67" ht="14.25" customHeight="1" x14ac:dyDescent="0.25">
      <c r="B58" s="926">
        <v>13</v>
      </c>
      <c r="C58" s="969">
        <v>41806.541666666664</v>
      </c>
      <c r="D58" s="965" t="s">
        <v>194</v>
      </c>
      <c r="E58" s="966" t="s">
        <v>6</v>
      </c>
      <c r="F58" s="967" t="s">
        <v>197</v>
      </c>
      <c r="G58" s="1043">
        <v>3</v>
      </c>
      <c r="H58" s="980" t="s">
        <v>6</v>
      </c>
      <c r="I58" s="1043">
        <v>1</v>
      </c>
      <c r="J58" s="1043">
        <v>1</v>
      </c>
      <c r="K58" s="1057">
        <f>IF('Resultat &amp; tabell'!J58="",0,BI58)</f>
        <v>1</v>
      </c>
      <c r="L58" s="1058">
        <v>1</v>
      </c>
      <c r="M58" s="1059" t="str">
        <f>VLOOKUP(L58,$AT$58:$AY$61,2,FALSE)</f>
        <v>Tyskland</v>
      </c>
      <c r="N58" s="1060">
        <f>VLOOKUP(M58,$AU$58:$AY$61,2,FALSE)</f>
        <v>7</v>
      </c>
      <c r="O58" s="1060">
        <f>VLOOKUP(M58,$AU$58:$AY$61,3,FALSE)</f>
        <v>8</v>
      </c>
      <c r="P58" s="1060">
        <f>VLOOKUP(M58,$AU$58:$AY$61,4,FALSE)</f>
        <v>4</v>
      </c>
      <c r="Q58" s="1061">
        <f>VLOOKUP(M58,$AU$58:$AY$61,5,FALSE)</f>
        <v>4</v>
      </c>
      <c r="Z58" s="939" t="s">
        <v>72</v>
      </c>
      <c r="AA58" s="940">
        <f t="shared" ref="AA58:AA63" si="103">IF(G58="",0,IF($G58&lt;$I58,0,IF($G58=$I58,1,3)))</f>
        <v>3</v>
      </c>
      <c r="AB58" s="940">
        <f t="shared" ref="AB58:AB63" si="104">G58</f>
        <v>3</v>
      </c>
      <c r="AC58" s="940">
        <f t="shared" ref="AC58:AC63" si="105">I58</f>
        <v>1</v>
      </c>
      <c r="AD58" s="939" t="s">
        <v>73</v>
      </c>
      <c r="AE58" s="940">
        <f t="shared" ref="AE58:AE63" si="106">IF(I58="",0,IF(I58&lt;G58,0,IF(G58=I58,1,3)))</f>
        <v>0</v>
      </c>
      <c r="AF58" s="936">
        <f t="shared" ref="AF58:AF63" si="107">I58</f>
        <v>1</v>
      </c>
      <c r="AG58" s="936">
        <f t="shared" ref="AG58:AG63" si="108">G58</f>
        <v>3</v>
      </c>
      <c r="AI58" s="935">
        <f>RANK($AJ58,$AJ$58:$AJ$61,1)+COUNTIF($AJ$58:$AJ58,$AJ58)-1</f>
        <v>1</v>
      </c>
      <c r="AJ58" s="935">
        <f>AK58+AL58+AM58</f>
        <v>1</v>
      </c>
      <c r="AK58" s="935">
        <f>SUMPRODUCT(($AO$58:$AO$61=AO58)*($AR$58:$AR$61=AR58)*($AP$58:$AP$61&gt;AP58))</f>
        <v>0</v>
      </c>
      <c r="AL58" s="935">
        <f>SUMPRODUCT(($AO$58:$AO$61=AO58)*($AR$58:$AR$61&gt;AR58))</f>
        <v>0</v>
      </c>
      <c r="AM58" s="935">
        <f>RANK(AO58,$AO$58:$AO$61)</f>
        <v>1</v>
      </c>
      <c r="AN58" s="939" t="s">
        <v>72</v>
      </c>
      <c r="AO58" s="935">
        <f>SUMIF($Z$58:$Z$63,$AN58,$AA$58:$AA$63)+SUMIF($AD$58:$AD$63,$AN58,$AE$58:$AE$63)</f>
        <v>7</v>
      </c>
      <c r="AP58" s="935">
        <f>SUMIF($Z$58:$Z$63,$AN58,$AB$58:$AB$63)+SUMIF($AD$58:$AD$63,$AN58,$AF$58:$AF$63)</f>
        <v>8</v>
      </c>
      <c r="AQ58" s="935">
        <f>SUMIF($Z$58:$Z$63,$AN58,$AC$58:$AC$63)+SUMIF($AD$58:$AD$63,$AN58,$AG$58:$AG$63)</f>
        <v>4</v>
      </c>
      <c r="AR58" s="935">
        <f>AP58-AQ58</f>
        <v>4</v>
      </c>
      <c r="AT58" s="935">
        <v>1</v>
      </c>
      <c r="AU58" s="935" t="str">
        <f>VLOOKUP($AT58,$AI$58:$AR$61,6,FALSE)</f>
        <v>Tyskland</v>
      </c>
      <c r="AV58" s="935">
        <f>VLOOKUP($AU58,$AN$58:$AR$61,2,FALSE)</f>
        <v>7</v>
      </c>
      <c r="AW58" s="935">
        <f>VLOOKUP($AU58,$AN$58:$AR$61,3,FALSE)</f>
        <v>8</v>
      </c>
      <c r="AX58" s="935">
        <f>VLOOKUP($AU58,$AN$58:$AR$61,4,FALSE)</f>
        <v>4</v>
      </c>
      <c r="AY58" s="935">
        <f>VLOOKUP($AU58,$AN$58:$AR$61,5,FALSE)</f>
        <v>4</v>
      </c>
      <c r="AZ58" s="997">
        <v>13</v>
      </c>
      <c r="BA58" s="1004">
        <v>41806.541666666664</v>
      </c>
      <c r="BB58" s="999" t="s">
        <v>72</v>
      </c>
      <c r="BC58" s="1000" t="s">
        <v>6</v>
      </c>
      <c r="BD58" s="1001" t="s">
        <v>73</v>
      </c>
      <c r="BE58" s="1003">
        <f>IF(G58='Resultat &amp; tabell'!$G58,2,0)</f>
        <v>0</v>
      </c>
      <c r="BF58" s="1002" t="s">
        <v>6</v>
      </c>
      <c r="BG58" s="1003">
        <f>IF(I58='Resultat &amp; tabell'!$I58,2,0)</f>
        <v>0</v>
      </c>
      <c r="BH58" s="1003">
        <f>IF(J58='Resultat &amp; tabell'!$J58,1,0)</f>
        <v>1</v>
      </c>
      <c r="BI58" s="987">
        <f t="shared" ref="BI58:BI63" si="109">SUM(BE58+BG58+BH58)</f>
        <v>1</v>
      </c>
      <c r="BJ58" s="957"/>
      <c r="BK58" s="990"/>
      <c r="BL58" s="1027"/>
      <c r="BM58" s="1027"/>
      <c r="BN58" s="1027"/>
      <c r="BO58" s="1027"/>
    </row>
    <row r="59" spans="2:67" ht="14.25" customHeight="1" x14ac:dyDescent="0.25">
      <c r="B59" s="926">
        <v>14</v>
      </c>
      <c r="C59" s="969">
        <v>41806.791666666664</v>
      </c>
      <c r="D59" s="965" t="s">
        <v>195</v>
      </c>
      <c r="E59" s="966" t="s">
        <v>6</v>
      </c>
      <c r="F59" s="967" t="s">
        <v>196</v>
      </c>
      <c r="G59" s="1043">
        <v>1</v>
      </c>
      <c r="H59" s="980" t="s">
        <v>6</v>
      </c>
      <c r="I59" s="1043">
        <v>2</v>
      </c>
      <c r="J59" s="1043">
        <v>2</v>
      </c>
      <c r="K59" s="1057">
        <f>IF('Resultat &amp; tabell'!J59="",0,BI59)</f>
        <v>5</v>
      </c>
      <c r="L59" s="1047">
        <v>2</v>
      </c>
      <c r="M59" s="1063" t="str">
        <f>VLOOKUP(L59,$AT$58:$AY$61,2,FALSE)</f>
        <v>Portugal</v>
      </c>
      <c r="N59" s="1064">
        <f>VLOOKUP(M59,$AU$58:$AY$61,2,FALSE)</f>
        <v>4</v>
      </c>
      <c r="O59" s="1064">
        <f>VLOOKUP(M59,$AU$58:$AY$61,3,FALSE)</f>
        <v>3</v>
      </c>
      <c r="P59" s="1064">
        <f>VLOOKUP(M59,$AU$58:$AY$61,4,FALSE)</f>
        <v>4</v>
      </c>
      <c r="Q59" s="1065">
        <f>VLOOKUP(M59,$AU$58:$AY$61,5,FALSE)</f>
        <v>-1</v>
      </c>
      <c r="Z59" s="939" t="s">
        <v>74</v>
      </c>
      <c r="AA59" s="940">
        <f t="shared" si="103"/>
        <v>0</v>
      </c>
      <c r="AB59" s="940">
        <f t="shared" si="104"/>
        <v>1</v>
      </c>
      <c r="AC59" s="940">
        <f t="shared" si="105"/>
        <v>2</v>
      </c>
      <c r="AD59" s="939" t="s">
        <v>75</v>
      </c>
      <c r="AE59" s="940">
        <f t="shared" si="106"/>
        <v>3</v>
      </c>
      <c r="AF59" s="936">
        <f t="shared" si="107"/>
        <v>2</v>
      </c>
      <c r="AG59" s="936">
        <f t="shared" si="108"/>
        <v>1</v>
      </c>
      <c r="AI59" s="935">
        <f>RANK($AJ59,$AJ$58:$AJ$61,1)+COUNTIF($AJ$58:$AJ59,$AJ59)-1</f>
        <v>4</v>
      </c>
      <c r="AJ59" s="935">
        <f>AK59+AL59+AM59</f>
        <v>4</v>
      </c>
      <c r="AK59" s="935">
        <f t="shared" ref="AK59:AK61" si="110">SUMPRODUCT(($AO$58:$AO$61=AO59)*($AR$58:$AR$61=AR59)*($AP$58:$AP$61&gt;AP59))</f>
        <v>0</v>
      </c>
      <c r="AL59" s="935">
        <f t="shared" ref="AL59:AL61" si="111">SUMPRODUCT(($AO$58:$AO$61=AO59)*($AR$58:$AR$61&gt;AR59))</f>
        <v>0</v>
      </c>
      <c r="AM59" s="935">
        <f t="shared" ref="AM59:AM61" si="112">RANK(AO59,$AO$58:$AO$61)</f>
        <v>4</v>
      </c>
      <c r="AN59" s="939" t="s">
        <v>74</v>
      </c>
      <c r="AO59" s="935">
        <f t="shared" ref="AO59:AO61" si="113">SUMIF($Z$58:$Z$63,$AN59,$AA$58:$AA$63)+SUMIF($AD$58:$AD$63,$AN59,$AE$58:$AE$63)</f>
        <v>2</v>
      </c>
      <c r="AP59" s="935">
        <f t="shared" ref="AP59:AP61" si="114">SUMIF($Z$58:$Z$63,$AN59,$AB$58:$AB$63)+SUMIF($AD$58:$AD$63,$AN59,$AF$58:$AF$63)</f>
        <v>4</v>
      </c>
      <c r="AQ59" s="935">
        <f t="shared" ref="AQ59:AQ61" si="115">SUMIF($Z$58:$Z$63,$AN59,$AC$58:$AC$63)+SUMIF($AD$58:$AD$63,$AN59,$AG$58:$AG$63)</f>
        <v>5</v>
      </c>
      <c r="AR59" s="935">
        <f t="shared" ref="AR59:AR61" si="116">AP59-AQ59</f>
        <v>-1</v>
      </c>
      <c r="AT59" s="935">
        <v>2</v>
      </c>
      <c r="AU59" s="935" t="str">
        <f t="shared" ref="AU59:AU61" si="117">VLOOKUP($AT59,$AI$58:$AR$61,6,FALSE)</f>
        <v>Portugal</v>
      </c>
      <c r="AV59" s="935">
        <f t="shared" ref="AV59:AV61" si="118">VLOOKUP($AU59,$AN$58:$AR$61,2,FALSE)</f>
        <v>4</v>
      </c>
      <c r="AW59" s="935">
        <f t="shared" ref="AW59:AW61" si="119">VLOOKUP($AU59,$AN$58:$AR$61,3,FALSE)</f>
        <v>3</v>
      </c>
      <c r="AX59" s="935">
        <f t="shared" ref="AX59:AX61" si="120">VLOOKUP($AU59,$AN$58:$AR$61,4,FALSE)</f>
        <v>4</v>
      </c>
      <c r="AY59" s="935">
        <f t="shared" ref="AY59:AY61" si="121">VLOOKUP($AU59,$AN$58:$AR$61,5,FALSE)</f>
        <v>-1</v>
      </c>
      <c r="AZ59" s="997">
        <v>14</v>
      </c>
      <c r="BA59" s="1004">
        <v>41806.791666666664</v>
      </c>
      <c r="BB59" s="999" t="s">
        <v>74</v>
      </c>
      <c r="BC59" s="1000" t="s">
        <v>6</v>
      </c>
      <c r="BD59" s="1001" t="s">
        <v>75</v>
      </c>
      <c r="BE59" s="1003">
        <f>IF(G59='Resultat &amp; tabell'!$G59,2,0)</f>
        <v>2</v>
      </c>
      <c r="BF59" s="1002" t="s">
        <v>6</v>
      </c>
      <c r="BG59" s="1003">
        <f>IF(I59='Resultat &amp; tabell'!$I59,2,0)</f>
        <v>2</v>
      </c>
      <c r="BH59" s="1003">
        <f>IF(J59='Resultat &amp; tabell'!$J59,1,0)</f>
        <v>1</v>
      </c>
      <c r="BI59" s="987">
        <f t="shared" si="109"/>
        <v>5</v>
      </c>
      <c r="BK59" s="990"/>
      <c r="BL59" s="1027"/>
      <c r="BM59" s="1027"/>
      <c r="BN59" s="1027"/>
      <c r="BO59" s="1027"/>
    </row>
    <row r="60" spans="2:67" ht="14.25" customHeight="1" x14ac:dyDescent="0.25">
      <c r="B60" s="926">
        <v>29</v>
      </c>
      <c r="C60" s="969">
        <v>41811.666666666664</v>
      </c>
      <c r="D60" s="965" t="s">
        <v>194</v>
      </c>
      <c r="E60" s="966" t="s">
        <v>6</v>
      </c>
      <c r="F60" s="967" t="s">
        <v>195</v>
      </c>
      <c r="G60" s="1043">
        <v>2</v>
      </c>
      <c r="H60" s="980" t="s">
        <v>6</v>
      </c>
      <c r="I60" s="1043">
        <v>2</v>
      </c>
      <c r="J60" s="1043" t="s">
        <v>122</v>
      </c>
      <c r="K60" s="1057">
        <f>IF('Resultat &amp; tabell'!J60="",0,BI60)</f>
        <v>5</v>
      </c>
      <c r="L60" s="1047">
        <v>3</v>
      </c>
      <c r="M60" s="1078" t="str">
        <f>VLOOKUP(L60,$AT$58:$AY$61,2,FALSE)</f>
        <v>USA</v>
      </c>
      <c r="N60" s="1079">
        <f>VLOOKUP(M60,$AU$58:$AY$61,2,FALSE)</f>
        <v>3</v>
      </c>
      <c r="O60" s="1079">
        <f>VLOOKUP(M60,$AU$58:$AY$61,3,FALSE)</f>
        <v>3</v>
      </c>
      <c r="P60" s="1079">
        <f>VLOOKUP(M60,$AU$58:$AY$61,4,FALSE)</f>
        <v>5</v>
      </c>
      <c r="Q60" s="1080">
        <f>VLOOKUP(M60,$AU$58:$AY$61,5,FALSE)</f>
        <v>-2</v>
      </c>
      <c r="Z60" s="939" t="s">
        <v>72</v>
      </c>
      <c r="AA60" s="940">
        <f t="shared" si="103"/>
        <v>1</v>
      </c>
      <c r="AB60" s="940">
        <f t="shared" si="104"/>
        <v>2</v>
      </c>
      <c r="AC60" s="940">
        <f t="shared" si="105"/>
        <v>2</v>
      </c>
      <c r="AD60" s="939" t="s">
        <v>74</v>
      </c>
      <c r="AE60" s="940">
        <f t="shared" si="106"/>
        <v>1</v>
      </c>
      <c r="AF60" s="936">
        <f t="shared" si="107"/>
        <v>2</v>
      </c>
      <c r="AG60" s="936">
        <f t="shared" si="108"/>
        <v>2</v>
      </c>
      <c r="AI60" s="935">
        <f>RANK($AJ60,$AJ$58:$AJ$61,1)+COUNTIF($AJ$58:$AJ60,$AJ60)-1</f>
        <v>2</v>
      </c>
      <c r="AJ60" s="935">
        <f>AK60+AL60+AM60</f>
        <v>2</v>
      </c>
      <c r="AK60" s="935">
        <f t="shared" si="110"/>
        <v>0</v>
      </c>
      <c r="AL60" s="935">
        <f t="shared" si="111"/>
        <v>0</v>
      </c>
      <c r="AM60" s="935">
        <f t="shared" si="112"/>
        <v>2</v>
      </c>
      <c r="AN60" s="939" t="s">
        <v>73</v>
      </c>
      <c r="AO60" s="935">
        <f t="shared" si="113"/>
        <v>4</v>
      </c>
      <c r="AP60" s="935">
        <f t="shared" si="114"/>
        <v>3</v>
      </c>
      <c r="AQ60" s="935">
        <f t="shared" si="115"/>
        <v>4</v>
      </c>
      <c r="AR60" s="935">
        <f t="shared" si="116"/>
        <v>-1</v>
      </c>
      <c r="AT60" s="935">
        <v>3</v>
      </c>
      <c r="AU60" s="935" t="str">
        <f t="shared" si="117"/>
        <v>USA</v>
      </c>
      <c r="AV60" s="935">
        <f t="shared" si="118"/>
        <v>3</v>
      </c>
      <c r="AW60" s="935">
        <f t="shared" si="119"/>
        <v>3</v>
      </c>
      <c r="AX60" s="935">
        <f t="shared" si="120"/>
        <v>5</v>
      </c>
      <c r="AY60" s="935">
        <f t="shared" si="121"/>
        <v>-2</v>
      </c>
      <c r="AZ60" s="997">
        <v>29</v>
      </c>
      <c r="BA60" s="1004">
        <v>41811.666666666664</v>
      </c>
      <c r="BB60" s="999" t="s">
        <v>72</v>
      </c>
      <c r="BC60" s="1000" t="s">
        <v>6</v>
      </c>
      <c r="BD60" s="1001" t="s">
        <v>74</v>
      </c>
      <c r="BE60" s="1003">
        <f>IF(G60='Resultat &amp; tabell'!$G60,2,0)</f>
        <v>2</v>
      </c>
      <c r="BF60" s="1002" t="s">
        <v>6</v>
      </c>
      <c r="BG60" s="1003">
        <f>IF(I60='Resultat &amp; tabell'!$I60,2,0)</f>
        <v>2</v>
      </c>
      <c r="BH60" s="1003">
        <f>IF(J60='Resultat &amp; tabell'!$J60,1,0)</f>
        <v>1</v>
      </c>
      <c r="BI60" s="987">
        <f t="shared" si="109"/>
        <v>5</v>
      </c>
      <c r="BK60" s="1005"/>
      <c r="BL60" s="1027"/>
      <c r="BM60" s="1027"/>
      <c r="BN60" s="1027"/>
      <c r="BO60" s="1027"/>
    </row>
    <row r="61" spans="2:67" ht="14.25" customHeight="1" x14ac:dyDescent="0.25">
      <c r="B61" s="926">
        <v>30</v>
      </c>
      <c r="C61" s="969">
        <v>41812.75</v>
      </c>
      <c r="D61" s="965" t="s">
        <v>196</v>
      </c>
      <c r="E61" s="966" t="s">
        <v>6</v>
      </c>
      <c r="F61" s="967" t="s">
        <v>197</v>
      </c>
      <c r="G61" s="1043">
        <v>0</v>
      </c>
      <c r="H61" s="980" t="s">
        <v>6</v>
      </c>
      <c r="I61" s="1043">
        <v>1</v>
      </c>
      <c r="J61" s="1043">
        <v>2</v>
      </c>
      <c r="K61" s="1057">
        <f>IF('Resultat &amp; tabell'!J61="",0,BI61)</f>
        <v>0</v>
      </c>
      <c r="L61" s="1047">
        <v>4</v>
      </c>
      <c r="M61" s="1067" t="str">
        <f>VLOOKUP(L61,$AT$58:$AY$61,2,FALSE)</f>
        <v>Ghana</v>
      </c>
      <c r="N61" s="1064">
        <f>VLOOKUP(M61,$AU$58:$AY$61,2,FALSE)</f>
        <v>2</v>
      </c>
      <c r="O61" s="1064">
        <f>VLOOKUP(M61,$AU$58:$AY$61,3,FALSE)</f>
        <v>4</v>
      </c>
      <c r="P61" s="1064">
        <f>VLOOKUP(M61,$AU$58:$AY$61,4,FALSE)</f>
        <v>5</v>
      </c>
      <c r="Q61" s="1065">
        <f>VLOOKUP(M61,$AU$58:$AY$61,5,FALSE)</f>
        <v>-1</v>
      </c>
      <c r="Z61" s="939" t="s">
        <v>75</v>
      </c>
      <c r="AA61" s="940">
        <f t="shared" si="103"/>
        <v>0</v>
      </c>
      <c r="AB61" s="940">
        <f t="shared" si="104"/>
        <v>0</v>
      </c>
      <c r="AC61" s="940">
        <f t="shared" si="105"/>
        <v>1</v>
      </c>
      <c r="AD61" s="939" t="s">
        <v>73</v>
      </c>
      <c r="AE61" s="940">
        <f t="shared" si="106"/>
        <v>3</v>
      </c>
      <c r="AF61" s="936">
        <f t="shared" si="107"/>
        <v>1</v>
      </c>
      <c r="AG61" s="936">
        <f t="shared" si="108"/>
        <v>0</v>
      </c>
      <c r="AI61" s="935">
        <f>RANK($AJ61,$AJ$58:$AJ$61,1)+COUNTIF($AJ$58:$AJ61,$AJ61)-1</f>
        <v>3</v>
      </c>
      <c r="AJ61" s="935">
        <f>AK61+AL61+AM61</f>
        <v>3</v>
      </c>
      <c r="AK61" s="935">
        <f t="shared" si="110"/>
        <v>0</v>
      </c>
      <c r="AL61" s="935">
        <f t="shared" si="111"/>
        <v>0</v>
      </c>
      <c r="AM61" s="935">
        <f t="shared" si="112"/>
        <v>3</v>
      </c>
      <c r="AN61" s="939" t="s">
        <v>75</v>
      </c>
      <c r="AO61" s="935">
        <f t="shared" si="113"/>
        <v>3</v>
      </c>
      <c r="AP61" s="935">
        <f t="shared" si="114"/>
        <v>3</v>
      </c>
      <c r="AQ61" s="935">
        <f t="shared" si="115"/>
        <v>5</v>
      </c>
      <c r="AR61" s="935">
        <f t="shared" si="116"/>
        <v>-2</v>
      </c>
      <c r="AT61" s="935">
        <v>4</v>
      </c>
      <c r="AU61" s="935" t="str">
        <f t="shared" si="117"/>
        <v>Ghana</v>
      </c>
      <c r="AV61" s="935">
        <f t="shared" si="118"/>
        <v>2</v>
      </c>
      <c r="AW61" s="935">
        <f t="shared" si="119"/>
        <v>4</v>
      </c>
      <c r="AX61" s="935">
        <f t="shared" si="120"/>
        <v>5</v>
      </c>
      <c r="AY61" s="935">
        <f t="shared" si="121"/>
        <v>-1</v>
      </c>
      <c r="AZ61" s="997">
        <v>30</v>
      </c>
      <c r="BA61" s="1004">
        <v>41812.75</v>
      </c>
      <c r="BB61" s="999" t="s">
        <v>75</v>
      </c>
      <c r="BC61" s="1000" t="s">
        <v>6</v>
      </c>
      <c r="BD61" s="1001" t="s">
        <v>73</v>
      </c>
      <c r="BE61" s="1003">
        <f>IF(G61='Resultat &amp; tabell'!$G61,2,0)</f>
        <v>0</v>
      </c>
      <c r="BF61" s="1002" t="s">
        <v>6</v>
      </c>
      <c r="BG61" s="1003">
        <f>IF(I61='Resultat &amp; tabell'!$I61,2,0)</f>
        <v>0</v>
      </c>
      <c r="BH61" s="1003">
        <f>IF(J61='Resultat &amp; tabell'!$J61,1,0)</f>
        <v>0</v>
      </c>
      <c r="BI61" s="987">
        <f t="shared" si="109"/>
        <v>0</v>
      </c>
      <c r="BK61" s="1005"/>
      <c r="BL61" s="1027"/>
      <c r="BM61" s="1027"/>
      <c r="BN61" s="1027"/>
      <c r="BO61" s="1027"/>
    </row>
    <row r="62" spans="2:67" ht="14.25" customHeight="1" x14ac:dyDescent="0.25">
      <c r="B62" s="926">
        <v>45</v>
      </c>
      <c r="C62" s="969">
        <v>41816.541666666664</v>
      </c>
      <c r="D62" s="965" t="s">
        <v>196</v>
      </c>
      <c r="E62" s="966" t="s">
        <v>6</v>
      </c>
      <c r="F62" s="967" t="s">
        <v>194</v>
      </c>
      <c r="G62" s="1043">
        <v>1</v>
      </c>
      <c r="H62" s="980" t="s">
        <v>6</v>
      </c>
      <c r="I62" s="1043">
        <v>3</v>
      </c>
      <c r="J62" s="1043">
        <v>2</v>
      </c>
      <c r="K62" s="1057">
        <f>IF('Resultat &amp; tabell'!J62="",0,BI62)</f>
        <v>1</v>
      </c>
      <c r="M62" s="922"/>
      <c r="N62" s="922"/>
      <c r="O62" s="1082"/>
      <c r="P62" s="922"/>
      <c r="Q62" s="1069"/>
      <c r="R62" s="922"/>
      <c r="Z62" s="939" t="s">
        <v>75</v>
      </c>
      <c r="AA62" s="940">
        <f t="shared" si="103"/>
        <v>0</v>
      </c>
      <c r="AB62" s="940">
        <f t="shared" si="104"/>
        <v>1</v>
      </c>
      <c r="AC62" s="940">
        <f t="shared" si="105"/>
        <v>3</v>
      </c>
      <c r="AD62" s="939" t="s">
        <v>72</v>
      </c>
      <c r="AE62" s="940">
        <f t="shared" si="106"/>
        <v>3</v>
      </c>
      <c r="AF62" s="936">
        <f t="shared" si="107"/>
        <v>3</v>
      </c>
      <c r="AG62" s="936">
        <f t="shared" si="108"/>
        <v>1</v>
      </c>
      <c r="AZ62" s="997">
        <v>45</v>
      </c>
      <c r="BA62" s="1004">
        <v>41816.541666666664</v>
      </c>
      <c r="BB62" s="999" t="s">
        <v>75</v>
      </c>
      <c r="BC62" s="1000" t="s">
        <v>6</v>
      </c>
      <c r="BD62" s="1001" t="s">
        <v>72</v>
      </c>
      <c r="BE62" s="1003">
        <f>IF(G62='Resultat &amp; tabell'!$G62,2,0)</f>
        <v>0</v>
      </c>
      <c r="BF62" s="1002" t="s">
        <v>6</v>
      </c>
      <c r="BG62" s="1003">
        <f>IF(I62='Resultat &amp; tabell'!$I62,2,0)</f>
        <v>0</v>
      </c>
      <c r="BH62" s="1003">
        <f>IF(J62='Resultat &amp; tabell'!$J62,1,0)</f>
        <v>1</v>
      </c>
      <c r="BI62" s="987">
        <f t="shared" si="109"/>
        <v>1</v>
      </c>
      <c r="BL62" s="1027"/>
      <c r="BM62" s="1031"/>
      <c r="BN62" s="1027"/>
      <c r="BO62" s="1027"/>
    </row>
    <row r="63" spans="2:67" ht="14.25" customHeight="1" x14ac:dyDescent="0.25">
      <c r="B63" s="926">
        <v>46</v>
      </c>
      <c r="C63" s="969">
        <v>41816.541666666664</v>
      </c>
      <c r="D63" s="965" t="s">
        <v>197</v>
      </c>
      <c r="E63" s="966" t="s">
        <v>6</v>
      </c>
      <c r="F63" s="967" t="s">
        <v>195</v>
      </c>
      <c r="G63" s="1043">
        <v>1</v>
      </c>
      <c r="H63" s="980" t="s">
        <v>6</v>
      </c>
      <c r="I63" s="1043">
        <v>1</v>
      </c>
      <c r="J63" s="1043" t="s">
        <v>122</v>
      </c>
      <c r="K63" s="1057">
        <f>IF('Resultat &amp; tabell'!J63="",0,BI63)</f>
        <v>2</v>
      </c>
      <c r="N63" s="1069"/>
      <c r="O63" s="1082"/>
      <c r="P63" s="1069"/>
      <c r="Q63" s="1069"/>
      <c r="Z63" s="939" t="s">
        <v>73</v>
      </c>
      <c r="AA63" s="940">
        <f t="shared" si="103"/>
        <v>1</v>
      </c>
      <c r="AB63" s="940">
        <f t="shared" si="104"/>
        <v>1</v>
      </c>
      <c r="AC63" s="940">
        <f t="shared" si="105"/>
        <v>1</v>
      </c>
      <c r="AD63" s="939" t="s">
        <v>74</v>
      </c>
      <c r="AE63" s="940">
        <f t="shared" si="106"/>
        <v>1</v>
      </c>
      <c r="AF63" s="936">
        <f t="shared" si="107"/>
        <v>1</v>
      </c>
      <c r="AG63" s="936">
        <f t="shared" si="108"/>
        <v>1</v>
      </c>
      <c r="AZ63" s="997">
        <v>46</v>
      </c>
      <c r="BA63" s="1004">
        <v>41816.541666666664</v>
      </c>
      <c r="BB63" s="999" t="s">
        <v>73</v>
      </c>
      <c r="BC63" s="1000" t="s">
        <v>6</v>
      </c>
      <c r="BD63" s="1001" t="s">
        <v>74</v>
      </c>
      <c r="BE63" s="1003">
        <f>IF(G63='Resultat &amp; tabell'!$G63,2,0)</f>
        <v>0</v>
      </c>
      <c r="BF63" s="1002" t="s">
        <v>6</v>
      </c>
      <c r="BG63" s="1003">
        <f>IF(I63='Resultat &amp; tabell'!$I63,2,0)</f>
        <v>2</v>
      </c>
      <c r="BH63" s="1003">
        <f>IF(J63='Resultat &amp; tabell'!$J63,1,0)</f>
        <v>0</v>
      </c>
      <c r="BI63" s="987">
        <f t="shared" si="109"/>
        <v>2</v>
      </c>
      <c r="BL63" s="1027"/>
      <c r="BM63" s="1031"/>
      <c r="BN63" s="1027"/>
      <c r="BO63" s="1027"/>
    </row>
    <row r="64" spans="2:67" ht="14.25" customHeight="1" x14ac:dyDescent="0.25">
      <c r="C64" s="941"/>
      <c r="F64" s="922"/>
      <c r="K64" s="1070"/>
      <c r="N64" s="1069"/>
      <c r="O64" s="1082"/>
      <c r="P64" s="1069"/>
      <c r="Q64" s="1069"/>
      <c r="BA64" s="1012"/>
      <c r="BI64" s="988"/>
      <c r="BL64" s="1027"/>
      <c r="BM64" s="1031"/>
      <c r="BN64" s="1027"/>
      <c r="BO64" s="1027"/>
    </row>
    <row r="65" spans="2:67" s="946" customFormat="1" ht="14.25" customHeight="1" x14ac:dyDescent="0.25">
      <c r="B65" s="923" t="s">
        <v>76</v>
      </c>
      <c r="C65" s="944"/>
      <c r="D65" s="929"/>
      <c r="E65" s="930"/>
      <c r="F65" s="929"/>
      <c r="G65" s="930"/>
      <c r="H65" s="930"/>
      <c r="I65" s="930"/>
      <c r="J65" s="930"/>
      <c r="K65" s="1070"/>
      <c r="L65" s="1071"/>
      <c r="M65" s="1072"/>
      <c r="N65" s="1073"/>
      <c r="O65" s="1083"/>
      <c r="P65" s="1073"/>
      <c r="Q65" s="1073"/>
      <c r="R65" s="1072"/>
      <c r="S65" s="1073"/>
      <c r="T65" s="930"/>
      <c r="U65" s="930"/>
      <c r="V65" s="930"/>
      <c r="W65" s="951"/>
      <c r="Z65" s="933"/>
      <c r="AA65" s="940"/>
      <c r="AB65" s="940"/>
      <c r="AC65" s="940"/>
      <c r="AD65" s="933"/>
      <c r="AE65" s="947"/>
      <c r="AF65" s="948"/>
      <c r="AG65" s="948"/>
      <c r="AH65" s="947"/>
      <c r="AI65" s="947"/>
      <c r="AJ65" s="947"/>
      <c r="AK65" s="947"/>
      <c r="AL65" s="947"/>
      <c r="AM65" s="947"/>
      <c r="AN65" s="947"/>
      <c r="AO65" s="947"/>
      <c r="AP65" s="947"/>
      <c r="AQ65" s="947"/>
      <c r="AR65" s="947"/>
      <c r="AS65" s="947"/>
      <c r="AT65" s="947"/>
      <c r="AU65" s="947"/>
      <c r="AV65" s="947"/>
      <c r="AW65" s="947"/>
      <c r="AX65" s="947"/>
      <c r="AY65" s="947"/>
      <c r="AZ65" s="990" t="s">
        <v>76</v>
      </c>
      <c r="BA65" s="1014"/>
      <c r="BB65" s="991"/>
      <c r="BC65" s="992"/>
      <c r="BD65" s="991"/>
      <c r="BE65" s="992"/>
      <c r="BF65" s="992"/>
      <c r="BG65" s="992"/>
      <c r="BH65" s="992"/>
      <c r="BI65" s="989"/>
      <c r="BJ65" s="956"/>
      <c r="BK65" s="958"/>
      <c r="BL65" s="989"/>
      <c r="BM65" s="1032"/>
      <c r="BN65" s="989"/>
      <c r="BO65" s="989"/>
    </row>
    <row r="66" spans="2:67" s="946" customFormat="1" ht="14.25" customHeight="1" x14ac:dyDescent="0.25">
      <c r="B66" s="976" t="s">
        <v>2</v>
      </c>
      <c r="C66" s="977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978" t="s">
        <v>81</v>
      </c>
      <c r="K66" s="1074" t="s">
        <v>89</v>
      </c>
      <c r="L66" s="1071"/>
      <c r="M66" s="1053" t="s">
        <v>76</v>
      </c>
      <c r="N66" s="1054" t="s">
        <v>89</v>
      </c>
      <c r="O66" s="1054" t="s">
        <v>90</v>
      </c>
      <c r="P66" s="1054" t="s">
        <v>91</v>
      </c>
      <c r="Q66" s="1055" t="s">
        <v>101</v>
      </c>
      <c r="R66" s="1072"/>
      <c r="S66" s="1073"/>
      <c r="T66" s="930"/>
      <c r="U66" s="930"/>
      <c r="V66" s="930"/>
      <c r="W66" s="951"/>
      <c r="Z66" s="937" t="s">
        <v>87</v>
      </c>
      <c r="AA66" s="937" t="s">
        <v>89</v>
      </c>
      <c r="AB66" s="937" t="s">
        <v>90</v>
      </c>
      <c r="AC66" s="937" t="s">
        <v>91</v>
      </c>
      <c r="AD66" s="937" t="s">
        <v>88</v>
      </c>
      <c r="AE66" s="937" t="s">
        <v>89</v>
      </c>
      <c r="AF66" s="937" t="s">
        <v>90</v>
      </c>
      <c r="AG66" s="937" t="s">
        <v>91</v>
      </c>
      <c r="AH66" s="947"/>
      <c r="AI66" s="938" t="s">
        <v>99</v>
      </c>
      <c r="AJ66" s="938" t="s">
        <v>98</v>
      </c>
      <c r="AK66" s="938" t="s">
        <v>97</v>
      </c>
      <c r="AL66" s="937" t="s">
        <v>96</v>
      </c>
      <c r="AM66" s="937" t="s">
        <v>95</v>
      </c>
      <c r="AN66" s="937" t="s">
        <v>92</v>
      </c>
      <c r="AO66" s="937" t="s">
        <v>89</v>
      </c>
      <c r="AP66" s="937" t="s">
        <v>90</v>
      </c>
      <c r="AQ66" s="937" t="s">
        <v>91</v>
      </c>
      <c r="AR66" s="938" t="s">
        <v>93</v>
      </c>
      <c r="AS66" s="947"/>
      <c r="AT66" s="937" t="s">
        <v>94</v>
      </c>
      <c r="AU66" s="937" t="s">
        <v>92</v>
      </c>
      <c r="AV66" s="937" t="s">
        <v>89</v>
      </c>
      <c r="AW66" s="937" t="s">
        <v>90</v>
      </c>
      <c r="AX66" s="937" t="s">
        <v>91</v>
      </c>
      <c r="AY66" s="938" t="s">
        <v>93</v>
      </c>
      <c r="AZ66" s="1019" t="s">
        <v>2</v>
      </c>
      <c r="BA66" s="1017" t="s">
        <v>3</v>
      </c>
      <c r="BB66" s="1021" t="s">
        <v>2</v>
      </c>
      <c r="BC66" s="1018"/>
      <c r="BD66" s="1022"/>
      <c r="BE66" s="1999" t="s">
        <v>4</v>
      </c>
      <c r="BF66" s="1999"/>
      <c r="BG66" s="1999"/>
      <c r="BH66" s="1018" t="s">
        <v>81</v>
      </c>
      <c r="BI66" s="979" t="s">
        <v>89</v>
      </c>
      <c r="BJ66" s="956"/>
      <c r="BK66" s="993"/>
      <c r="BL66" s="989"/>
      <c r="BM66" s="989"/>
      <c r="BN66" s="989"/>
      <c r="BO66" s="989"/>
    </row>
    <row r="67" spans="2:67" ht="14.25" customHeight="1" x14ac:dyDescent="0.25">
      <c r="B67" s="926">
        <v>15</v>
      </c>
      <c r="C67" s="969">
        <v>41807.541666666664</v>
      </c>
      <c r="D67" s="965" t="s">
        <v>179</v>
      </c>
      <c r="E67" s="966" t="s">
        <v>6</v>
      </c>
      <c r="F67" s="967" t="s">
        <v>180</v>
      </c>
      <c r="G67" s="1043">
        <v>4</v>
      </c>
      <c r="H67" s="980" t="s">
        <v>6</v>
      </c>
      <c r="I67" s="1043">
        <v>1</v>
      </c>
      <c r="J67" s="1043">
        <v>1</v>
      </c>
      <c r="K67" s="1057">
        <f>IF('Resultat &amp; tabell'!J67="",0,BI67)</f>
        <v>3</v>
      </c>
      <c r="L67" s="1058">
        <v>1</v>
      </c>
      <c r="M67" s="1059" t="str">
        <f>VLOOKUP(L67,$AT$67:$AY$70,2,FALSE)</f>
        <v>Belgien</v>
      </c>
      <c r="N67" s="1060">
        <f>VLOOKUP(M67,$AU$67:$AY$70,2,FALSE)</f>
        <v>9</v>
      </c>
      <c r="O67" s="1060">
        <f>VLOOKUP(M67,$AU$67:$AY$70,3,FALSE)</f>
        <v>11</v>
      </c>
      <c r="P67" s="1060">
        <f>VLOOKUP(M67,$AU$67:$AY$70,4,FALSE)</f>
        <v>4</v>
      </c>
      <c r="Q67" s="1061">
        <f>VLOOKUP(M67,$AU$67:$AY$70,5,FALSE)</f>
        <v>7</v>
      </c>
      <c r="Z67" s="939" t="s">
        <v>77</v>
      </c>
      <c r="AA67" s="940">
        <f t="shared" ref="AA67:AA72" si="122">IF(G67="",0,IF($G67&lt;$I67,0,IF($G67=$I67,1,3)))</f>
        <v>3</v>
      </c>
      <c r="AB67" s="940">
        <f t="shared" ref="AB67:AB72" si="123">G67</f>
        <v>4</v>
      </c>
      <c r="AC67" s="940">
        <f t="shared" ref="AC67:AC72" si="124">I67</f>
        <v>1</v>
      </c>
      <c r="AD67" s="939" t="s">
        <v>78</v>
      </c>
      <c r="AE67" s="940">
        <f t="shared" ref="AE67:AE72" si="125">IF(I67="",0,IF(I67&lt;G67,0,IF(G67=I67,1,3)))</f>
        <v>0</v>
      </c>
      <c r="AF67" s="936">
        <f t="shared" ref="AF67:AF72" si="126">I67</f>
        <v>1</v>
      </c>
      <c r="AG67" s="936">
        <f t="shared" ref="AG67:AG72" si="127">G67</f>
        <v>4</v>
      </c>
      <c r="AI67" s="935">
        <f>RANK($AJ67,$AJ$67:$AJ$71,1)+COUNTIF($AJ$67:$AJ67,$AJ67)-1</f>
        <v>1</v>
      </c>
      <c r="AJ67" s="935">
        <f>AK67+AL67+AM67</f>
        <v>1</v>
      </c>
      <c r="AK67" s="935">
        <f>SUMPRODUCT(($AO$67:$AO$70=AO67)*($AR$67:$AR$70=AR67)*($AP$67:$AP$70&gt;AP67))</f>
        <v>0</v>
      </c>
      <c r="AL67" s="935">
        <f>SUMPRODUCT(($AO$67:$AO$70=AO67)*($AR$67:$AR$70&gt;AR67))</f>
        <v>0</v>
      </c>
      <c r="AM67" s="935">
        <f>RANK(AO67,$AO$67:$AO$70)</f>
        <v>1</v>
      </c>
      <c r="AN67" s="939" t="s">
        <v>77</v>
      </c>
      <c r="AO67" s="935">
        <f>SUMIF($Z$67:$Z$72,$AN67,$AA$67:$AA$72)+SUMIF($AD$67:$AD$72,$AN67,$AE$67:$AE$72)</f>
        <v>9</v>
      </c>
      <c r="AP67" s="935">
        <f>SUMIF($Z$67:$Z$72,$AN67,$AB$67:$AB$72)+SUMIF($AD$67:$AD$72,$AN67,$AF$67:$AF$72)</f>
        <v>11</v>
      </c>
      <c r="AQ67" s="935">
        <f>SUMIF($Z$67:$Z$72,$AN67,$AC$67:$AC$72)+SUMIF($AD$67:$AD$72,$AN67,$AG$67:$AG$72)</f>
        <v>4</v>
      </c>
      <c r="AR67" s="935">
        <f>AP67-AQ67</f>
        <v>7</v>
      </c>
      <c r="AT67" s="935">
        <v>1</v>
      </c>
      <c r="AU67" s="935" t="str">
        <f>VLOOKUP($AT67,$AI$67:$AR$70,6,FALSE)</f>
        <v>Belgien</v>
      </c>
      <c r="AV67" s="935">
        <f>VLOOKUP($AU67,$AN$67:$AR$70,2,FALSE)</f>
        <v>9</v>
      </c>
      <c r="AW67" s="935">
        <f>VLOOKUP($AU67,$AN$67:$AR$70,3,FALSE)</f>
        <v>11</v>
      </c>
      <c r="AX67" s="935">
        <f>VLOOKUP($AU67,$AN$67:$AR$70,4,FALSE)</f>
        <v>4</v>
      </c>
      <c r="AY67" s="935">
        <f>VLOOKUP($AU67,$AN$67:$AR$70,5,FALSE)</f>
        <v>7</v>
      </c>
      <c r="AZ67" s="997">
        <v>15</v>
      </c>
      <c r="BA67" s="1004">
        <v>41807.541666666664</v>
      </c>
      <c r="BB67" s="999" t="s">
        <v>77</v>
      </c>
      <c r="BC67" s="1000" t="s">
        <v>6</v>
      </c>
      <c r="BD67" s="1001" t="s">
        <v>78</v>
      </c>
      <c r="BE67" s="1003">
        <f>IF(G67='Resultat &amp; tabell'!$G67,2,0)</f>
        <v>0</v>
      </c>
      <c r="BF67" s="1002" t="s">
        <v>6</v>
      </c>
      <c r="BG67" s="1003">
        <f>IF(I67='Resultat &amp; tabell'!$I67,2,0)</f>
        <v>2</v>
      </c>
      <c r="BH67" s="1003">
        <f>IF(J67='Resultat &amp; tabell'!$J67,1,0)</f>
        <v>1</v>
      </c>
      <c r="BI67" s="987">
        <f t="shared" ref="BI67:BI72" si="128">SUM(BE67+BG67+BH67)</f>
        <v>3</v>
      </c>
      <c r="BJ67" s="957"/>
      <c r="BK67" s="990"/>
      <c r="BL67" s="1027"/>
      <c r="BM67" s="1027"/>
      <c r="BN67" s="1027"/>
      <c r="BO67" s="1027"/>
    </row>
    <row r="68" spans="2:67" ht="14.25" customHeight="1" x14ac:dyDescent="0.25">
      <c r="B68" s="926">
        <v>16</v>
      </c>
      <c r="C68" s="969">
        <v>41807.75</v>
      </c>
      <c r="D68" s="965" t="s">
        <v>178</v>
      </c>
      <c r="E68" s="966" t="s">
        <v>6</v>
      </c>
      <c r="F68" s="967" t="s">
        <v>181</v>
      </c>
      <c r="G68" s="1043">
        <v>2</v>
      </c>
      <c r="H68" s="980" t="s">
        <v>6</v>
      </c>
      <c r="I68" s="1043">
        <v>0</v>
      </c>
      <c r="J68" s="1043">
        <v>1</v>
      </c>
      <c r="K68" s="1057">
        <f>IF('Resultat &amp; tabell'!J68="",0,BI68)</f>
        <v>0</v>
      </c>
      <c r="L68" s="1047">
        <v>2</v>
      </c>
      <c r="M68" s="1063" t="str">
        <f>VLOOKUP(L68,$AT$67:$AY$70,2,FALSE)</f>
        <v>Ryssland</v>
      </c>
      <c r="N68" s="1064">
        <f>VLOOKUP(M68,$AU$67:$AY$70,2,FALSE)</f>
        <v>6</v>
      </c>
      <c r="O68" s="1064">
        <f>VLOOKUP(M68,$AU$67:$AY$70,3,FALSE)</f>
        <v>7</v>
      </c>
      <c r="P68" s="1064">
        <f>VLOOKUP(M68,$AU$67:$AY$70,4,FALSE)</f>
        <v>4</v>
      </c>
      <c r="Q68" s="1065">
        <f>VLOOKUP(M68,$AU$67:$AY$70,5,FALSE)</f>
        <v>3</v>
      </c>
      <c r="Z68" s="939" t="s">
        <v>79</v>
      </c>
      <c r="AA68" s="940">
        <f t="shared" si="122"/>
        <v>3</v>
      </c>
      <c r="AB68" s="940">
        <f t="shared" si="123"/>
        <v>2</v>
      </c>
      <c r="AC68" s="940">
        <f t="shared" si="124"/>
        <v>0</v>
      </c>
      <c r="AD68" s="939" t="s">
        <v>80</v>
      </c>
      <c r="AE68" s="940">
        <f t="shared" si="125"/>
        <v>0</v>
      </c>
      <c r="AF68" s="936">
        <f t="shared" si="126"/>
        <v>0</v>
      </c>
      <c r="AG68" s="936">
        <f t="shared" si="127"/>
        <v>2</v>
      </c>
      <c r="AI68" s="935">
        <f>RANK($AJ68,$AJ$67:$AJ$71,1)+COUNTIF($AJ$67:$AJ68,$AJ68)-1</f>
        <v>2</v>
      </c>
      <c r="AJ68" s="935">
        <f>AK68+AL68+AM68</f>
        <v>2</v>
      </c>
      <c r="AK68" s="935">
        <f t="shared" ref="AK68:AK70" si="129">SUMPRODUCT(($AO$67:$AO$70=AO68)*($AR$67:$AR$70=AR68)*($AP$67:$AP$70&gt;AP68))</f>
        <v>0</v>
      </c>
      <c r="AL68" s="935">
        <f t="shared" ref="AL68:AL70" si="130">SUMPRODUCT(($AO$67:$AO$70=AO68)*($AR$67:$AR$70&gt;AR68))</f>
        <v>0</v>
      </c>
      <c r="AM68" s="935">
        <f t="shared" ref="AM68:AM70" si="131">RANK(AO68,$AO$67:$AO$70)</f>
        <v>2</v>
      </c>
      <c r="AN68" s="939" t="s">
        <v>79</v>
      </c>
      <c r="AO68" s="935">
        <f t="shared" ref="AO68:AO70" si="132">SUMIF($Z$67:$Z$72,$AN68,$AA$67:$AA$72)+SUMIF($AD$67:$AD$72,$AN68,$AE$67:$AE$72)</f>
        <v>6</v>
      </c>
      <c r="AP68" s="935">
        <f t="shared" ref="AP68:AP70" si="133">SUMIF($Z$67:$Z$72,$AN68,$AB$67:$AB$72)+SUMIF($AD$67:$AD$72,$AN68,$AF$67:$AF$72)</f>
        <v>7</v>
      </c>
      <c r="AQ68" s="935">
        <f t="shared" ref="AQ68:AQ70" si="134">SUMIF($Z$67:$Z$72,$AN68,$AC$67:$AC$72)+SUMIF($AD$67:$AD$72,$AN68,$AG$67:$AG$72)</f>
        <v>4</v>
      </c>
      <c r="AR68" s="935">
        <f t="shared" ref="AR68:AR70" si="135">AP68-AQ68</f>
        <v>3</v>
      </c>
      <c r="AT68" s="935">
        <v>2</v>
      </c>
      <c r="AU68" s="935" t="str">
        <f t="shared" ref="AU68:AU70" si="136">VLOOKUP($AT68,$AI$67:$AR$70,6,FALSE)</f>
        <v>Ryssland</v>
      </c>
      <c r="AV68" s="935">
        <f t="shared" ref="AV68:AV70" si="137">VLOOKUP($AU68,$AN$67:$AR$70,2,FALSE)</f>
        <v>6</v>
      </c>
      <c r="AW68" s="935">
        <f t="shared" ref="AW68:AW70" si="138">VLOOKUP($AU68,$AN$67:$AR$70,3,FALSE)</f>
        <v>7</v>
      </c>
      <c r="AX68" s="935">
        <f t="shared" ref="AX68:AX70" si="139">VLOOKUP($AU68,$AN$67:$AR$70,4,FALSE)</f>
        <v>4</v>
      </c>
      <c r="AY68" s="935">
        <f t="shared" ref="AY68:AY70" si="140">VLOOKUP($AU68,$AN$67:$AR$70,5,FALSE)</f>
        <v>3</v>
      </c>
      <c r="AZ68" s="997">
        <v>16</v>
      </c>
      <c r="BA68" s="1004">
        <v>41807.75</v>
      </c>
      <c r="BB68" s="999" t="s">
        <v>79</v>
      </c>
      <c r="BC68" s="1000" t="s">
        <v>6</v>
      </c>
      <c r="BD68" s="1001" t="s">
        <v>80</v>
      </c>
      <c r="BE68" s="1003">
        <f>IF(G68='Resultat &amp; tabell'!$G68,2,0)</f>
        <v>0</v>
      </c>
      <c r="BF68" s="1002" t="s">
        <v>6</v>
      </c>
      <c r="BG68" s="1003">
        <f>IF(I68='Resultat &amp; tabell'!$I68,2,0)</f>
        <v>0</v>
      </c>
      <c r="BH68" s="1003">
        <f>IF(J68='Resultat &amp; tabell'!$J68,1,0)</f>
        <v>0</v>
      </c>
      <c r="BI68" s="987">
        <f t="shared" si="128"/>
        <v>0</v>
      </c>
      <c r="BK68" s="990"/>
      <c r="BL68" s="1027"/>
      <c r="BM68" s="1027"/>
      <c r="BN68" s="1027"/>
      <c r="BO68" s="1027"/>
    </row>
    <row r="69" spans="2:67" ht="14.25" customHeight="1" x14ac:dyDescent="0.25">
      <c r="B69" s="926">
        <v>31</v>
      </c>
      <c r="C69" s="969">
        <v>41812.541666666664</v>
      </c>
      <c r="D69" s="965" t="s">
        <v>179</v>
      </c>
      <c r="E69" s="966" t="s">
        <v>6</v>
      </c>
      <c r="F69" s="967" t="s">
        <v>178</v>
      </c>
      <c r="G69" s="1043">
        <v>3</v>
      </c>
      <c r="H69" s="980" t="s">
        <v>6</v>
      </c>
      <c r="I69" s="1043">
        <v>2</v>
      </c>
      <c r="J69" s="1043">
        <v>1</v>
      </c>
      <c r="K69" s="1057">
        <f>IF('Resultat &amp; tabell'!J69="",0,BI69)</f>
        <v>1</v>
      </c>
      <c r="L69" s="1047">
        <v>3</v>
      </c>
      <c r="M69" s="1078" t="str">
        <f>VLOOKUP(L69,$AT$67:$AY$70,2,FALSE)</f>
        <v>Algeriet</v>
      </c>
      <c r="N69" s="1079">
        <f>VLOOKUP(M69,$AU$67:$AY$70,2,FALSE)</f>
        <v>1</v>
      </c>
      <c r="O69" s="1079">
        <f>VLOOKUP(M69,$AU$67:$AY$70,3,FALSE)</f>
        <v>2</v>
      </c>
      <c r="P69" s="1079">
        <f>VLOOKUP(M69,$AU$67:$AY$70,4,FALSE)</f>
        <v>7</v>
      </c>
      <c r="Q69" s="1080">
        <f>VLOOKUP(M69,$AU$67:$AY$70,5,FALSE)</f>
        <v>-5</v>
      </c>
      <c r="Z69" s="939" t="s">
        <v>77</v>
      </c>
      <c r="AA69" s="940">
        <f t="shared" si="122"/>
        <v>3</v>
      </c>
      <c r="AB69" s="940">
        <f t="shared" si="123"/>
        <v>3</v>
      </c>
      <c r="AC69" s="940">
        <f t="shared" si="124"/>
        <v>2</v>
      </c>
      <c r="AD69" s="939" t="s">
        <v>79</v>
      </c>
      <c r="AE69" s="940">
        <f t="shared" si="125"/>
        <v>0</v>
      </c>
      <c r="AF69" s="936">
        <f t="shared" si="126"/>
        <v>2</v>
      </c>
      <c r="AG69" s="936">
        <f t="shared" si="127"/>
        <v>3</v>
      </c>
      <c r="AI69" s="935">
        <f>RANK($AJ69,$AJ$67:$AJ$71,1)+COUNTIF($AJ$67:$AJ69,$AJ69)-1</f>
        <v>3</v>
      </c>
      <c r="AJ69" s="935">
        <f>AK69+AL69+AM69</f>
        <v>3</v>
      </c>
      <c r="AK69" s="935">
        <f t="shared" si="129"/>
        <v>0</v>
      </c>
      <c r="AL69" s="935">
        <f t="shared" si="130"/>
        <v>0</v>
      </c>
      <c r="AM69" s="935">
        <f t="shared" si="131"/>
        <v>3</v>
      </c>
      <c r="AN69" s="939" t="s">
        <v>78</v>
      </c>
      <c r="AO69" s="935">
        <f t="shared" si="132"/>
        <v>1</v>
      </c>
      <c r="AP69" s="935">
        <f t="shared" si="133"/>
        <v>2</v>
      </c>
      <c r="AQ69" s="935">
        <f t="shared" si="134"/>
        <v>7</v>
      </c>
      <c r="AR69" s="935">
        <f t="shared" si="135"/>
        <v>-5</v>
      </c>
      <c r="AT69" s="935">
        <v>3</v>
      </c>
      <c r="AU69" s="935" t="str">
        <f t="shared" si="136"/>
        <v>Algeriet</v>
      </c>
      <c r="AV69" s="935">
        <f t="shared" si="137"/>
        <v>1</v>
      </c>
      <c r="AW69" s="935">
        <f t="shared" si="138"/>
        <v>2</v>
      </c>
      <c r="AX69" s="935">
        <f t="shared" si="139"/>
        <v>7</v>
      </c>
      <c r="AY69" s="935">
        <f t="shared" si="140"/>
        <v>-5</v>
      </c>
      <c r="AZ69" s="997">
        <v>31</v>
      </c>
      <c r="BA69" s="1004">
        <v>41812.541666666664</v>
      </c>
      <c r="BB69" s="999" t="s">
        <v>77</v>
      </c>
      <c r="BC69" s="1000" t="s">
        <v>6</v>
      </c>
      <c r="BD69" s="1001" t="s">
        <v>79</v>
      </c>
      <c r="BE69" s="1003">
        <f>IF(G69='Resultat &amp; tabell'!$G69,2,0)</f>
        <v>0</v>
      </c>
      <c r="BF69" s="1002" t="s">
        <v>6</v>
      </c>
      <c r="BG69" s="1003">
        <f>IF(I69='Resultat &amp; tabell'!$I69,2,0)</f>
        <v>0</v>
      </c>
      <c r="BH69" s="1003">
        <f>IF(J69='Resultat &amp; tabell'!$J69,1,0)</f>
        <v>1</v>
      </c>
      <c r="BI69" s="987">
        <f t="shared" si="128"/>
        <v>1</v>
      </c>
      <c r="BK69" s="1005"/>
      <c r="BL69" s="1027"/>
      <c r="BM69" s="1027"/>
      <c r="BN69" s="1027"/>
      <c r="BO69" s="1027"/>
    </row>
    <row r="70" spans="2:67" ht="14.25" customHeight="1" x14ac:dyDescent="0.25">
      <c r="B70" s="926">
        <v>32</v>
      </c>
      <c r="C70" s="969">
        <v>41812.666666666664</v>
      </c>
      <c r="D70" s="965" t="s">
        <v>181</v>
      </c>
      <c r="E70" s="966" t="s">
        <v>6</v>
      </c>
      <c r="F70" s="967" t="s">
        <v>180</v>
      </c>
      <c r="G70" s="1043">
        <v>0</v>
      </c>
      <c r="H70" s="980" t="s">
        <v>6</v>
      </c>
      <c r="I70" s="1043">
        <v>0</v>
      </c>
      <c r="J70" s="1043" t="s">
        <v>122</v>
      </c>
      <c r="K70" s="1057">
        <f>IF('Resultat &amp; tabell'!J70="",0,BI70)</f>
        <v>0</v>
      </c>
      <c r="L70" s="1047">
        <v>4</v>
      </c>
      <c r="M70" s="1067" t="str">
        <f>VLOOKUP(L70,$AT$67:$AY$70,2,FALSE)</f>
        <v>Sydkorea</v>
      </c>
      <c r="N70" s="1064">
        <f>VLOOKUP(M70,$AU$67:$AY$70,2,FALSE)</f>
        <v>1</v>
      </c>
      <c r="O70" s="1064">
        <f>VLOOKUP(M70,$AU$67:$AY$70,3,FALSE)</f>
        <v>1</v>
      </c>
      <c r="P70" s="1064">
        <f>VLOOKUP(M70,$AU$67:$AY$70,4,FALSE)</f>
        <v>6</v>
      </c>
      <c r="Q70" s="1065">
        <f>VLOOKUP(M70,$AU$67:$AY$70,5,FALSE)</f>
        <v>-5</v>
      </c>
      <c r="Z70" s="939" t="s">
        <v>80</v>
      </c>
      <c r="AA70" s="940">
        <f t="shared" si="122"/>
        <v>1</v>
      </c>
      <c r="AB70" s="940">
        <f t="shared" si="123"/>
        <v>0</v>
      </c>
      <c r="AC70" s="940">
        <f t="shared" si="124"/>
        <v>0</v>
      </c>
      <c r="AD70" s="939" t="s">
        <v>78</v>
      </c>
      <c r="AE70" s="940">
        <f t="shared" si="125"/>
        <v>1</v>
      </c>
      <c r="AF70" s="936">
        <f t="shared" si="126"/>
        <v>0</v>
      </c>
      <c r="AG70" s="936">
        <f t="shared" si="127"/>
        <v>0</v>
      </c>
      <c r="AI70" s="935">
        <f>RANK($AJ70,$AJ$67:$AJ$71,1)+COUNTIF($AJ$67:$AJ70,$AJ70)-1</f>
        <v>4</v>
      </c>
      <c r="AJ70" s="935">
        <f>AK70+AL70+AM70</f>
        <v>4</v>
      </c>
      <c r="AK70" s="935">
        <f t="shared" si="129"/>
        <v>1</v>
      </c>
      <c r="AL70" s="935">
        <f t="shared" si="130"/>
        <v>0</v>
      </c>
      <c r="AM70" s="935">
        <f t="shared" si="131"/>
        <v>3</v>
      </c>
      <c r="AN70" s="939" t="s">
        <v>80</v>
      </c>
      <c r="AO70" s="935">
        <f t="shared" si="132"/>
        <v>1</v>
      </c>
      <c r="AP70" s="935">
        <f t="shared" si="133"/>
        <v>1</v>
      </c>
      <c r="AQ70" s="935">
        <f t="shared" si="134"/>
        <v>6</v>
      </c>
      <c r="AR70" s="935">
        <f t="shared" si="135"/>
        <v>-5</v>
      </c>
      <c r="AT70" s="935">
        <v>4</v>
      </c>
      <c r="AU70" s="935" t="str">
        <f t="shared" si="136"/>
        <v>Sydkorea</v>
      </c>
      <c r="AV70" s="935">
        <f t="shared" si="137"/>
        <v>1</v>
      </c>
      <c r="AW70" s="935">
        <f t="shared" si="138"/>
        <v>1</v>
      </c>
      <c r="AX70" s="935">
        <f t="shared" si="139"/>
        <v>6</v>
      </c>
      <c r="AY70" s="935">
        <f t="shared" si="140"/>
        <v>-5</v>
      </c>
      <c r="AZ70" s="997">
        <v>32</v>
      </c>
      <c r="BA70" s="1004">
        <v>41812.666666666664</v>
      </c>
      <c r="BB70" s="999" t="s">
        <v>80</v>
      </c>
      <c r="BC70" s="1000" t="s">
        <v>6</v>
      </c>
      <c r="BD70" s="1001" t="s">
        <v>78</v>
      </c>
      <c r="BE70" s="1003">
        <f>IF(G70='Resultat &amp; tabell'!$G70,2,0)</f>
        <v>0</v>
      </c>
      <c r="BF70" s="1002" t="s">
        <v>6</v>
      </c>
      <c r="BG70" s="1003">
        <f>IF(I70='Resultat &amp; tabell'!$I70,2,0)</f>
        <v>0</v>
      </c>
      <c r="BH70" s="1003">
        <f>IF(J70='Resultat &amp; tabell'!$J70,1,0)</f>
        <v>0</v>
      </c>
      <c r="BI70" s="987">
        <f t="shared" si="128"/>
        <v>0</v>
      </c>
      <c r="BK70" s="1005"/>
      <c r="BL70" s="1027"/>
      <c r="BM70" s="1027"/>
      <c r="BN70" s="1027"/>
      <c r="BO70" s="1027"/>
    </row>
    <row r="71" spans="2:67" ht="14.25" customHeight="1" x14ac:dyDescent="0.25">
      <c r="B71" s="926">
        <v>47</v>
      </c>
      <c r="C71" s="969">
        <v>41816.708333333336</v>
      </c>
      <c r="D71" s="965" t="s">
        <v>181</v>
      </c>
      <c r="E71" s="966" t="s">
        <v>6</v>
      </c>
      <c r="F71" s="967" t="s">
        <v>179</v>
      </c>
      <c r="G71" s="1043">
        <v>1</v>
      </c>
      <c r="H71" s="980" t="s">
        <v>6</v>
      </c>
      <c r="I71" s="1043">
        <v>4</v>
      </c>
      <c r="J71" s="1043">
        <v>2</v>
      </c>
      <c r="K71" s="1057">
        <f>IF('Resultat &amp; tabell'!J71="",0,BI71)</f>
        <v>1</v>
      </c>
      <c r="M71" s="922"/>
      <c r="N71" s="922"/>
      <c r="P71" s="922"/>
      <c r="R71" s="922"/>
      <c r="Z71" s="939" t="s">
        <v>80</v>
      </c>
      <c r="AA71" s="940">
        <f t="shared" si="122"/>
        <v>0</v>
      </c>
      <c r="AB71" s="940">
        <f t="shared" si="123"/>
        <v>1</v>
      </c>
      <c r="AC71" s="940">
        <f t="shared" si="124"/>
        <v>4</v>
      </c>
      <c r="AD71" s="939" t="s">
        <v>77</v>
      </c>
      <c r="AE71" s="940">
        <f t="shared" si="125"/>
        <v>3</v>
      </c>
      <c r="AF71" s="936">
        <f t="shared" si="126"/>
        <v>4</v>
      </c>
      <c r="AG71" s="936">
        <f t="shared" si="127"/>
        <v>1</v>
      </c>
      <c r="AZ71" s="997">
        <v>47</v>
      </c>
      <c r="BA71" s="1004">
        <v>41816.708333333336</v>
      </c>
      <c r="BB71" s="999" t="s">
        <v>80</v>
      </c>
      <c r="BC71" s="1000" t="s">
        <v>6</v>
      </c>
      <c r="BD71" s="1001" t="s">
        <v>77</v>
      </c>
      <c r="BE71" s="1003">
        <f>IF(G71='Resultat &amp; tabell'!$G71,2,0)</f>
        <v>0</v>
      </c>
      <c r="BF71" s="1002" t="s">
        <v>6</v>
      </c>
      <c r="BG71" s="1003">
        <f>IF(I71='Resultat &amp; tabell'!$I71,2,0)</f>
        <v>0</v>
      </c>
      <c r="BH71" s="1003">
        <f>IF(J71='Resultat &amp; tabell'!$J71,1,0)</f>
        <v>1</v>
      </c>
      <c r="BI71" s="987">
        <f t="shared" si="128"/>
        <v>1</v>
      </c>
      <c r="BN71" s="1006"/>
      <c r="BO71" s="1006"/>
    </row>
    <row r="72" spans="2:67" ht="14.25" customHeight="1" x14ac:dyDescent="0.25">
      <c r="B72" s="926">
        <v>48</v>
      </c>
      <c r="C72" s="969">
        <v>41816.708333333336</v>
      </c>
      <c r="D72" s="965" t="s">
        <v>180</v>
      </c>
      <c r="E72" s="966" t="s">
        <v>6</v>
      </c>
      <c r="F72" s="967" t="s">
        <v>178</v>
      </c>
      <c r="G72" s="1043">
        <v>1</v>
      </c>
      <c r="H72" s="980" t="s">
        <v>6</v>
      </c>
      <c r="I72" s="1043">
        <v>3</v>
      </c>
      <c r="J72" s="1043">
        <v>2</v>
      </c>
      <c r="K72" s="1057">
        <f>IF('Resultat &amp; tabell'!J72="",0,BI72)</f>
        <v>2</v>
      </c>
      <c r="Z72" s="939" t="s">
        <v>78</v>
      </c>
      <c r="AA72" s="940">
        <f t="shared" si="122"/>
        <v>0</v>
      </c>
      <c r="AB72" s="940">
        <f t="shared" si="123"/>
        <v>1</v>
      </c>
      <c r="AC72" s="940">
        <f t="shared" si="124"/>
        <v>3</v>
      </c>
      <c r="AD72" s="939" t="s">
        <v>79</v>
      </c>
      <c r="AE72" s="940">
        <f t="shared" si="125"/>
        <v>3</v>
      </c>
      <c r="AF72" s="936">
        <f t="shared" si="126"/>
        <v>3</v>
      </c>
      <c r="AG72" s="936">
        <f t="shared" si="127"/>
        <v>1</v>
      </c>
      <c r="AZ72" s="997">
        <v>48</v>
      </c>
      <c r="BA72" s="1004">
        <v>41816.708333333336</v>
      </c>
      <c r="BB72" s="999" t="s">
        <v>78</v>
      </c>
      <c r="BC72" s="1000" t="s">
        <v>6</v>
      </c>
      <c r="BD72" s="1001" t="s">
        <v>79</v>
      </c>
      <c r="BE72" s="1003">
        <f>IF(G72='Resultat &amp; tabell'!$G72,2,0)</f>
        <v>2</v>
      </c>
      <c r="BF72" s="1002" t="s">
        <v>6</v>
      </c>
      <c r="BG72" s="1003">
        <f>IF(I72='Resultat &amp; tabell'!$I72,2,0)</f>
        <v>0</v>
      </c>
      <c r="BH72" s="1003">
        <f>IF(J72='Resultat &amp; tabell'!$J72,1,0)</f>
        <v>0</v>
      </c>
      <c r="BI72" s="987">
        <f t="shared" si="128"/>
        <v>2</v>
      </c>
    </row>
    <row r="73" spans="2:67" ht="14.25" customHeight="1" x14ac:dyDescent="0.25">
      <c r="K73" s="1070"/>
      <c r="BI73" s="988"/>
    </row>
    <row r="74" spans="2:67" ht="14.25" customHeight="1" x14ac:dyDescent="0.25">
      <c r="B74" s="929" t="s">
        <v>1</v>
      </c>
      <c r="C74" s="941"/>
      <c r="D74" s="932"/>
      <c r="K74" s="1070"/>
      <c r="Z74" s="936"/>
      <c r="AZ74" s="991" t="s">
        <v>1</v>
      </c>
      <c r="BA74" s="1012"/>
      <c r="BB74" s="955"/>
      <c r="BI74" s="988"/>
      <c r="BK74" s="1036" t="s">
        <v>1</v>
      </c>
      <c r="BL74" s="1037"/>
      <c r="BM74" s="1038"/>
      <c r="BN74" s="1039"/>
      <c r="BO74" s="1039"/>
    </row>
    <row r="75" spans="2:67" ht="14.25" customHeight="1" x14ac:dyDescent="0.25">
      <c r="B75" s="976" t="s">
        <v>2</v>
      </c>
      <c r="C75" s="977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978" t="s">
        <v>81</v>
      </c>
      <c r="K75" s="1074" t="s">
        <v>89</v>
      </c>
      <c r="M75" s="1086" t="s">
        <v>126</v>
      </c>
      <c r="N75" s="1087"/>
      <c r="O75" s="2014" t="s">
        <v>157</v>
      </c>
      <c r="P75" s="2015"/>
      <c r="Q75" s="2015"/>
      <c r="R75" s="2016"/>
      <c r="Z75" s="948" t="s">
        <v>2</v>
      </c>
      <c r="AA75" s="948"/>
      <c r="AB75" s="948"/>
      <c r="AC75" s="948"/>
      <c r="AD75" s="948"/>
      <c r="AZ75" s="1019" t="s">
        <v>2</v>
      </c>
      <c r="BA75" s="1017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1018" t="s">
        <v>81</v>
      </c>
      <c r="BI75" s="979" t="s">
        <v>89</v>
      </c>
      <c r="BK75" s="958" t="s">
        <v>104</v>
      </c>
      <c r="BL75" s="990" t="s">
        <v>103</v>
      </c>
      <c r="BM75" s="990" t="s">
        <v>105</v>
      </c>
      <c r="BN75" s="990" t="s">
        <v>106</v>
      </c>
      <c r="BO75" s="990" t="s">
        <v>89</v>
      </c>
    </row>
    <row r="76" spans="2:67" ht="14.25" customHeight="1" x14ac:dyDescent="0.25">
      <c r="B76" s="925">
        <v>49</v>
      </c>
      <c r="C76" s="970">
        <v>41818</v>
      </c>
      <c r="D76" s="965" t="str">
        <f>M4</f>
        <v>Brasilien</v>
      </c>
      <c r="E76" s="974" t="s">
        <v>6</v>
      </c>
      <c r="F76" s="967" t="str">
        <f>M14</f>
        <v>Holland</v>
      </c>
      <c r="G76" s="1044">
        <v>3</v>
      </c>
      <c r="H76" s="982" t="s">
        <v>6</v>
      </c>
      <c r="I76" s="1044">
        <v>2</v>
      </c>
      <c r="J76" s="1044">
        <v>1</v>
      </c>
      <c r="K76" s="1057">
        <f t="shared" ref="K76:K83" si="141">BI76</f>
        <v>0</v>
      </c>
      <c r="M76" s="1101" t="s">
        <v>243</v>
      </c>
      <c r="N76" s="1087"/>
      <c r="O76" s="2017">
        <f>BO92</f>
        <v>16</v>
      </c>
      <c r="P76" s="2018"/>
      <c r="Q76" s="2018"/>
      <c r="R76" s="2019"/>
      <c r="Z76" s="940" t="s">
        <v>8</v>
      </c>
      <c r="AD76" s="939" t="s">
        <v>9</v>
      </c>
      <c r="AZ76" s="1007">
        <v>49</v>
      </c>
      <c r="BA76" s="1008">
        <v>41818</v>
      </c>
      <c r="BB76" s="999" t="str">
        <f t="shared" ref="BB76:BB83" si="142">D76</f>
        <v>Brasilien</v>
      </c>
      <c r="BC76" s="1023" t="s">
        <v>6</v>
      </c>
      <c r="BD76" s="999" t="str">
        <f t="shared" ref="BD76:BD83" si="143">F76</f>
        <v>Holland</v>
      </c>
      <c r="BE76" s="1003">
        <f>IF(G76='Resultat &amp; tabell'!$G76,2,0)</f>
        <v>0</v>
      </c>
      <c r="BF76" s="1024" t="s">
        <v>6</v>
      </c>
      <c r="BG76" s="1003">
        <f>IF(I76='Resultat &amp; tabell'!$I76,2,0)</f>
        <v>0</v>
      </c>
      <c r="BH76" s="1003">
        <f>IF(J76='Resultat &amp; tabell'!$J76,1,0)</f>
        <v>0</v>
      </c>
      <c r="BI76" s="987">
        <f t="shared" ref="BI76:BI83" si="144">SUM(BE76+BG76+BH76)</f>
        <v>0</v>
      </c>
      <c r="BK76" s="1005" t="str">
        <f>BB76</f>
        <v>Brasilien</v>
      </c>
      <c r="BL76" s="1005" t="str">
        <f>'Resultat &amp; tabell'!D76</f>
        <v>Brasilien</v>
      </c>
      <c r="BM76" s="1033" t="str">
        <f>VLOOKUP(BK76,$BL$76:$BL$91,1,FALSE)</f>
        <v>Brasilien</v>
      </c>
      <c r="BN76" s="1035" t="str">
        <f>BM76</f>
        <v>Brasilien</v>
      </c>
      <c r="BO76" s="955">
        <f t="shared" ref="BO76:BO91" si="145">IFERROR(IF(BM76=BN76,2,0),0)</f>
        <v>2</v>
      </c>
    </row>
    <row r="77" spans="2:67" ht="14.25" customHeight="1" x14ac:dyDescent="0.25">
      <c r="B77" s="926">
        <v>50</v>
      </c>
      <c r="C77" s="969">
        <v>41818.708333333336</v>
      </c>
      <c r="D77" s="965" t="str">
        <f>M22</f>
        <v>Elfenbenskusten</v>
      </c>
      <c r="E77" s="974" t="s">
        <v>6</v>
      </c>
      <c r="F77" s="967" t="str">
        <f>M32</f>
        <v>Italien</v>
      </c>
      <c r="G77" s="1043">
        <v>0</v>
      </c>
      <c r="H77" s="980" t="s">
        <v>6</v>
      </c>
      <c r="I77" s="1043">
        <v>2</v>
      </c>
      <c r="J77" s="1043">
        <v>2</v>
      </c>
      <c r="K77" s="1057">
        <f t="shared" si="141"/>
        <v>0</v>
      </c>
      <c r="M77" s="1101" t="s">
        <v>244</v>
      </c>
      <c r="N77" s="1087"/>
      <c r="O77" s="1089"/>
      <c r="P77" s="1047"/>
      <c r="Q77" s="1047"/>
      <c r="Z77" s="940" t="s">
        <v>12</v>
      </c>
      <c r="AD77" s="939" t="s">
        <v>13</v>
      </c>
      <c r="AZ77" s="997">
        <v>50</v>
      </c>
      <c r="BA77" s="1004">
        <v>41818.708333333336</v>
      </c>
      <c r="BB77" s="999" t="str">
        <f t="shared" si="142"/>
        <v>Elfenbenskusten</v>
      </c>
      <c r="BC77" s="1023" t="s">
        <v>6</v>
      </c>
      <c r="BD77" s="999" t="str">
        <f t="shared" si="143"/>
        <v>Italien</v>
      </c>
      <c r="BE77" s="1003">
        <f>IF(G77='Resultat &amp; tabell'!$G77,2,0)</f>
        <v>0</v>
      </c>
      <c r="BF77" s="1002" t="s">
        <v>6</v>
      </c>
      <c r="BG77" s="1003">
        <f>IF(I77='Resultat &amp; tabell'!$I77,2,0)</f>
        <v>0</v>
      </c>
      <c r="BH77" s="1003">
        <f>IF(J77='Resultat &amp; tabell'!$J77,1,0)</f>
        <v>0</v>
      </c>
      <c r="BI77" s="987">
        <f t="shared" si="144"/>
        <v>0</v>
      </c>
      <c r="BK77" s="1005" t="str">
        <f t="shared" ref="BK77:BK83" si="146">BB77</f>
        <v>Elfenbenskusten</v>
      </c>
      <c r="BL77" s="1005" t="str">
        <f>'Resultat &amp; tabell'!D77</f>
        <v>Colombia</v>
      </c>
      <c r="BM77" s="1033" t="e">
        <f t="shared" ref="BM77:BM91" si="147">VLOOKUP(BK77,$BL$76:$BL$91,1,FALSE)</f>
        <v>#N/A</v>
      </c>
      <c r="BN77" s="1035" t="e">
        <f t="shared" ref="BN77:BN91" si="148">BM77</f>
        <v>#N/A</v>
      </c>
      <c r="BO77" s="955">
        <f t="shared" si="145"/>
        <v>0</v>
      </c>
    </row>
    <row r="78" spans="2:67" ht="14.25" customHeight="1" x14ac:dyDescent="0.25">
      <c r="B78" s="926">
        <v>51</v>
      </c>
      <c r="C78" s="969">
        <v>41819.541666666664</v>
      </c>
      <c r="D78" s="965" t="str">
        <f>M13</f>
        <v>Spanien</v>
      </c>
      <c r="E78" s="974" t="s">
        <v>6</v>
      </c>
      <c r="F78" s="967" t="str">
        <f>M5</f>
        <v>Kroatien</v>
      </c>
      <c r="G78" s="1043">
        <v>4</v>
      </c>
      <c r="H78" s="980" t="s">
        <v>6</v>
      </c>
      <c r="I78" s="1043">
        <v>2</v>
      </c>
      <c r="J78" s="1043">
        <v>1</v>
      </c>
      <c r="K78" s="1057">
        <f t="shared" si="141"/>
        <v>1</v>
      </c>
      <c r="M78" s="1101" t="s">
        <v>245</v>
      </c>
      <c r="N78" s="1087"/>
      <c r="O78" s="1089"/>
      <c r="P78" s="1047"/>
      <c r="Q78" s="1047"/>
      <c r="Z78" s="940" t="s">
        <v>14</v>
      </c>
      <c r="AD78" s="939" t="s">
        <v>15</v>
      </c>
      <c r="AZ78" s="997">
        <v>51</v>
      </c>
      <c r="BA78" s="1004">
        <v>41819.541666666664</v>
      </c>
      <c r="BB78" s="999" t="str">
        <f t="shared" si="142"/>
        <v>Spanien</v>
      </c>
      <c r="BC78" s="1023" t="s">
        <v>6</v>
      </c>
      <c r="BD78" s="999" t="str">
        <f t="shared" si="143"/>
        <v>Kroatien</v>
      </c>
      <c r="BE78" s="1003">
        <f>IF(G78='Resultat &amp; tabell'!$G78,2,0)</f>
        <v>0</v>
      </c>
      <c r="BF78" s="1002" t="s">
        <v>6</v>
      </c>
      <c r="BG78" s="1003">
        <f>IF(I78='Resultat &amp; tabell'!$I78,2,0)</f>
        <v>0</v>
      </c>
      <c r="BH78" s="1003">
        <f>IF(J78='Resultat &amp; tabell'!$J78,1,0)</f>
        <v>1</v>
      </c>
      <c r="BI78" s="987">
        <f t="shared" si="144"/>
        <v>1</v>
      </c>
      <c r="BK78" s="1005" t="str">
        <f t="shared" si="146"/>
        <v>Spanien</v>
      </c>
      <c r="BL78" s="1005" t="str">
        <f>'Resultat &amp; tabell'!D78</f>
        <v>Holland</v>
      </c>
      <c r="BM78" s="1033" t="e">
        <f t="shared" si="147"/>
        <v>#N/A</v>
      </c>
      <c r="BN78" s="1035" t="e">
        <f t="shared" si="148"/>
        <v>#N/A</v>
      </c>
      <c r="BO78" s="955">
        <f t="shared" si="145"/>
        <v>0</v>
      </c>
    </row>
    <row r="79" spans="2:67" ht="14.25" customHeight="1" x14ac:dyDescent="0.25">
      <c r="B79" s="926">
        <v>52</v>
      </c>
      <c r="C79" s="969">
        <v>41819.708333333336</v>
      </c>
      <c r="D79" s="965" t="str">
        <f>M31</f>
        <v>England</v>
      </c>
      <c r="E79" s="974" t="s">
        <v>6</v>
      </c>
      <c r="F79" s="967" t="str">
        <f>M23</f>
        <v>Grekland</v>
      </c>
      <c r="G79" s="1043">
        <v>1</v>
      </c>
      <c r="H79" s="980" t="s">
        <v>6</v>
      </c>
      <c r="I79" s="1043">
        <v>2</v>
      </c>
      <c r="J79" s="1043">
        <v>2</v>
      </c>
      <c r="K79" s="1057">
        <f t="shared" si="141"/>
        <v>2</v>
      </c>
      <c r="M79" s="1101" t="s">
        <v>246</v>
      </c>
      <c r="N79" s="1087"/>
      <c r="O79" s="1089"/>
      <c r="P79" s="1047"/>
      <c r="Q79" s="1047"/>
      <c r="Z79" s="940" t="s">
        <v>16</v>
      </c>
      <c r="AD79" s="939" t="s">
        <v>17</v>
      </c>
      <c r="AZ79" s="997">
        <v>52</v>
      </c>
      <c r="BA79" s="1004">
        <v>41819.708333333336</v>
      </c>
      <c r="BB79" s="999" t="str">
        <f t="shared" si="142"/>
        <v>England</v>
      </c>
      <c r="BC79" s="1023" t="s">
        <v>6</v>
      </c>
      <c r="BD79" s="999" t="str">
        <f t="shared" si="143"/>
        <v>Grekland</v>
      </c>
      <c r="BE79" s="1003">
        <f>IF(G79='Resultat &amp; tabell'!$G79,2,0)</f>
        <v>2</v>
      </c>
      <c r="BF79" s="1002" t="s">
        <v>6</v>
      </c>
      <c r="BG79" s="1003">
        <f>IF(I79='Resultat &amp; tabell'!$I79,2,0)</f>
        <v>0</v>
      </c>
      <c r="BH79" s="1003">
        <f>IF(J79='Resultat &amp; tabell'!$J79,1,0)</f>
        <v>0</v>
      </c>
      <c r="BI79" s="987">
        <f t="shared" si="144"/>
        <v>2</v>
      </c>
      <c r="BK79" s="1005" t="str">
        <f t="shared" si="146"/>
        <v>England</v>
      </c>
      <c r="BL79" s="1005" t="str">
        <f>'Resultat &amp; tabell'!D79</f>
        <v>Costa Rica</v>
      </c>
      <c r="BM79" s="1033" t="e">
        <f t="shared" si="147"/>
        <v>#N/A</v>
      </c>
      <c r="BN79" s="1035" t="e">
        <f t="shared" si="148"/>
        <v>#N/A</v>
      </c>
      <c r="BO79" s="955">
        <f t="shared" si="145"/>
        <v>0</v>
      </c>
    </row>
    <row r="80" spans="2:67" ht="14.25" customHeight="1" x14ac:dyDescent="0.25">
      <c r="B80" s="972">
        <v>53</v>
      </c>
      <c r="C80" s="984">
        <v>41820.541666666664</v>
      </c>
      <c r="D80" s="965" t="str">
        <f>M40</f>
        <v>Frankrike</v>
      </c>
      <c r="E80" s="974" t="s">
        <v>6</v>
      </c>
      <c r="F80" s="967" t="str">
        <f>M50</f>
        <v>Nigeria</v>
      </c>
      <c r="G80" s="1043">
        <v>3</v>
      </c>
      <c r="H80" s="980" t="s">
        <v>6</v>
      </c>
      <c r="I80" s="1043">
        <v>1</v>
      </c>
      <c r="J80" s="1043">
        <v>1</v>
      </c>
      <c r="K80" s="1057">
        <f t="shared" si="141"/>
        <v>1</v>
      </c>
      <c r="M80" s="1101" t="s">
        <v>247</v>
      </c>
      <c r="N80" s="1087"/>
      <c r="O80" s="1089"/>
      <c r="P80" s="1047"/>
      <c r="Q80" s="1047"/>
      <c r="Z80" s="940" t="s">
        <v>18</v>
      </c>
      <c r="AD80" s="939" t="s">
        <v>19</v>
      </c>
      <c r="AZ80" s="1025">
        <v>53</v>
      </c>
      <c r="BA80" s="1026">
        <v>41820.541666666664</v>
      </c>
      <c r="BB80" s="999" t="str">
        <f t="shared" si="142"/>
        <v>Frankrike</v>
      </c>
      <c r="BC80" s="1023" t="s">
        <v>6</v>
      </c>
      <c r="BD80" s="999" t="str">
        <f t="shared" si="143"/>
        <v>Nigeria</v>
      </c>
      <c r="BE80" s="1003">
        <f>IF(G80='Resultat &amp; tabell'!$G80,2,0)</f>
        <v>0</v>
      </c>
      <c r="BF80" s="1002" t="s">
        <v>6</v>
      </c>
      <c r="BG80" s="1003">
        <f>IF(I80='Resultat &amp; tabell'!$I80,2,0)</f>
        <v>0</v>
      </c>
      <c r="BH80" s="1003">
        <f>IF(J80='Resultat &amp; tabell'!$J80,1,0)</f>
        <v>1</v>
      </c>
      <c r="BI80" s="987">
        <f t="shared" si="144"/>
        <v>1</v>
      </c>
      <c r="BK80" s="1005" t="str">
        <f t="shared" si="146"/>
        <v>Frankrike</v>
      </c>
      <c r="BL80" s="1005" t="str">
        <f>'Resultat &amp; tabell'!D80</f>
        <v>Frankrike</v>
      </c>
      <c r="BM80" s="1033" t="str">
        <f t="shared" si="147"/>
        <v>Frankrike</v>
      </c>
      <c r="BN80" s="1035" t="str">
        <f t="shared" si="148"/>
        <v>Frankrike</v>
      </c>
      <c r="BO80" s="955">
        <f t="shared" si="145"/>
        <v>2</v>
      </c>
    </row>
    <row r="81" spans="2:67" ht="14.25" customHeight="1" x14ac:dyDescent="0.25">
      <c r="B81" s="926">
        <v>54</v>
      </c>
      <c r="C81" s="969">
        <v>41820.708333333336</v>
      </c>
      <c r="D81" s="965" t="str">
        <f>M58</f>
        <v>Tyskland</v>
      </c>
      <c r="E81" s="974" t="s">
        <v>6</v>
      </c>
      <c r="F81" s="967" t="str">
        <f>M68</f>
        <v>Ryssland</v>
      </c>
      <c r="G81" s="1043">
        <v>4</v>
      </c>
      <c r="H81" s="980" t="s">
        <v>6</v>
      </c>
      <c r="I81" s="1043">
        <v>3</v>
      </c>
      <c r="J81" s="1043">
        <v>1</v>
      </c>
      <c r="K81" s="1057">
        <f t="shared" si="141"/>
        <v>0</v>
      </c>
      <c r="M81" s="1101" t="s">
        <v>248</v>
      </c>
      <c r="N81" s="1087"/>
      <c r="O81" s="1089"/>
      <c r="P81" s="1047"/>
      <c r="Q81" s="1047"/>
      <c r="Z81" s="940" t="s">
        <v>20</v>
      </c>
      <c r="AD81" s="939" t="s">
        <v>21</v>
      </c>
      <c r="AZ81" s="997">
        <v>54</v>
      </c>
      <c r="BA81" s="1004">
        <v>41820.708333333336</v>
      </c>
      <c r="BB81" s="999" t="str">
        <f t="shared" si="142"/>
        <v>Tyskland</v>
      </c>
      <c r="BC81" s="1023" t="s">
        <v>6</v>
      </c>
      <c r="BD81" s="999" t="str">
        <f t="shared" si="143"/>
        <v>Ryssland</v>
      </c>
      <c r="BE81" s="1003">
        <f>IF(G81='Resultat &amp; tabell'!$G81,2,0)</f>
        <v>0</v>
      </c>
      <c r="BF81" s="1002" t="s">
        <v>6</v>
      </c>
      <c r="BG81" s="1003">
        <f>IF(I81='Resultat &amp; tabell'!$I81,2,0)</f>
        <v>0</v>
      </c>
      <c r="BH81" s="1003">
        <f>IF(J81='Resultat &amp; tabell'!$J81,1,0)</f>
        <v>0</v>
      </c>
      <c r="BI81" s="987">
        <f t="shared" si="144"/>
        <v>0</v>
      </c>
      <c r="BK81" s="1005" t="str">
        <f t="shared" si="146"/>
        <v>Tyskland</v>
      </c>
      <c r="BL81" s="1005" t="str">
        <f>'Resultat &amp; tabell'!D81</f>
        <v>Tyskland</v>
      </c>
      <c r="BM81" s="1033" t="str">
        <f t="shared" si="147"/>
        <v>Tyskland</v>
      </c>
      <c r="BN81" s="1035" t="str">
        <f t="shared" si="148"/>
        <v>Tyskland</v>
      </c>
      <c r="BO81" s="955">
        <f t="shared" si="145"/>
        <v>2</v>
      </c>
    </row>
    <row r="82" spans="2:67" ht="14.25" customHeight="1" x14ac:dyDescent="0.25">
      <c r="B82" s="926">
        <v>55</v>
      </c>
      <c r="C82" s="969">
        <v>41821</v>
      </c>
      <c r="D82" s="965" t="str">
        <f>M49</f>
        <v>Argentina</v>
      </c>
      <c r="E82" s="974" t="s">
        <v>6</v>
      </c>
      <c r="F82" s="967" t="str">
        <f>M41</f>
        <v>Ecuador</v>
      </c>
      <c r="G82" s="1043">
        <v>2</v>
      </c>
      <c r="H82" s="927" t="s">
        <v>6</v>
      </c>
      <c r="I82" s="1043">
        <v>0</v>
      </c>
      <c r="J82" s="1043">
        <v>1</v>
      </c>
      <c r="K82" s="1057">
        <f t="shared" si="141"/>
        <v>2</v>
      </c>
      <c r="M82" s="1101" t="s">
        <v>234</v>
      </c>
      <c r="N82" s="1087"/>
      <c r="O82" s="1089"/>
      <c r="P82" s="1047"/>
      <c r="Q82" s="1047"/>
      <c r="Z82" s="940" t="s">
        <v>22</v>
      </c>
      <c r="AD82" s="939" t="s">
        <v>23</v>
      </c>
      <c r="AZ82" s="997">
        <v>55</v>
      </c>
      <c r="BA82" s="1004">
        <v>41821</v>
      </c>
      <c r="BB82" s="999" t="str">
        <f t="shared" si="142"/>
        <v>Argentina</v>
      </c>
      <c r="BC82" s="1023" t="s">
        <v>6</v>
      </c>
      <c r="BD82" s="999" t="str">
        <f t="shared" si="143"/>
        <v>Ecuador</v>
      </c>
      <c r="BE82" s="1003">
        <f>IF(G82='Resultat &amp; tabell'!$G82,2,0)</f>
        <v>0</v>
      </c>
      <c r="BF82" s="1027" t="s">
        <v>6</v>
      </c>
      <c r="BG82" s="1003">
        <f>IF(I82='Resultat &amp; tabell'!$I82,2,0)</f>
        <v>2</v>
      </c>
      <c r="BH82" s="1003">
        <f>IF(J82='Resultat &amp; tabell'!$J82,1,0)</f>
        <v>0</v>
      </c>
      <c r="BI82" s="987">
        <f t="shared" si="144"/>
        <v>2</v>
      </c>
      <c r="BK82" s="1005" t="str">
        <f t="shared" si="146"/>
        <v>Argentina</v>
      </c>
      <c r="BL82" s="1005" t="str">
        <f>'Resultat &amp; tabell'!D82</f>
        <v>Argentina</v>
      </c>
      <c r="BM82" s="1033" t="str">
        <f t="shared" si="147"/>
        <v>Argentina</v>
      </c>
      <c r="BN82" s="1035" t="str">
        <f t="shared" si="148"/>
        <v>Argentina</v>
      </c>
      <c r="BO82" s="955">
        <f t="shared" si="145"/>
        <v>2</v>
      </c>
    </row>
    <row r="83" spans="2:67" ht="14.25" customHeight="1" x14ac:dyDescent="0.25">
      <c r="B83" s="926">
        <v>56</v>
      </c>
      <c r="C83" s="969">
        <v>41821</v>
      </c>
      <c r="D83" s="965" t="str">
        <f>M67</f>
        <v>Belgien</v>
      </c>
      <c r="E83" s="974" t="s">
        <v>6</v>
      </c>
      <c r="F83" s="967" t="str">
        <f>M59</f>
        <v>Portugal</v>
      </c>
      <c r="G83" s="1043">
        <v>1</v>
      </c>
      <c r="H83" s="980" t="s">
        <v>6</v>
      </c>
      <c r="I83" s="1043">
        <v>2</v>
      </c>
      <c r="J83" s="1043">
        <v>2</v>
      </c>
      <c r="K83" s="1057">
        <f t="shared" si="141"/>
        <v>0</v>
      </c>
      <c r="M83" s="1088" t="s">
        <v>249</v>
      </c>
      <c r="N83" s="1087"/>
      <c r="O83" s="1089"/>
      <c r="P83" s="1047"/>
      <c r="Q83" s="1047"/>
      <c r="Z83" s="940" t="s">
        <v>25</v>
      </c>
      <c r="AD83" s="939" t="s">
        <v>26</v>
      </c>
      <c r="AZ83" s="997">
        <v>56</v>
      </c>
      <c r="BA83" s="1004">
        <v>41821</v>
      </c>
      <c r="BB83" s="999" t="str">
        <f t="shared" si="142"/>
        <v>Belgien</v>
      </c>
      <c r="BC83" s="1023" t="s">
        <v>6</v>
      </c>
      <c r="BD83" s="999" t="str">
        <f t="shared" si="143"/>
        <v>Portugal</v>
      </c>
      <c r="BE83" s="1003">
        <f>IF(G83='Resultat &amp; tabell'!$G83,2,0)</f>
        <v>0</v>
      </c>
      <c r="BF83" s="1002" t="s">
        <v>6</v>
      </c>
      <c r="BG83" s="1003">
        <f>IF(I83='Resultat &amp; tabell'!$I83,2,0)</f>
        <v>0</v>
      </c>
      <c r="BH83" s="1003">
        <f>IF(J83='Resultat &amp; tabell'!$J83,1,0)</f>
        <v>0</v>
      </c>
      <c r="BI83" s="987">
        <f t="shared" si="144"/>
        <v>0</v>
      </c>
      <c r="BK83" s="1005" t="str">
        <f t="shared" si="146"/>
        <v>Belgien</v>
      </c>
      <c r="BL83" s="1005" t="str">
        <f>'Resultat &amp; tabell'!D83</f>
        <v>Belgien</v>
      </c>
      <c r="BM83" s="1033" t="str">
        <f t="shared" si="147"/>
        <v>Belgien</v>
      </c>
      <c r="BN83" s="1035" t="str">
        <f t="shared" si="148"/>
        <v>Belgien</v>
      </c>
      <c r="BO83" s="955">
        <f t="shared" si="145"/>
        <v>2</v>
      </c>
    </row>
    <row r="84" spans="2:67" ht="14.25" customHeight="1" x14ac:dyDescent="0.25">
      <c r="B84" s="931"/>
      <c r="C84" s="953"/>
      <c r="D84" s="931"/>
      <c r="E84" s="931"/>
      <c r="F84" s="931"/>
      <c r="G84" s="927"/>
      <c r="H84" s="927"/>
      <c r="I84" s="927"/>
      <c r="J84" s="927"/>
      <c r="K84" s="1070"/>
      <c r="M84" s="1090"/>
      <c r="N84" s="1087"/>
      <c r="O84" s="1089"/>
      <c r="P84" s="1047"/>
      <c r="Q84" s="1047"/>
      <c r="Z84" s="940"/>
      <c r="AZ84" s="1006"/>
      <c r="BA84" s="1028"/>
      <c r="BB84" s="1006"/>
      <c r="BC84" s="1006"/>
      <c r="BD84" s="1006"/>
      <c r="BE84" s="1027"/>
      <c r="BF84" s="1027"/>
      <c r="BG84" s="1027"/>
      <c r="BH84" s="1027"/>
      <c r="BI84" s="988"/>
      <c r="BK84" s="1005" t="str">
        <f t="shared" ref="BK84:BK91" si="149">BD76</f>
        <v>Holland</v>
      </c>
      <c r="BL84" s="1005" t="str">
        <f>'Resultat &amp; tabell'!F76</f>
        <v>Chile</v>
      </c>
      <c r="BM84" s="1033" t="str">
        <f t="shared" si="147"/>
        <v>Holland</v>
      </c>
      <c r="BN84" s="1035" t="str">
        <f t="shared" si="148"/>
        <v>Holland</v>
      </c>
      <c r="BO84" s="955">
        <f t="shared" si="145"/>
        <v>2</v>
      </c>
    </row>
    <row r="85" spans="2:67" ht="14.25" customHeight="1" x14ac:dyDescent="0.25">
      <c r="B85" s="929" t="s">
        <v>29</v>
      </c>
      <c r="C85" s="941"/>
      <c r="D85" s="932"/>
      <c r="K85" s="1070"/>
      <c r="M85" s="1090"/>
      <c r="N85" s="1087"/>
      <c r="O85" s="1089"/>
      <c r="P85" s="1047"/>
      <c r="Q85" s="1047"/>
      <c r="Z85" s="936"/>
      <c r="AZ85" s="991" t="s">
        <v>29</v>
      </c>
      <c r="BA85" s="1012"/>
      <c r="BB85" s="955"/>
      <c r="BI85" s="988"/>
      <c r="BK85" s="1005" t="str">
        <f t="shared" si="149"/>
        <v>Italien</v>
      </c>
      <c r="BL85" s="1005" t="str">
        <f>'Resultat &amp; tabell'!F77</f>
        <v>Uruguay</v>
      </c>
      <c r="BM85" s="1033" t="e">
        <f t="shared" si="147"/>
        <v>#N/A</v>
      </c>
      <c r="BN85" s="1035" t="e">
        <f t="shared" si="148"/>
        <v>#N/A</v>
      </c>
      <c r="BO85" s="955">
        <f t="shared" si="145"/>
        <v>0</v>
      </c>
    </row>
    <row r="86" spans="2:67" ht="14.25" customHeight="1" x14ac:dyDescent="0.25">
      <c r="B86" s="976" t="s">
        <v>2</v>
      </c>
      <c r="C86" s="977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978" t="s">
        <v>81</v>
      </c>
      <c r="K86" s="1074" t="s">
        <v>89</v>
      </c>
      <c r="M86" s="1091" t="s">
        <v>125</v>
      </c>
      <c r="N86" s="1087"/>
      <c r="O86" s="2014" t="s">
        <v>158</v>
      </c>
      <c r="P86" s="2015"/>
      <c r="Q86" s="2015"/>
      <c r="R86" s="2016"/>
      <c r="Z86" s="948" t="s">
        <v>2</v>
      </c>
      <c r="AA86" s="948"/>
      <c r="AB86" s="948"/>
      <c r="AC86" s="948"/>
      <c r="AD86" s="948"/>
      <c r="AZ86" s="1019" t="s">
        <v>2</v>
      </c>
      <c r="BA86" s="1017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1018" t="s">
        <v>81</v>
      </c>
      <c r="BI86" s="979" t="s">
        <v>89</v>
      </c>
      <c r="BK86" s="1005" t="str">
        <f t="shared" si="149"/>
        <v>Kroatien</v>
      </c>
      <c r="BL86" s="1005" t="str">
        <f>'Resultat &amp; tabell'!F78</f>
        <v>Mexiko</v>
      </c>
      <c r="BM86" s="1033" t="e">
        <f t="shared" si="147"/>
        <v>#N/A</v>
      </c>
      <c r="BN86" s="1035" t="e">
        <f t="shared" si="148"/>
        <v>#N/A</v>
      </c>
      <c r="BO86" s="955">
        <f t="shared" si="145"/>
        <v>0</v>
      </c>
    </row>
    <row r="87" spans="2:67" ht="14.25" customHeight="1" x14ac:dyDescent="0.25">
      <c r="B87" s="926">
        <v>57</v>
      </c>
      <c r="C87" s="969">
        <v>41824</v>
      </c>
      <c r="D87" s="965" t="str">
        <f>IF(M76="","Vinnare match 49",M76)</f>
        <v>brazil</v>
      </c>
      <c r="E87" s="974" t="s">
        <v>6</v>
      </c>
      <c r="F87" s="967" t="str">
        <f>IF(M77="","Vinnare match 50",M77)</f>
        <v>italy</v>
      </c>
      <c r="G87" s="1043">
        <v>2</v>
      </c>
      <c r="H87" s="980" t="s">
        <v>6</v>
      </c>
      <c r="I87" s="1043">
        <v>3</v>
      </c>
      <c r="J87" s="1043">
        <v>2</v>
      </c>
      <c r="K87" s="1057">
        <f>BI87</f>
        <v>0</v>
      </c>
      <c r="M87" s="1101" t="s">
        <v>244</v>
      </c>
      <c r="N87" s="1087"/>
      <c r="O87" s="2017">
        <f>BO103</f>
        <v>4</v>
      </c>
      <c r="P87" s="2018"/>
      <c r="Q87" s="2018"/>
      <c r="R87" s="2019"/>
      <c r="Z87" s="940" t="s">
        <v>32</v>
      </c>
      <c r="AD87" s="939" t="s">
        <v>33</v>
      </c>
      <c r="AZ87" s="997">
        <v>57</v>
      </c>
      <c r="BA87" s="1004">
        <v>41824</v>
      </c>
      <c r="BB87" s="999" t="str">
        <f>D87</f>
        <v>brazil</v>
      </c>
      <c r="BC87" s="1023" t="s">
        <v>6</v>
      </c>
      <c r="BD87" s="999" t="str">
        <f>F87</f>
        <v>italy</v>
      </c>
      <c r="BE87" s="1003">
        <f>IF(G87='Resultat &amp; tabell'!$G87,2,0)</f>
        <v>0</v>
      </c>
      <c r="BF87" s="1002" t="s">
        <v>6</v>
      </c>
      <c r="BG87" s="1003">
        <f>IF(I87='Resultat &amp; tabell'!$I87,2,0)</f>
        <v>0</v>
      </c>
      <c r="BH87" s="1003">
        <f>IF(J87='Resultat &amp; tabell'!$J87,1,0)</f>
        <v>0</v>
      </c>
      <c r="BI87" s="987">
        <f t="shared" ref="BI87:BI90" si="150">SUM(BE87+BG87+BH87)</f>
        <v>0</v>
      </c>
      <c r="BK87" s="1005" t="str">
        <f t="shared" si="149"/>
        <v>Grekland</v>
      </c>
      <c r="BL87" s="1005" t="str">
        <f>'Resultat &amp; tabell'!F79</f>
        <v>Grekland</v>
      </c>
      <c r="BM87" s="1033" t="str">
        <f t="shared" si="147"/>
        <v>Grekland</v>
      </c>
      <c r="BN87" s="1035" t="str">
        <f t="shared" si="148"/>
        <v>Grekland</v>
      </c>
      <c r="BO87" s="955">
        <f t="shared" si="145"/>
        <v>2</v>
      </c>
    </row>
    <row r="88" spans="2:67" ht="14.25" customHeight="1" x14ac:dyDescent="0.25">
      <c r="B88" s="926">
        <v>58</v>
      </c>
      <c r="C88" s="969">
        <v>41824</v>
      </c>
      <c r="D88" s="965" t="str">
        <f>IF(M80="","Vinnare match 53",M80)</f>
        <v>france</v>
      </c>
      <c r="E88" s="974" t="s">
        <v>6</v>
      </c>
      <c r="F88" s="967" t="str">
        <f>IF(M81="","Vinnare match 54",M81)</f>
        <v>germany</v>
      </c>
      <c r="G88" s="1043">
        <v>1</v>
      </c>
      <c r="H88" s="980" t="s">
        <v>6</v>
      </c>
      <c r="I88" s="1043">
        <v>3</v>
      </c>
      <c r="J88" s="1043">
        <v>2</v>
      </c>
      <c r="K88" s="1057">
        <f>BI88</f>
        <v>0</v>
      </c>
      <c r="M88" s="1101" t="s">
        <v>248</v>
      </c>
      <c r="N88" s="1087"/>
      <c r="O88" s="1092"/>
      <c r="P88" s="1047"/>
      <c r="Q88" s="1047"/>
      <c r="Z88" s="940" t="s">
        <v>34</v>
      </c>
      <c r="AD88" s="939" t="s">
        <v>35</v>
      </c>
      <c r="AZ88" s="997">
        <v>58</v>
      </c>
      <c r="BA88" s="1004">
        <v>41824</v>
      </c>
      <c r="BB88" s="999" t="str">
        <f>D88</f>
        <v>france</v>
      </c>
      <c r="BC88" s="1023" t="s">
        <v>6</v>
      </c>
      <c r="BD88" s="999" t="str">
        <f>F88</f>
        <v>germany</v>
      </c>
      <c r="BE88" s="1003">
        <f>IF(G88='Resultat &amp; tabell'!$G88,2,0)</f>
        <v>0</v>
      </c>
      <c r="BF88" s="1002" t="s">
        <v>6</v>
      </c>
      <c r="BG88" s="1003">
        <f>IF(I88='Resultat &amp; tabell'!$I88,2,0)</f>
        <v>0</v>
      </c>
      <c r="BH88" s="1003">
        <f>IF(J88='Resultat &amp; tabell'!$J88,1,0)</f>
        <v>0</v>
      </c>
      <c r="BI88" s="987">
        <f t="shared" si="150"/>
        <v>0</v>
      </c>
      <c r="BK88" s="1005" t="str">
        <f t="shared" si="149"/>
        <v>Nigeria</v>
      </c>
      <c r="BL88" s="1005" t="str">
        <f>'Resultat &amp; tabell'!F80</f>
        <v>Nigeria</v>
      </c>
      <c r="BM88" s="1033" t="str">
        <f t="shared" si="147"/>
        <v>Nigeria</v>
      </c>
      <c r="BN88" s="1035" t="str">
        <f t="shared" si="148"/>
        <v>Nigeria</v>
      </c>
      <c r="BO88" s="955">
        <f t="shared" si="145"/>
        <v>2</v>
      </c>
    </row>
    <row r="89" spans="2:67" ht="14.25" customHeight="1" x14ac:dyDescent="0.25">
      <c r="B89" s="926">
        <v>59</v>
      </c>
      <c r="C89" s="969">
        <v>41825</v>
      </c>
      <c r="D89" s="965" t="str">
        <f>IF(M78="","Vinnare match 51",M78)</f>
        <v>spain</v>
      </c>
      <c r="E89" s="974" t="s">
        <v>6</v>
      </c>
      <c r="F89" s="967" t="str">
        <f>IF(M79="","Vinnare match 52",M79)</f>
        <v>greece</v>
      </c>
      <c r="G89" s="1043">
        <v>4</v>
      </c>
      <c r="H89" s="980" t="s">
        <v>6</v>
      </c>
      <c r="I89" s="1043">
        <v>0</v>
      </c>
      <c r="J89" s="1043">
        <v>1</v>
      </c>
      <c r="K89" s="1057">
        <f>BI89</f>
        <v>0</v>
      </c>
      <c r="M89" s="1101" t="s">
        <v>245</v>
      </c>
      <c r="N89" s="1087"/>
      <c r="O89" s="1092"/>
      <c r="P89" s="1047"/>
      <c r="Q89" s="1047"/>
      <c r="Z89" s="940" t="s">
        <v>36</v>
      </c>
      <c r="AD89" s="939" t="s">
        <v>37</v>
      </c>
      <c r="AZ89" s="997">
        <v>59</v>
      </c>
      <c r="BA89" s="1004">
        <v>41825</v>
      </c>
      <c r="BB89" s="999" t="str">
        <f>D89</f>
        <v>spain</v>
      </c>
      <c r="BC89" s="1023" t="s">
        <v>6</v>
      </c>
      <c r="BD89" s="999" t="str">
        <f>F89</f>
        <v>greece</v>
      </c>
      <c r="BE89" s="1003">
        <f>IF(G89='Resultat &amp; tabell'!$G89,2,0)</f>
        <v>0</v>
      </c>
      <c r="BF89" s="1002" t="s">
        <v>6</v>
      </c>
      <c r="BG89" s="1003">
        <f>IF(I89='Resultat &amp; tabell'!$I89,2,0)</f>
        <v>0</v>
      </c>
      <c r="BH89" s="1003">
        <f>IF(J89='Resultat &amp; tabell'!$J89,1,0)</f>
        <v>0</v>
      </c>
      <c r="BI89" s="987">
        <f t="shared" si="150"/>
        <v>0</v>
      </c>
      <c r="BK89" s="1005" t="str">
        <f t="shared" si="149"/>
        <v>Ryssland</v>
      </c>
      <c r="BL89" s="1005" t="str">
        <f>'Resultat &amp; tabell'!F81</f>
        <v>Algeriet</v>
      </c>
      <c r="BM89" s="1033" t="e">
        <f t="shared" si="147"/>
        <v>#N/A</v>
      </c>
      <c r="BN89" s="1035" t="e">
        <f t="shared" si="148"/>
        <v>#N/A</v>
      </c>
      <c r="BO89" s="955">
        <f t="shared" si="145"/>
        <v>0</v>
      </c>
    </row>
    <row r="90" spans="2:67" ht="14.25" customHeight="1" x14ac:dyDescent="0.25">
      <c r="B90" s="926">
        <v>60</v>
      </c>
      <c r="C90" s="969">
        <v>41825</v>
      </c>
      <c r="D90" s="965" t="str">
        <f>IF(M82="","Vinnare match 55",M82)</f>
        <v>argentina</v>
      </c>
      <c r="E90" s="974" t="s">
        <v>6</v>
      </c>
      <c r="F90" s="967" t="str">
        <f>IF(M83="","Vinnare match 56",M83)</f>
        <v>portugal</v>
      </c>
      <c r="G90" s="1043">
        <v>2</v>
      </c>
      <c r="H90" s="980" t="s">
        <v>6</v>
      </c>
      <c r="I90" s="1043">
        <v>3</v>
      </c>
      <c r="J90" s="1043">
        <v>2</v>
      </c>
      <c r="K90" s="1057">
        <f>BI90</f>
        <v>0</v>
      </c>
      <c r="M90" s="1101" t="s">
        <v>249</v>
      </c>
      <c r="N90" s="1087"/>
      <c r="O90" s="1092"/>
      <c r="P90" s="1047"/>
      <c r="Q90" s="1047"/>
      <c r="Z90" s="940" t="s">
        <v>38</v>
      </c>
      <c r="AD90" s="939" t="s">
        <v>39</v>
      </c>
      <c r="AZ90" s="997">
        <v>60</v>
      </c>
      <c r="BA90" s="1004">
        <v>41825</v>
      </c>
      <c r="BB90" s="999" t="str">
        <f>D90</f>
        <v>argentina</v>
      </c>
      <c r="BC90" s="1023" t="s">
        <v>6</v>
      </c>
      <c r="BD90" s="999" t="str">
        <f>F90</f>
        <v>portugal</v>
      </c>
      <c r="BE90" s="1003">
        <f>IF(G90='Resultat &amp; tabell'!$G90,2,0)</f>
        <v>0</v>
      </c>
      <c r="BF90" s="1002" t="s">
        <v>6</v>
      </c>
      <c r="BG90" s="1003">
        <f>IF(I90='Resultat &amp; tabell'!$I90,2,0)</f>
        <v>0</v>
      </c>
      <c r="BH90" s="1003">
        <f>IF(J90='Resultat &amp; tabell'!$J90,1,0)</f>
        <v>0</v>
      </c>
      <c r="BI90" s="987">
        <f t="shared" si="150"/>
        <v>0</v>
      </c>
      <c r="BK90" s="1005" t="str">
        <f t="shared" si="149"/>
        <v>Ecuador</v>
      </c>
      <c r="BL90" s="1005" t="str">
        <f>'Resultat &amp; tabell'!F82</f>
        <v>Schweiz</v>
      </c>
      <c r="BM90" s="1033" t="e">
        <f t="shared" si="147"/>
        <v>#N/A</v>
      </c>
      <c r="BN90" s="1035" t="e">
        <f t="shared" si="148"/>
        <v>#N/A</v>
      </c>
      <c r="BO90" s="955">
        <f t="shared" si="145"/>
        <v>0</v>
      </c>
    </row>
    <row r="91" spans="2:67" ht="14.25" customHeight="1" x14ac:dyDescent="0.25">
      <c r="B91" s="942"/>
      <c r="C91" s="941"/>
      <c r="D91" s="932"/>
      <c r="K91" s="1070"/>
      <c r="M91" s="1090"/>
      <c r="N91" s="1087"/>
      <c r="O91" s="1092"/>
      <c r="P91" s="1047"/>
      <c r="Q91" s="1047"/>
      <c r="Z91" s="936"/>
      <c r="AZ91" s="954"/>
      <c r="BA91" s="1012"/>
      <c r="BB91" s="955"/>
      <c r="BI91" s="988"/>
      <c r="BK91" s="1005" t="str">
        <f t="shared" si="149"/>
        <v>Portugal</v>
      </c>
      <c r="BL91" s="1005" t="str">
        <f>'Resultat &amp; tabell'!F83</f>
        <v>USA</v>
      </c>
      <c r="BM91" s="1033" t="e">
        <f t="shared" si="147"/>
        <v>#N/A</v>
      </c>
      <c r="BN91" s="1035" t="e">
        <f t="shared" si="148"/>
        <v>#N/A</v>
      </c>
      <c r="BO91" s="955">
        <f t="shared" si="145"/>
        <v>0</v>
      </c>
    </row>
    <row r="92" spans="2:67" ht="14.25" customHeight="1" x14ac:dyDescent="0.25">
      <c r="B92" s="929" t="s">
        <v>41</v>
      </c>
      <c r="C92" s="941"/>
      <c r="D92" s="932"/>
      <c r="K92" s="1070"/>
      <c r="M92" s="1090"/>
      <c r="N92" s="1087"/>
      <c r="O92" s="1092"/>
      <c r="P92" s="1047"/>
      <c r="Q92" s="1047"/>
      <c r="Z92" s="936"/>
      <c r="AZ92" s="991" t="s">
        <v>41</v>
      </c>
      <c r="BA92" s="1012"/>
      <c r="BB92" s="955"/>
      <c r="BI92" s="988"/>
      <c r="BK92" s="1005"/>
      <c r="BN92" s="923" t="s">
        <v>107</v>
      </c>
      <c r="BO92" s="956">
        <f>SUM(BO76:BO91)</f>
        <v>16</v>
      </c>
    </row>
    <row r="93" spans="2:67" ht="14.25" customHeight="1" x14ac:dyDescent="0.25">
      <c r="B93" s="976" t="s">
        <v>2</v>
      </c>
      <c r="C93" s="977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978" t="s">
        <v>81</v>
      </c>
      <c r="K93" s="1074" t="s">
        <v>89</v>
      </c>
      <c r="M93" s="1091" t="s">
        <v>124</v>
      </c>
      <c r="N93" s="1087" t="s">
        <v>100</v>
      </c>
      <c r="O93" s="2014" t="s">
        <v>159</v>
      </c>
      <c r="P93" s="2015"/>
      <c r="Q93" s="2015"/>
      <c r="R93" s="2016"/>
      <c r="Z93" s="948" t="s">
        <v>2</v>
      </c>
      <c r="AA93" s="948"/>
      <c r="AB93" s="948"/>
      <c r="AC93" s="948"/>
      <c r="AD93" s="948"/>
      <c r="AZ93" s="1019" t="s">
        <v>2</v>
      </c>
      <c r="BA93" s="1017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1018" t="s">
        <v>81</v>
      </c>
      <c r="BI93" s="979" t="s">
        <v>89</v>
      </c>
      <c r="BK93" s="1036" t="s">
        <v>29</v>
      </c>
      <c r="BL93" s="1037"/>
      <c r="BM93" s="1038"/>
      <c r="BN93" s="1039"/>
      <c r="BO93" s="1039"/>
    </row>
    <row r="94" spans="2:67" ht="14.25" customHeight="1" x14ac:dyDescent="0.25">
      <c r="B94" s="926">
        <v>61</v>
      </c>
      <c r="C94" s="969">
        <v>41828.708333333336</v>
      </c>
      <c r="D94" s="965" t="str">
        <f>IF(M87="","Vinnare match 57",M87)</f>
        <v>italy</v>
      </c>
      <c r="E94" s="974" t="s">
        <v>6</v>
      </c>
      <c r="F94" s="967" t="str">
        <f>IF(M88="","Vinnare match 58",M88)</f>
        <v>germany</v>
      </c>
      <c r="G94" s="1043">
        <v>2</v>
      </c>
      <c r="H94" s="980" t="s">
        <v>6</v>
      </c>
      <c r="I94" s="1043">
        <v>3</v>
      </c>
      <c r="J94" s="1043">
        <v>2</v>
      </c>
      <c r="K94" s="1057">
        <f>BI94</f>
        <v>0</v>
      </c>
      <c r="M94" s="1101" t="s">
        <v>248</v>
      </c>
      <c r="O94" s="2017">
        <f>BO110</f>
        <v>0</v>
      </c>
      <c r="P94" s="2018"/>
      <c r="Q94" s="2018"/>
      <c r="R94" s="2019"/>
      <c r="S94" s="1087" t="str">
        <f>IF(M94=D94,F94,D94)</f>
        <v>italy</v>
      </c>
      <c r="Z94" s="940" t="s">
        <v>44</v>
      </c>
      <c r="AD94" s="939" t="s">
        <v>45</v>
      </c>
      <c r="AZ94" s="997">
        <v>61</v>
      </c>
      <c r="BA94" s="1004">
        <v>41828.708333333336</v>
      </c>
      <c r="BB94" s="999" t="str">
        <f>D94</f>
        <v>italy</v>
      </c>
      <c r="BC94" s="1023" t="s">
        <v>6</v>
      </c>
      <c r="BD94" s="999" t="str">
        <f>F94</f>
        <v>germany</v>
      </c>
      <c r="BE94" s="1003">
        <f>IF(G94='Resultat &amp; tabell'!$G94,2,0)</f>
        <v>0</v>
      </c>
      <c r="BF94" s="1002" t="s">
        <v>6</v>
      </c>
      <c r="BG94" s="1003">
        <f>IF(I94='Resultat &amp; tabell'!$I94,2,0)</f>
        <v>0</v>
      </c>
      <c r="BH94" s="1003">
        <f>IF(J94='Resultat &amp; tabell'!$J94,1,0)</f>
        <v>0</v>
      </c>
      <c r="BI94" s="987">
        <f t="shared" ref="BI94:BI95" si="151">SUM(BE94+BG94+BH94)</f>
        <v>0</v>
      </c>
      <c r="BK94" s="958" t="s">
        <v>104</v>
      </c>
      <c r="BL94" s="990" t="s">
        <v>103</v>
      </c>
      <c r="BM94" s="990" t="s">
        <v>105</v>
      </c>
      <c r="BN94" s="990" t="s">
        <v>106</v>
      </c>
      <c r="BO94" s="990" t="s">
        <v>89</v>
      </c>
    </row>
    <row r="95" spans="2:67" ht="14.25" customHeight="1" x14ac:dyDescent="0.25">
      <c r="B95" s="926">
        <v>62</v>
      </c>
      <c r="C95" s="969">
        <v>41829.708333333336</v>
      </c>
      <c r="D95" s="965" t="str">
        <f>IF(M89="","Vinnare match 59",M89)</f>
        <v>spain</v>
      </c>
      <c r="E95" s="974" t="s">
        <v>6</v>
      </c>
      <c r="F95" s="967" t="str">
        <f>IF(M90="","Vinnare match 60",M90)</f>
        <v>portugal</v>
      </c>
      <c r="G95" s="1043">
        <v>2</v>
      </c>
      <c r="H95" s="980" t="s">
        <v>6</v>
      </c>
      <c r="I95" s="1043">
        <v>1</v>
      </c>
      <c r="J95" s="1043">
        <v>1</v>
      </c>
      <c r="K95" s="1057">
        <f>BI95</f>
        <v>0</v>
      </c>
      <c r="M95" s="1101" t="s">
        <v>245</v>
      </c>
      <c r="O95" s="1092"/>
      <c r="P95" s="1087" t="str">
        <f>IF(M95=D95,F95,D95)</f>
        <v>portugal</v>
      </c>
      <c r="Q95" s="1047"/>
      <c r="Z95" s="940" t="s">
        <v>48</v>
      </c>
      <c r="AD95" s="939" t="s">
        <v>49</v>
      </c>
      <c r="AZ95" s="997">
        <v>62</v>
      </c>
      <c r="BA95" s="1004">
        <v>41829.708333333336</v>
      </c>
      <c r="BB95" s="999" t="str">
        <f>D95</f>
        <v>spain</v>
      </c>
      <c r="BC95" s="1023" t="s">
        <v>6</v>
      </c>
      <c r="BD95" s="999" t="str">
        <f>F95</f>
        <v>portugal</v>
      </c>
      <c r="BE95" s="1003">
        <f>IF(G95='Resultat &amp; tabell'!$G95,2,0)</f>
        <v>0</v>
      </c>
      <c r="BF95" s="1002" t="s">
        <v>6</v>
      </c>
      <c r="BG95" s="1003">
        <f>IF(I95='Resultat &amp; tabell'!$I95,2,0)</f>
        <v>0</v>
      </c>
      <c r="BH95" s="1003">
        <f>IF(J95='Resultat &amp; tabell'!$J95,1,0)</f>
        <v>0</v>
      </c>
      <c r="BI95" s="987">
        <f t="shared" si="151"/>
        <v>0</v>
      </c>
      <c r="BK95" s="1005" t="str">
        <f>D87</f>
        <v>brazil</v>
      </c>
      <c r="BL95" s="1005" t="str">
        <f>'Resultat &amp; tabell'!D87</f>
        <v>Brasilien</v>
      </c>
      <c r="BM95" s="1033" t="e">
        <f>VLOOKUP(BK95,$BL$95:$BL$102,1,FALSE)</f>
        <v>#N/A</v>
      </c>
      <c r="BN95" s="1035" t="e">
        <f t="shared" ref="BN95:BN102" si="152">BM95</f>
        <v>#N/A</v>
      </c>
      <c r="BO95" s="955">
        <f t="shared" ref="BO95:BO102" si="153">IFERROR(IF(BM95=BN95,4,0),0)</f>
        <v>0</v>
      </c>
    </row>
    <row r="96" spans="2:67" ht="14.25" customHeight="1" x14ac:dyDescent="0.25">
      <c r="B96" s="942"/>
      <c r="C96" s="941"/>
      <c r="D96" s="932"/>
      <c r="K96" s="1070"/>
      <c r="M96" s="1090"/>
      <c r="N96" s="1087"/>
      <c r="O96" s="1092"/>
      <c r="P96" s="1047"/>
      <c r="Q96" s="1047"/>
      <c r="Z96" s="936"/>
      <c r="AZ96" s="954"/>
      <c r="BA96" s="1012"/>
      <c r="BB96" s="955"/>
      <c r="BI96" s="988"/>
      <c r="BK96" s="1005" t="str">
        <f>D88</f>
        <v>france</v>
      </c>
      <c r="BL96" s="1005" t="str">
        <f>'Resultat &amp; tabell'!D88</f>
        <v>Frankrike</v>
      </c>
      <c r="BM96" s="1033" t="e">
        <f t="shared" ref="BM96:BM102" si="154">VLOOKUP(BK96,$BL$95:$BL$102,1,FALSE)</f>
        <v>#N/A</v>
      </c>
      <c r="BN96" s="1035" t="e">
        <f t="shared" si="152"/>
        <v>#N/A</v>
      </c>
      <c r="BO96" s="955">
        <f t="shared" si="153"/>
        <v>0</v>
      </c>
    </row>
    <row r="97" spans="2:67" ht="14.25" customHeight="1" x14ac:dyDescent="0.25">
      <c r="B97" s="929" t="s">
        <v>50</v>
      </c>
      <c r="C97" s="941"/>
      <c r="D97" s="932"/>
      <c r="K97" s="1070"/>
      <c r="M97" s="1090"/>
      <c r="N97" s="1087"/>
      <c r="O97" s="1092"/>
      <c r="P97" s="1047"/>
      <c r="Q97" s="1047"/>
      <c r="Z97" s="936"/>
      <c r="AZ97" s="991" t="s">
        <v>50</v>
      </c>
      <c r="BA97" s="1012"/>
      <c r="BB97" s="955"/>
      <c r="BI97" s="988"/>
      <c r="BK97" s="1005" t="str">
        <f>D89</f>
        <v>spain</v>
      </c>
      <c r="BL97" s="1005" t="str">
        <f>'Resultat &amp; tabell'!D89</f>
        <v>Holland</v>
      </c>
      <c r="BM97" s="1033" t="e">
        <f t="shared" si="154"/>
        <v>#N/A</v>
      </c>
      <c r="BN97" s="1035" t="e">
        <f t="shared" si="152"/>
        <v>#N/A</v>
      </c>
      <c r="BO97" s="955">
        <f t="shared" si="153"/>
        <v>0</v>
      </c>
    </row>
    <row r="98" spans="2:67" ht="14.25" customHeight="1" x14ac:dyDescent="0.25">
      <c r="B98" s="976" t="s">
        <v>2</v>
      </c>
      <c r="C98" s="977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978" t="s">
        <v>81</v>
      </c>
      <c r="K98" s="1074" t="s">
        <v>89</v>
      </c>
      <c r="M98" s="1070"/>
      <c r="N98" s="1087"/>
      <c r="O98" s="2014" t="s">
        <v>160</v>
      </c>
      <c r="P98" s="2015"/>
      <c r="Q98" s="2015"/>
      <c r="R98" s="2016"/>
      <c r="Z98" s="948" t="s">
        <v>2</v>
      </c>
      <c r="AA98" s="948"/>
      <c r="AB98" s="948"/>
      <c r="AC98" s="948"/>
      <c r="AD98" s="948"/>
      <c r="AZ98" s="1019" t="s">
        <v>2</v>
      </c>
      <c r="BA98" s="1017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1018" t="s">
        <v>81</v>
      </c>
      <c r="BI98" s="979" t="s">
        <v>89</v>
      </c>
      <c r="BK98" s="1005" t="str">
        <f>D90</f>
        <v>argentina</v>
      </c>
      <c r="BL98" s="1005" t="str">
        <f>'Resultat &amp; tabell'!D90</f>
        <v>Argentina</v>
      </c>
      <c r="BM98" s="1033" t="str">
        <f t="shared" si="154"/>
        <v>Argentina</v>
      </c>
      <c r="BN98" s="1035" t="str">
        <f t="shared" si="152"/>
        <v>Argentina</v>
      </c>
      <c r="BO98" s="955">
        <f t="shared" si="153"/>
        <v>4</v>
      </c>
    </row>
    <row r="99" spans="2:67" ht="14.25" customHeight="1" x14ac:dyDescent="0.25">
      <c r="B99" s="926">
        <v>63</v>
      </c>
      <c r="C99" s="969">
        <v>41832</v>
      </c>
      <c r="D99" s="965" t="str">
        <f>IF(M94="","Förlorare match 61",S94)</f>
        <v>italy</v>
      </c>
      <c r="E99" s="974" t="s">
        <v>6</v>
      </c>
      <c r="F99" s="967" t="str">
        <f>IF(M95="","Förlorare match 62",P95)</f>
        <v>portugal</v>
      </c>
      <c r="G99" s="1043">
        <v>2</v>
      </c>
      <c r="H99" s="980" t="s">
        <v>6</v>
      </c>
      <c r="I99" s="1043">
        <v>0</v>
      </c>
      <c r="J99" s="1043">
        <v>1</v>
      </c>
      <c r="K99" s="1057">
        <f>BI99</f>
        <v>0</v>
      </c>
      <c r="M99" s="1093"/>
      <c r="N99" s="1087"/>
      <c r="O99" s="2017">
        <f>BO115</f>
        <v>0</v>
      </c>
      <c r="P99" s="2018"/>
      <c r="Q99" s="2018"/>
      <c r="R99" s="2019"/>
      <c r="Z99" s="940" t="s">
        <v>51</v>
      </c>
      <c r="AD99" s="939" t="s">
        <v>52</v>
      </c>
      <c r="AZ99" s="997">
        <v>63</v>
      </c>
      <c r="BA99" s="1004">
        <v>41832</v>
      </c>
      <c r="BB99" s="999" t="str">
        <f>D99</f>
        <v>italy</v>
      </c>
      <c r="BC99" s="1023" t="s">
        <v>6</v>
      </c>
      <c r="BD99" s="999" t="str">
        <f>F99</f>
        <v>portugal</v>
      </c>
      <c r="BE99" s="1003">
        <f>IF(G99='Resultat &amp; tabell'!$G99,2,0)</f>
        <v>0</v>
      </c>
      <c r="BF99" s="1002" t="s">
        <v>6</v>
      </c>
      <c r="BG99" s="1003">
        <f>IF(I99='Resultat &amp; tabell'!$I99,2,0)</f>
        <v>0</v>
      </c>
      <c r="BH99" s="1003">
        <f>IF(J99='Resultat &amp; tabell'!$J99,1,0)</f>
        <v>0</v>
      </c>
      <c r="BI99" s="987">
        <f>SUM(BE99+BG99+BH99)</f>
        <v>0</v>
      </c>
      <c r="BK99" s="1005" t="str">
        <f>F87</f>
        <v>italy</v>
      </c>
      <c r="BL99" s="1005" t="str">
        <f>'Resultat &amp; tabell'!F87</f>
        <v>Colombia</v>
      </c>
      <c r="BM99" s="1033" t="e">
        <f t="shared" si="154"/>
        <v>#N/A</v>
      </c>
      <c r="BN99" s="1035" t="e">
        <f t="shared" si="152"/>
        <v>#N/A</v>
      </c>
      <c r="BO99" s="955">
        <f t="shared" si="153"/>
        <v>0</v>
      </c>
    </row>
    <row r="100" spans="2:67" ht="14.25" customHeight="1" x14ac:dyDescent="0.25">
      <c r="B100" s="942"/>
      <c r="C100" s="941"/>
      <c r="D100" s="932"/>
      <c r="K100" s="1070"/>
      <c r="M100" s="1094"/>
      <c r="N100" s="1087"/>
      <c r="O100" s="1095"/>
      <c r="P100" s="1047"/>
      <c r="Q100" s="1047"/>
      <c r="Z100" s="936"/>
      <c r="AZ100" s="954"/>
      <c r="BA100" s="1012"/>
      <c r="BB100" s="955"/>
      <c r="BI100" s="988"/>
      <c r="BK100" s="1005" t="str">
        <f>F88</f>
        <v>germany</v>
      </c>
      <c r="BL100" s="1005" t="str">
        <f>'Resultat &amp; tabell'!F88</f>
        <v>Tyskland</v>
      </c>
      <c r="BM100" s="1033" t="e">
        <f t="shared" si="154"/>
        <v>#N/A</v>
      </c>
      <c r="BN100" s="1035" t="e">
        <f t="shared" si="152"/>
        <v>#N/A</v>
      </c>
      <c r="BO100" s="955">
        <f t="shared" si="153"/>
        <v>0</v>
      </c>
    </row>
    <row r="101" spans="2:67" ht="14.25" customHeight="1" x14ac:dyDescent="0.25">
      <c r="B101" s="929" t="s">
        <v>54</v>
      </c>
      <c r="C101" s="944"/>
      <c r="D101" s="946"/>
      <c r="E101" s="930"/>
      <c r="F101" s="929"/>
      <c r="G101" s="930"/>
      <c r="H101" s="930"/>
      <c r="I101" s="930"/>
      <c r="J101" s="930"/>
      <c r="K101" s="1070"/>
      <c r="M101" s="1094"/>
      <c r="N101" s="1087"/>
      <c r="O101" s="1092"/>
      <c r="P101" s="1047"/>
      <c r="Q101" s="1047"/>
      <c r="Z101" s="948"/>
      <c r="AA101" s="934"/>
      <c r="AB101" s="934"/>
      <c r="AC101" s="934"/>
      <c r="AD101" s="933"/>
      <c r="AZ101" s="991" t="s">
        <v>54</v>
      </c>
      <c r="BA101" s="1014"/>
      <c r="BB101" s="956"/>
      <c r="BC101" s="992"/>
      <c r="BD101" s="991"/>
      <c r="BE101" s="992"/>
      <c r="BF101" s="992"/>
      <c r="BG101" s="992"/>
      <c r="BH101" s="992"/>
      <c r="BI101" s="988"/>
      <c r="BK101" s="1005" t="str">
        <f>F89</f>
        <v>greece</v>
      </c>
      <c r="BL101" s="1005" t="str">
        <f>'Resultat &amp; tabell'!F89</f>
        <v>Costa Rica</v>
      </c>
      <c r="BM101" s="1033" t="e">
        <f t="shared" si="154"/>
        <v>#N/A</v>
      </c>
      <c r="BN101" s="1035" t="e">
        <f t="shared" si="152"/>
        <v>#N/A</v>
      </c>
      <c r="BO101" s="955">
        <f t="shared" si="153"/>
        <v>0</v>
      </c>
    </row>
    <row r="102" spans="2:67" ht="14.25" customHeight="1" x14ac:dyDescent="0.25">
      <c r="B102" s="976" t="s">
        <v>2</v>
      </c>
      <c r="C102" s="977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978" t="s">
        <v>81</v>
      </c>
      <c r="K102" s="1074" t="s">
        <v>89</v>
      </c>
      <c r="M102" s="1070"/>
      <c r="N102" s="1087"/>
      <c r="O102" s="2014" t="s">
        <v>161</v>
      </c>
      <c r="P102" s="2015"/>
      <c r="Q102" s="2015"/>
      <c r="R102" s="2016"/>
      <c r="Z102" s="948" t="s">
        <v>2</v>
      </c>
      <c r="AA102" s="948"/>
      <c r="AB102" s="948"/>
      <c r="AC102" s="948"/>
      <c r="AD102" s="948"/>
      <c r="AZ102" s="1019" t="s">
        <v>2</v>
      </c>
      <c r="BA102" s="1017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1018" t="s">
        <v>81</v>
      </c>
      <c r="BI102" s="979" t="s">
        <v>89</v>
      </c>
      <c r="BK102" s="1005" t="str">
        <f>F90</f>
        <v>portugal</v>
      </c>
      <c r="BL102" s="1005" t="str">
        <f>'Resultat &amp; tabell'!F90</f>
        <v>Belgien</v>
      </c>
      <c r="BM102" s="1033" t="e">
        <f t="shared" si="154"/>
        <v>#N/A</v>
      </c>
      <c r="BN102" s="1035" t="e">
        <f t="shared" si="152"/>
        <v>#N/A</v>
      </c>
      <c r="BO102" s="955">
        <f t="shared" si="153"/>
        <v>0</v>
      </c>
    </row>
    <row r="103" spans="2:67" ht="14.25" customHeight="1" x14ac:dyDescent="0.25">
      <c r="B103" s="975">
        <v>64</v>
      </c>
      <c r="C103" s="981">
        <v>41833.666666666664</v>
      </c>
      <c r="D103" s="965" t="str">
        <f>IF(M94="","Vinnare match 61",M94)</f>
        <v>germany</v>
      </c>
      <c r="E103" s="974" t="s">
        <v>6</v>
      </c>
      <c r="F103" s="967" t="str">
        <f>IF(M95="","Vinnare match 62",M95)</f>
        <v>spain</v>
      </c>
      <c r="G103" s="1042">
        <v>3</v>
      </c>
      <c r="H103" s="980" t="s">
        <v>6</v>
      </c>
      <c r="I103" s="1045">
        <v>1</v>
      </c>
      <c r="J103" s="1043">
        <v>1</v>
      </c>
      <c r="K103" s="1057">
        <f>BI103</f>
        <v>0</v>
      </c>
      <c r="M103" s="1093"/>
      <c r="N103" s="1087"/>
      <c r="O103" s="2017">
        <f>BO120</f>
        <v>0</v>
      </c>
      <c r="P103" s="2018"/>
      <c r="Q103" s="2018"/>
      <c r="R103" s="2019"/>
      <c r="Z103" s="940" t="s">
        <v>57</v>
      </c>
      <c r="AD103" s="939" t="s">
        <v>58</v>
      </c>
      <c r="AZ103" s="1029">
        <v>64</v>
      </c>
      <c r="BA103" s="1030">
        <v>41833.666666666664</v>
      </c>
      <c r="BB103" s="999" t="str">
        <f>D103</f>
        <v>germany</v>
      </c>
      <c r="BC103" s="1023" t="s">
        <v>6</v>
      </c>
      <c r="BD103" s="999" t="str">
        <f>F103</f>
        <v>spain</v>
      </c>
      <c r="BE103" s="1003">
        <f>IF(G103='Resultat &amp; tabell'!$G103,2,0)</f>
        <v>0</v>
      </c>
      <c r="BF103" s="1002" t="s">
        <v>6</v>
      </c>
      <c r="BG103" s="1003">
        <f>IF(I103='Resultat &amp; tabell'!$I103,2,0)</f>
        <v>0</v>
      </c>
      <c r="BH103" s="1003">
        <f>IF(J103='Resultat &amp; tabell'!$J103,1,0)</f>
        <v>0</v>
      </c>
      <c r="BI103" s="987">
        <f>SUM(BE103+BG103+BH103)</f>
        <v>0</v>
      </c>
      <c r="BK103" s="1005"/>
      <c r="BM103" s="1034"/>
      <c r="BN103" s="923" t="s">
        <v>107</v>
      </c>
      <c r="BO103" s="956">
        <f>SUM(BO95:BO102)</f>
        <v>4</v>
      </c>
    </row>
    <row r="104" spans="2:67" ht="14.25" customHeight="1" x14ac:dyDescent="0.25">
      <c r="BK104" s="1036" t="s">
        <v>41</v>
      </c>
      <c r="BL104" s="1037"/>
      <c r="BM104" s="1038"/>
      <c r="BN104" s="1039"/>
      <c r="BO104" s="1039"/>
    </row>
    <row r="105" spans="2:67" ht="14.25" customHeight="1" x14ac:dyDescent="0.25">
      <c r="BK105" s="958" t="s">
        <v>104</v>
      </c>
      <c r="BL105" s="990" t="s">
        <v>103</v>
      </c>
      <c r="BM105" s="990" t="s">
        <v>105</v>
      </c>
      <c r="BN105" s="990" t="s">
        <v>106</v>
      </c>
      <c r="BO105" s="990" t="s">
        <v>89</v>
      </c>
    </row>
    <row r="106" spans="2:67" ht="14.25" customHeight="1" x14ac:dyDescent="0.25">
      <c r="BK106" s="1006" t="str">
        <f>D94</f>
        <v>italy</v>
      </c>
      <c r="BL106" s="1005" t="str">
        <f>'Resultat &amp; tabell'!D94</f>
        <v>Segrare match 57</v>
      </c>
      <c r="BM106" s="1033" t="e">
        <f>VLOOKUP(BK106,$BL$106:$BL$109,1,FALSE)</f>
        <v>#N/A</v>
      </c>
      <c r="BN106" s="1035" t="e">
        <f t="shared" ref="BN106:BN109" si="155">BM106</f>
        <v>#N/A</v>
      </c>
      <c r="BO106" s="955">
        <f>IFERROR(IF(BM106=BN106,6,0),0)</f>
        <v>0</v>
      </c>
    </row>
    <row r="107" spans="2:67" ht="14.25" customHeight="1" x14ac:dyDescent="0.25">
      <c r="BK107" s="1006" t="str">
        <f>D95</f>
        <v>spain</v>
      </c>
      <c r="BL107" s="1005" t="str">
        <f>'Resultat &amp; tabell'!D95</f>
        <v>Segrare match 59</v>
      </c>
      <c r="BM107" s="1033" t="e">
        <f t="shared" ref="BM107:BM109" si="156">VLOOKUP(BK107,$BL$106:$BL$109,1,FALSE)</f>
        <v>#N/A</v>
      </c>
      <c r="BN107" s="1035" t="e">
        <f t="shared" si="155"/>
        <v>#N/A</v>
      </c>
      <c r="BO107" s="955">
        <f>IFERROR(IF(BM107=BN107,6,0),0)</f>
        <v>0</v>
      </c>
    </row>
    <row r="108" spans="2:67" ht="14.25" customHeight="1" x14ac:dyDescent="0.25">
      <c r="BK108" s="1006" t="str">
        <f>F94</f>
        <v>germany</v>
      </c>
      <c r="BL108" s="1005" t="str">
        <f>'Resultat &amp; tabell'!F94</f>
        <v>Segrare match 58</v>
      </c>
      <c r="BM108" s="1033" t="e">
        <f t="shared" si="156"/>
        <v>#N/A</v>
      </c>
      <c r="BN108" s="1035" t="e">
        <f t="shared" si="155"/>
        <v>#N/A</v>
      </c>
      <c r="BO108" s="955">
        <f>IFERROR(IF(BM108=BN108,6,0),0)</f>
        <v>0</v>
      </c>
    </row>
    <row r="109" spans="2:67" ht="14.25" customHeight="1" x14ac:dyDescent="0.25">
      <c r="BK109" s="1006" t="str">
        <f>F95</f>
        <v>portugal</v>
      </c>
      <c r="BL109" s="1005" t="str">
        <f>'Resultat &amp; tabell'!F95</f>
        <v>Segrare match 60</v>
      </c>
      <c r="BM109" s="1033" t="e">
        <f t="shared" si="156"/>
        <v>#N/A</v>
      </c>
      <c r="BN109" s="1035" t="e">
        <f t="shared" si="155"/>
        <v>#N/A</v>
      </c>
      <c r="BO109" s="955">
        <f>IFERROR(IF(BM109=BN109,6,0),0)</f>
        <v>0</v>
      </c>
    </row>
    <row r="110" spans="2:67" ht="14.25" customHeight="1" x14ac:dyDescent="0.25">
      <c r="BN110" s="923" t="s">
        <v>107</v>
      </c>
      <c r="BO110" s="956">
        <f>SUM(BO106:BO109)</f>
        <v>0</v>
      </c>
    </row>
    <row r="111" spans="2:67" ht="14.25" customHeight="1" x14ac:dyDescent="0.25">
      <c r="BK111" s="1036" t="s">
        <v>50</v>
      </c>
      <c r="BL111" s="1037"/>
      <c r="BM111" s="1038"/>
      <c r="BN111" s="1039"/>
      <c r="BO111" s="1039"/>
    </row>
    <row r="112" spans="2:67" ht="14.25" customHeight="1" x14ac:dyDescent="0.25">
      <c r="BK112" s="958" t="s">
        <v>104</v>
      </c>
      <c r="BL112" s="990" t="s">
        <v>103</v>
      </c>
      <c r="BM112" s="990" t="s">
        <v>105</v>
      </c>
      <c r="BN112" s="990" t="s">
        <v>106</v>
      </c>
      <c r="BO112" s="990" t="s">
        <v>89</v>
      </c>
    </row>
    <row r="113" spans="63:67" ht="14.25" customHeight="1" x14ac:dyDescent="0.25">
      <c r="BK113" s="1006" t="str">
        <f>D99</f>
        <v>italy</v>
      </c>
      <c r="BL113" s="1005" t="str">
        <f>'Resultat &amp; tabell'!D99</f>
        <v xml:space="preserve"> Förlorare match 61</v>
      </c>
      <c r="BM113" s="1033" t="e">
        <f>VLOOKUP(BK113,$BL$113:$BL$114,1,FALSE)</f>
        <v>#N/A</v>
      </c>
      <c r="BN113" s="1035" t="e">
        <f t="shared" ref="BN113:BN114" si="157">BM113</f>
        <v>#N/A</v>
      </c>
      <c r="BO113" s="955">
        <f>IFERROR(IF(BM113=BN113,8,0),0)</f>
        <v>0</v>
      </c>
    </row>
    <row r="114" spans="63:67" ht="14.25" customHeight="1" x14ac:dyDescent="0.25">
      <c r="BK114" s="1006" t="str">
        <f>F99</f>
        <v>portugal</v>
      </c>
      <c r="BL114" s="1005" t="str">
        <f>'Resultat &amp; tabell'!F99</f>
        <v xml:space="preserve"> Förlorare match 62</v>
      </c>
      <c r="BM114" s="1033" t="e">
        <f>VLOOKUP(BK114,$BL$113:$BL$114,1,FALSE)</f>
        <v>#N/A</v>
      </c>
      <c r="BN114" s="1035" t="e">
        <f t="shared" si="157"/>
        <v>#N/A</v>
      </c>
      <c r="BO114" s="955">
        <f>IFERROR(IF(BM114=BN114,8,0),0)</f>
        <v>0</v>
      </c>
    </row>
    <row r="115" spans="63:67" ht="14.25" customHeight="1" x14ac:dyDescent="0.25">
      <c r="BN115" s="923" t="s">
        <v>107</v>
      </c>
      <c r="BO115" s="956">
        <f>SUM(BO113:BO114)</f>
        <v>0</v>
      </c>
    </row>
    <row r="116" spans="63:67" ht="14.25" customHeight="1" x14ac:dyDescent="0.25">
      <c r="BK116" s="1036" t="s">
        <v>54</v>
      </c>
      <c r="BL116" s="1037"/>
      <c r="BM116" s="1038"/>
      <c r="BN116" s="1039"/>
      <c r="BO116" s="1039"/>
    </row>
    <row r="117" spans="63:67" ht="14.25" customHeight="1" x14ac:dyDescent="0.25">
      <c r="BK117" s="958" t="s">
        <v>104</v>
      </c>
      <c r="BL117" s="990" t="s">
        <v>103</v>
      </c>
      <c r="BM117" s="990" t="s">
        <v>105</v>
      </c>
      <c r="BN117" s="990" t="s">
        <v>106</v>
      </c>
      <c r="BO117" s="990" t="s">
        <v>89</v>
      </c>
    </row>
    <row r="118" spans="63:67" ht="14.25" customHeight="1" x14ac:dyDescent="0.25">
      <c r="BK118" s="1006" t="str">
        <f>D103</f>
        <v>germany</v>
      </c>
      <c r="BL118" s="1005" t="str">
        <f>'Resultat &amp; tabell'!D103</f>
        <v>Segrare match 61</v>
      </c>
      <c r="BM118" s="1033" t="e">
        <f>VLOOKUP(BK118,$BL$118:$BL$119,1,FALSE)</f>
        <v>#N/A</v>
      </c>
      <c r="BN118" s="1035" t="e">
        <f t="shared" ref="BN118:BN119" si="158">BM118</f>
        <v>#N/A</v>
      </c>
      <c r="BO118" s="955">
        <f>IFERROR(IF(BM118=BN118,8,0),0)</f>
        <v>0</v>
      </c>
    </row>
    <row r="119" spans="63:67" ht="14.25" customHeight="1" x14ac:dyDescent="0.25">
      <c r="BK119" s="1006" t="str">
        <f>F103</f>
        <v>spain</v>
      </c>
      <c r="BL119" s="1005" t="str">
        <f>'Resultat &amp; tabell'!F103</f>
        <v>Segrare match 62</v>
      </c>
      <c r="BM119" s="1033" t="e">
        <f>VLOOKUP(BK119,$BL$118:$BL$119,1,FALSE)</f>
        <v>#N/A</v>
      </c>
      <c r="BN119" s="1035" t="e">
        <f t="shared" si="158"/>
        <v>#N/A</v>
      </c>
      <c r="BO119" s="955">
        <f>IFERROR(IF(BM119=BN119,8,0),0)</f>
        <v>0</v>
      </c>
    </row>
    <row r="120" spans="63:67" ht="14.25" customHeight="1" x14ac:dyDescent="0.25">
      <c r="BN120" s="923" t="s">
        <v>107</v>
      </c>
      <c r="BO120" s="95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conditionalFormatting sqref="I76:J83">
    <cfRule type="containsText" dxfId="11" priority="5" operator="containsText" text=".">
      <formula>NOT(ISERROR(SEARCH(".",I76)))</formula>
    </cfRule>
  </conditionalFormatting>
  <conditionalFormatting sqref="G76:G83">
    <cfRule type="containsText" dxfId="10" priority="4" operator="containsText" text=".">
      <formula>NOT(ISERROR(SEARCH(".",G76)))</formula>
    </cfRule>
  </conditionalFormatting>
  <conditionalFormatting sqref="I87:J90">
    <cfRule type="containsText" dxfId="9" priority="3" operator="containsText" text=".">
      <formula>NOT(ISERROR(SEARCH(".",I87)))</formula>
    </cfRule>
  </conditionalFormatting>
  <conditionalFormatting sqref="I94:J95">
    <cfRule type="containsText" dxfId="8" priority="2" operator="containsText" text=".">
      <formula>NOT(ISERROR(SEARCH(".",I94)))</formula>
    </cfRule>
  </conditionalFormatting>
  <conditionalFormatting sqref="I99:J99">
    <cfRule type="containsText" dxfId="7" priority="1" operator="containsText" text=".">
      <formula>NOT(ISERROR(SEARCH(".",I99)))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BO120"/>
  <sheetViews>
    <sheetView topLeftCell="A84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720" customWidth="1"/>
    <col min="2" max="2" width="5.85546875" style="712" customWidth="1"/>
    <col min="3" max="3" width="6.28515625" style="730" bestFit="1" customWidth="1"/>
    <col min="4" max="4" width="17.7109375" style="730" customWidth="1"/>
    <col min="5" max="5" width="1.5703125" style="731" bestFit="1" customWidth="1"/>
    <col min="6" max="6" width="17.7109375" style="730" customWidth="1"/>
    <col min="7" max="7" width="4.85546875" style="731" customWidth="1"/>
    <col min="8" max="8" width="1.5703125" style="731" bestFit="1" customWidth="1"/>
    <col min="9" max="9" width="4.85546875" style="731" customWidth="1"/>
    <col min="10" max="10" width="6.42578125" style="731" bestFit="1" customWidth="1"/>
    <col min="11" max="11" width="6.42578125" style="833" customWidth="1"/>
    <col min="12" max="12" width="5.85546875" style="834" customWidth="1"/>
    <col min="13" max="13" width="20.5703125" style="837" bestFit="1" customWidth="1"/>
    <col min="14" max="14" width="5.7109375" style="871" customWidth="1"/>
    <col min="15" max="15" width="6.7109375" style="872" bestFit="1" customWidth="1"/>
    <col min="16" max="17" width="5.7109375" style="837" customWidth="1"/>
    <col min="18" max="18" width="5.85546875" style="837" customWidth="1"/>
    <col min="19" max="19" width="15" style="856" bestFit="1" customWidth="1"/>
    <col min="20" max="21" width="6.7109375" style="731" customWidth="1"/>
    <col min="22" max="22" width="19.42578125" style="731" customWidth="1"/>
    <col min="23" max="23" width="13.42578125" style="740" customWidth="1"/>
    <col min="24" max="24" width="6.42578125" style="720" customWidth="1"/>
    <col min="25" max="25" width="5.7109375" style="720" customWidth="1"/>
    <col min="26" max="26" width="16.28515625" style="727" hidden="1" customWidth="1"/>
    <col min="27" max="27" width="7.140625" style="728" hidden="1" customWidth="1"/>
    <col min="28" max="29" width="5.7109375" style="728" hidden="1" customWidth="1"/>
    <col min="30" max="30" width="16.28515625" style="727" hidden="1" customWidth="1"/>
    <col min="31" max="31" width="7.140625" style="723" hidden="1" customWidth="1"/>
    <col min="32" max="32" width="5.42578125" style="724" hidden="1" customWidth="1"/>
    <col min="33" max="33" width="4.7109375" style="724" hidden="1" customWidth="1"/>
    <col min="34" max="38" width="9.140625" style="723" hidden="1" customWidth="1"/>
    <col min="39" max="39" width="9.85546875" style="723" hidden="1" customWidth="1"/>
    <col min="40" max="40" width="13.85546875" style="723" hidden="1" customWidth="1"/>
    <col min="41" max="41" width="5.7109375" style="723" hidden="1" customWidth="1"/>
    <col min="42" max="42" width="3.85546875" style="723" hidden="1" customWidth="1"/>
    <col min="43" max="43" width="3.28515625" style="723" hidden="1" customWidth="1"/>
    <col min="44" max="44" width="3.7109375" style="723" hidden="1" customWidth="1"/>
    <col min="45" max="45" width="9.140625" style="723" hidden="1" customWidth="1"/>
    <col min="46" max="46" width="4.85546875" style="723" hidden="1" customWidth="1"/>
    <col min="47" max="47" width="13.85546875" style="723" hidden="1" customWidth="1"/>
    <col min="48" max="48" width="5.7109375" style="723" hidden="1" customWidth="1"/>
    <col min="49" max="51" width="4.7109375" style="723" hidden="1" customWidth="1"/>
    <col min="52" max="52" width="5.85546875" style="793" hidden="1" customWidth="1"/>
    <col min="53" max="53" width="6.28515625" style="742" hidden="1" customWidth="1"/>
    <col min="54" max="54" width="16.28515625" style="742" hidden="1" customWidth="1"/>
    <col min="55" max="55" width="1.5703125" style="801" hidden="1" customWidth="1"/>
    <col min="56" max="56" width="16.28515625" style="742" hidden="1" customWidth="1"/>
    <col min="57" max="57" width="4.85546875" style="801" hidden="1" customWidth="1"/>
    <col min="58" max="58" width="1.5703125" style="801" hidden="1" customWidth="1"/>
    <col min="59" max="59" width="4.85546875" style="801" hidden="1" customWidth="1"/>
    <col min="60" max="60" width="6.42578125" style="801" hidden="1" customWidth="1"/>
    <col min="61" max="61" width="6.42578125" style="747" hidden="1" customWidth="1"/>
    <col min="62" max="62" width="5.85546875" style="743" hidden="1" customWidth="1"/>
    <col min="63" max="63" width="28.85546875" style="794" hidden="1" customWidth="1"/>
    <col min="64" max="64" width="34" style="793" hidden="1" customWidth="1"/>
    <col min="65" max="65" width="18.7109375" style="821" hidden="1" customWidth="1"/>
    <col min="66" max="66" width="16.28515625" style="743" hidden="1" customWidth="1"/>
    <col min="67" max="67" width="5.7109375" style="743" hidden="1" customWidth="1"/>
    <col min="68" max="68" width="13.85546875" style="720" customWidth="1"/>
    <col min="69" max="70" width="5.7109375" style="720" bestFit="1" customWidth="1"/>
    <col min="71" max="16384" width="9.140625" style="720"/>
  </cols>
  <sheetData>
    <row r="2" spans="2:67" ht="14.25" customHeight="1" x14ac:dyDescent="0.25">
      <c r="B2" s="716" t="s">
        <v>0</v>
      </c>
      <c r="C2" s="717"/>
      <c r="D2" s="717"/>
      <c r="E2" s="718"/>
      <c r="F2" s="717"/>
      <c r="G2" s="718"/>
      <c r="H2" s="718"/>
      <c r="I2" s="718"/>
      <c r="J2" s="718"/>
      <c r="M2" s="835"/>
      <c r="N2" s="836"/>
      <c r="O2" s="836"/>
      <c r="P2" s="836"/>
      <c r="Q2" s="836"/>
      <c r="S2" s="838" t="s">
        <v>82</v>
      </c>
      <c r="T2" s="711"/>
      <c r="U2" s="711"/>
      <c r="V2" s="711"/>
      <c r="W2" s="712"/>
      <c r="X2" s="712"/>
      <c r="Z2" s="721"/>
      <c r="AA2" s="722"/>
      <c r="AB2" s="722"/>
      <c r="AC2" s="722"/>
      <c r="AD2" s="721"/>
      <c r="AZ2" s="778" t="s">
        <v>0</v>
      </c>
      <c r="BA2" s="779"/>
      <c r="BB2" s="779"/>
      <c r="BC2" s="780"/>
      <c r="BD2" s="779"/>
      <c r="BE2" s="780"/>
      <c r="BF2" s="780"/>
      <c r="BG2" s="780"/>
      <c r="BH2" s="780"/>
      <c r="BK2" s="711" t="s">
        <v>82</v>
      </c>
      <c r="BL2" s="712"/>
      <c r="BM2" s="712"/>
      <c r="BN2" s="794"/>
      <c r="BO2" s="794"/>
    </row>
    <row r="3" spans="2:67" ht="14.25" customHeight="1" x14ac:dyDescent="0.25">
      <c r="B3" s="749" t="s">
        <v>2</v>
      </c>
      <c r="C3" s="750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748" t="s">
        <v>81</v>
      </c>
      <c r="K3" s="839" t="s">
        <v>89</v>
      </c>
      <c r="M3" s="840" t="s">
        <v>0</v>
      </c>
      <c r="N3" s="841" t="s">
        <v>89</v>
      </c>
      <c r="O3" s="841" t="s">
        <v>90</v>
      </c>
      <c r="P3" s="841" t="s">
        <v>91</v>
      </c>
      <c r="Q3" s="842" t="s">
        <v>101</v>
      </c>
      <c r="S3" s="843" t="s">
        <v>83</v>
      </c>
      <c r="T3" s="1996" t="s">
        <v>129</v>
      </c>
      <c r="U3" s="1996"/>
      <c r="V3" s="1996"/>
      <c r="W3" s="1996"/>
      <c r="X3" s="774" t="s">
        <v>89</v>
      </c>
      <c r="Z3" s="725" t="s">
        <v>87</v>
      </c>
      <c r="AA3" s="725" t="s">
        <v>89</v>
      </c>
      <c r="AB3" s="725" t="s">
        <v>90</v>
      </c>
      <c r="AC3" s="725" t="s">
        <v>91</v>
      </c>
      <c r="AD3" s="725" t="s">
        <v>88</v>
      </c>
      <c r="AE3" s="725" t="s">
        <v>89</v>
      </c>
      <c r="AF3" s="725" t="s">
        <v>90</v>
      </c>
      <c r="AG3" s="725" t="s">
        <v>91</v>
      </c>
      <c r="AI3" s="726" t="s">
        <v>99</v>
      </c>
      <c r="AJ3" s="726" t="s">
        <v>98</v>
      </c>
      <c r="AK3" s="726" t="s">
        <v>97</v>
      </c>
      <c r="AL3" s="725" t="s">
        <v>96</v>
      </c>
      <c r="AM3" s="725" t="s">
        <v>95</v>
      </c>
      <c r="AN3" s="725" t="s">
        <v>92</v>
      </c>
      <c r="AO3" s="725" t="s">
        <v>89</v>
      </c>
      <c r="AP3" s="725" t="s">
        <v>90</v>
      </c>
      <c r="AQ3" s="725" t="s">
        <v>91</v>
      </c>
      <c r="AR3" s="726" t="s">
        <v>93</v>
      </c>
      <c r="AT3" s="725" t="s">
        <v>94</v>
      </c>
      <c r="AU3" s="725" t="s">
        <v>92</v>
      </c>
      <c r="AV3" s="725" t="s">
        <v>89</v>
      </c>
      <c r="AW3" s="725" t="s">
        <v>90</v>
      </c>
      <c r="AX3" s="725" t="s">
        <v>91</v>
      </c>
      <c r="AY3" s="726" t="s">
        <v>93</v>
      </c>
      <c r="AZ3" s="782" t="s">
        <v>2</v>
      </c>
      <c r="BA3" s="783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784" t="s">
        <v>81</v>
      </c>
      <c r="BI3" s="751" t="s">
        <v>89</v>
      </c>
      <c r="BK3" s="749" t="s">
        <v>83</v>
      </c>
      <c r="BL3" s="748" t="s">
        <v>86</v>
      </c>
      <c r="BM3" s="774" t="s">
        <v>89</v>
      </c>
      <c r="BN3" s="777"/>
      <c r="BO3" s="777"/>
    </row>
    <row r="4" spans="2:67" ht="14.25" customHeight="1" x14ac:dyDescent="0.25">
      <c r="B4" s="714">
        <v>1</v>
      </c>
      <c r="C4" s="752">
        <v>41802</v>
      </c>
      <c r="D4" s="753" t="s">
        <v>166</v>
      </c>
      <c r="E4" s="754" t="s">
        <v>6</v>
      </c>
      <c r="F4" s="755" t="s">
        <v>170</v>
      </c>
      <c r="G4" s="896">
        <v>1</v>
      </c>
      <c r="H4" s="768" t="s">
        <v>6</v>
      </c>
      <c r="I4" s="894">
        <v>1</v>
      </c>
      <c r="J4" s="894" t="s">
        <v>214</v>
      </c>
      <c r="K4" s="844">
        <f>IF('Resultat &amp; tabell'!J4="",0,BI4)</f>
        <v>2</v>
      </c>
      <c r="L4" s="845">
        <v>1</v>
      </c>
      <c r="M4" s="846" t="str">
        <f>VLOOKUP(L4,$AT$4:$AY$7,2,FALSE)</f>
        <v>Brasilien</v>
      </c>
      <c r="N4" s="893">
        <f>VLOOKUP(M4,$AU$4:$AY$7,2,FALSE)</f>
        <v>7</v>
      </c>
      <c r="O4" s="847">
        <f>VLOOKUP(M4,$AU$4:$AY$7,3,FALSE)</f>
        <v>6</v>
      </c>
      <c r="P4" s="847">
        <f>VLOOKUP(M4,$AU$4:$AY$7,4,FALSE)</f>
        <v>3</v>
      </c>
      <c r="Q4" s="848">
        <f>VLOOKUP(M4,$AU$4:$AY$7,5,FALSE)</f>
        <v>3</v>
      </c>
      <c r="S4" s="849" t="s">
        <v>84</v>
      </c>
      <c r="T4" s="2001" t="s">
        <v>213</v>
      </c>
      <c r="U4" s="2002"/>
      <c r="V4" s="2002"/>
      <c r="W4" s="2003"/>
      <c r="X4" s="886">
        <f>IF(T4='Resultat &amp; tabell'!S4,20,0)</f>
        <v>0</v>
      </c>
      <c r="Z4" s="727" t="s">
        <v>5</v>
      </c>
      <c r="AA4" s="728">
        <f>IF(G4="",0,IF($G4&lt;$I4,0,IF($G4=$I4,1,3)))</f>
        <v>1</v>
      </c>
      <c r="AB4" s="728">
        <f t="shared" ref="AB4:AB9" si="0">G4</f>
        <v>1</v>
      </c>
      <c r="AC4" s="728">
        <f t="shared" ref="AC4:AC9" si="1">I4</f>
        <v>1</v>
      </c>
      <c r="AD4" s="727" t="s">
        <v>7</v>
      </c>
      <c r="AE4" s="728">
        <f>IF(I4="",0,IF(I4&lt;G4,0,IF(G4=I4,1,3)))</f>
        <v>1</v>
      </c>
      <c r="AF4" s="724">
        <f t="shared" ref="AF4:AF9" si="2">I4</f>
        <v>1</v>
      </c>
      <c r="AG4" s="724">
        <f t="shared" ref="AG4:AG9" si="3">G4</f>
        <v>1</v>
      </c>
      <c r="AI4" s="723">
        <f>RANK($AJ4,$AJ$4:$AJ$7,1)+COUNTIF($AJ$4:$AJ4,$AJ4)-1</f>
        <v>1</v>
      </c>
      <c r="AJ4" s="723">
        <f>AK4+AL4+AM4</f>
        <v>1</v>
      </c>
      <c r="AK4" s="723">
        <f>SUMPRODUCT(($AO$4:$AO$7=AO4)*($AR$4:$AR$7=AR4)*($AP$4:$AP$7&gt;AP4))</f>
        <v>0</v>
      </c>
      <c r="AL4" s="723">
        <f>SUMPRODUCT(($AO$4:$AO$7=AO4)*($AR$4:$AR$7&gt;AR4))</f>
        <v>0</v>
      </c>
      <c r="AM4" s="723">
        <f>RANK(AO4,$AO$4:$AO$7)</f>
        <v>1</v>
      </c>
      <c r="AN4" s="727" t="s">
        <v>5</v>
      </c>
      <c r="AO4" s="723">
        <f>SUMIF($Z$4:$Z$9,$AN4,$AA$4:$AA$9)+SUMIF($AD$4:$AD$9,$AN4,$AE$4:$AE$9)</f>
        <v>7</v>
      </c>
      <c r="AP4" s="723">
        <f>SUMIF($Z$4:$Z$9,AN4,$AB$4:$AB$9)+SUMIF($AD$4:$AD$9,AN4,$AF$4:$AF$9)</f>
        <v>6</v>
      </c>
      <c r="AQ4" s="723">
        <f>SUMIF($AD$4:$AD$9,AN4,$AG$4:$AG$9)+SUMIF($Z$4:$Z$9,AN4,$AC$4:$AC$9)</f>
        <v>3</v>
      </c>
      <c r="AR4" s="723">
        <f>AP4-AQ4</f>
        <v>3</v>
      </c>
      <c r="AT4" s="723">
        <v>1</v>
      </c>
      <c r="AU4" s="723" t="str">
        <f>VLOOKUP($AT4,$AI$4:$AR$7,6,FALSE)</f>
        <v>Brasilien</v>
      </c>
      <c r="AV4" s="723">
        <f>VLOOKUP($AU4,$AN$4:$AR$7,2,FALSE)</f>
        <v>7</v>
      </c>
      <c r="AW4" s="723">
        <f t="shared" ref="AW4:AW7" si="4">VLOOKUP($AU4,$AN$4:$AR$7,3,FALSE)</f>
        <v>6</v>
      </c>
      <c r="AX4" s="723">
        <f>VLOOKUP($AU4,$AN$4:$AR$7,4,FALSE)</f>
        <v>3</v>
      </c>
      <c r="AY4" s="723">
        <f>VLOOKUP($AU4,$AN$4:$AR$7,5,FALSE)</f>
        <v>3</v>
      </c>
      <c r="AZ4" s="785">
        <v>1</v>
      </c>
      <c r="BA4" s="786">
        <v>41803</v>
      </c>
      <c r="BB4" s="787" t="s">
        <v>5</v>
      </c>
      <c r="BC4" s="788" t="s">
        <v>6</v>
      </c>
      <c r="BD4" s="789" t="s">
        <v>7</v>
      </c>
      <c r="BE4" s="791">
        <f>IF(G4='Resultat &amp; tabell'!$G4,2,0)</f>
        <v>0</v>
      </c>
      <c r="BF4" s="790" t="s">
        <v>6</v>
      </c>
      <c r="BG4" s="791">
        <f>IF(I4='Resultat &amp; tabell'!$I4,2,0)</f>
        <v>2</v>
      </c>
      <c r="BH4" s="791">
        <f>IF(J4='Resultat &amp; tabell'!$J4,1,0)</f>
        <v>0</v>
      </c>
      <c r="BI4" s="775">
        <f>SUM(BE4+BG4+BH4)</f>
        <v>2</v>
      </c>
      <c r="BJ4" s="745"/>
      <c r="BK4" s="849" t="s">
        <v>199</v>
      </c>
      <c r="BL4" s="756"/>
      <c r="BM4" s="828" t="e">
        <f>IF(#REF!='Resultat &amp; tabell'!$M4,20,0)</f>
        <v>#REF!</v>
      </c>
      <c r="BN4" s="815"/>
      <c r="BO4" s="815"/>
    </row>
    <row r="5" spans="2:67" ht="14.25" customHeight="1" x14ac:dyDescent="0.25">
      <c r="B5" s="714">
        <v>2</v>
      </c>
      <c r="C5" s="757">
        <v>41803.541666666664</v>
      </c>
      <c r="D5" s="753" t="s">
        <v>168</v>
      </c>
      <c r="E5" s="754" t="s">
        <v>6</v>
      </c>
      <c r="F5" s="755" t="s">
        <v>169</v>
      </c>
      <c r="G5" s="896">
        <v>1</v>
      </c>
      <c r="H5" s="768" t="s">
        <v>6</v>
      </c>
      <c r="I5" s="894">
        <v>1</v>
      </c>
      <c r="J5" s="894" t="s">
        <v>214</v>
      </c>
      <c r="K5" s="844">
        <f>IF('Resultat &amp; tabell'!J5="",0,BI5)</f>
        <v>2</v>
      </c>
      <c r="L5" s="834">
        <v>2</v>
      </c>
      <c r="M5" s="850" t="str">
        <f>VLOOKUP(L5,$AT$4:$AY$7,2,FALSE)</f>
        <v>Kamerun</v>
      </c>
      <c r="N5" s="851">
        <f>VLOOKUP(M5,$AU$4:$AY$7,2,FALSE)</f>
        <v>4</v>
      </c>
      <c r="O5" s="851">
        <f>VLOOKUP(M5,$AU$4:$AY$7,3,FALSE)</f>
        <v>4</v>
      </c>
      <c r="P5" s="851">
        <f>VLOOKUP(M5,$AU$4:$AY$7,4,FALSE)</f>
        <v>4</v>
      </c>
      <c r="Q5" s="852">
        <f>VLOOKUP(M5,$AU$4:$AY$7,5,FALSE)</f>
        <v>0</v>
      </c>
      <c r="S5" s="849" t="s">
        <v>123</v>
      </c>
      <c r="T5" s="2001" t="s">
        <v>72</v>
      </c>
      <c r="U5" s="2002"/>
      <c r="V5" s="2002"/>
      <c r="W5" s="2003"/>
      <c r="X5" s="886">
        <f>IF(T5='Resultat &amp; tabell'!S5,20,0)</f>
        <v>0</v>
      </c>
      <c r="Z5" s="727" t="s">
        <v>10</v>
      </c>
      <c r="AA5" s="728">
        <f t="shared" ref="AA5:AA9" si="5">IF(G5="",0,IF($G5&lt;$I5,0,IF($G5=$I5,1,3)))</f>
        <v>1</v>
      </c>
      <c r="AB5" s="728">
        <f t="shared" si="0"/>
        <v>1</v>
      </c>
      <c r="AC5" s="728">
        <f t="shared" si="1"/>
        <v>1</v>
      </c>
      <c r="AD5" s="727" t="s">
        <v>11</v>
      </c>
      <c r="AE5" s="728">
        <f t="shared" ref="AE5:AE9" si="6">IF(I5="",0,IF(I5&lt;G5,0,IF(G5=I5,1,3)))</f>
        <v>1</v>
      </c>
      <c r="AF5" s="724">
        <f t="shared" si="2"/>
        <v>1</v>
      </c>
      <c r="AG5" s="724">
        <f t="shared" si="3"/>
        <v>1</v>
      </c>
      <c r="AI5" s="723">
        <f>RANK($AJ5,$AJ$4:$AJ$7,1)+COUNTIF($AJ$4:$AJ5,$AJ5)-1</f>
        <v>3</v>
      </c>
      <c r="AJ5" s="723">
        <f t="shared" ref="AJ5:AJ7" si="7">AK5+AL5+AM5</f>
        <v>3</v>
      </c>
      <c r="AK5" s="723">
        <f t="shared" ref="AK5:AK7" si="8">SUMPRODUCT(($AO$4:$AO$7=AO5)*($AR$4:$AR$7=AR5)*($AP$4:$AP$7&gt;AP5))</f>
        <v>0</v>
      </c>
      <c r="AL5" s="723">
        <f t="shared" ref="AL5:AL7" si="9">SUMPRODUCT(($AO$4:$AO$7=AO5)*($AR$4:$AR$7&gt;AR5))</f>
        <v>0</v>
      </c>
      <c r="AM5" s="723">
        <f t="shared" ref="AM5:AM7" si="10">RANK(AO5,$AO$4:$AO$7)</f>
        <v>3</v>
      </c>
      <c r="AN5" s="727" t="s">
        <v>10</v>
      </c>
      <c r="AO5" s="723">
        <f t="shared" ref="AO5:AO7" si="11">SUMIF($Z$4:$Z$9,$AN5,$AA$4:$AA$9)+SUMIF($AD$4:$AD$9,$AN5,$AE$4:$AE$9)</f>
        <v>2</v>
      </c>
      <c r="AP5" s="723">
        <f>SUMIF($Z$4:$Z$9,AN5,$AB$4:$AB$9)+SUMIF($AD$4:$AD$9,AN5,$AF$4:$AF$9)</f>
        <v>3</v>
      </c>
      <c r="AQ5" s="723">
        <f t="shared" ref="AQ5:AQ7" si="12">SUMIF($AD$4:$AD$9,AN5,$AG$4:$AG$9)+SUMIF($Z$4:$Z$9,AN5,$AC$4:$AC$9)</f>
        <v>4</v>
      </c>
      <c r="AR5" s="723">
        <f t="shared" ref="AR5:AR7" si="13">AP5-AQ5</f>
        <v>-1</v>
      </c>
      <c r="AT5" s="723">
        <v>2</v>
      </c>
      <c r="AU5" s="723" t="str">
        <f t="shared" ref="AU5:AU7" si="14">VLOOKUP($AT5,$AI$4:$AR$7,6,FALSE)</f>
        <v>Kamerun</v>
      </c>
      <c r="AV5" s="723">
        <f t="shared" ref="AV5:AV7" si="15">VLOOKUP($AU5,$AN$4:$AR$7,2,FALSE)</f>
        <v>4</v>
      </c>
      <c r="AW5" s="723">
        <f t="shared" si="4"/>
        <v>4</v>
      </c>
      <c r="AX5" s="723">
        <f t="shared" ref="AX5:AX7" si="16">VLOOKUP($AU5,$AN$4:$AR$7,4,FALSE)</f>
        <v>4</v>
      </c>
      <c r="AY5" s="723">
        <f t="shared" ref="AY5:AY7" si="17">VLOOKUP($AU5,$AN$4:$AR$7,5,FALSE)</f>
        <v>0</v>
      </c>
      <c r="AZ5" s="785">
        <v>2</v>
      </c>
      <c r="BA5" s="792">
        <v>41803.541666666664</v>
      </c>
      <c r="BB5" s="787" t="s">
        <v>10</v>
      </c>
      <c r="BC5" s="788" t="s">
        <v>6</v>
      </c>
      <c r="BD5" s="789" t="s">
        <v>11</v>
      </c>
      <c r="BE5" s="791">
        <f>IF(G5='Resultat &amp; tabell'!$G5,2,0)</f>
        <v>2</v>
      </c>
      <c r="BF5" s="790" t="s">
        <v>6</v>
      </c>
      <c r="BG5" s="791">
        <f>IF(I5='Resultat &amp; tabell'!$I5,2,0)</f>
        <v>0</v>
      </c>
      <c r="BH5" s="791">
        <f>IF(J5='Resultat &amp; tabell'!$J5,1,0)</f>
        <v>0</v>
      </c>
      <c r="BI5" s="775">
        <f t="shared" ref="BI5:BI9" si="18">SUM(BE5+BG5+BH5)</f>
        <v>2</v>
      </c>
      <c r="BK5" s="849" t="s">
        <v>84</v>
      </c>
      <c r="BL5" s="773"/>
      <c r="BM5" s="828">
        <f>IF(T4='Resultat &amp; tabell'!$M5,20,0)</f>
        <v>0</v>
      </c>
      <c r="BN5" s="815"/>
      <c r="BO5" s="815"/>
    </row>
    <row r="6" spans="2:67" ht="14.25" customHeight="1" x14ac:dyDescent="0.25">
      <c r="B6" s="714">
        <v>17</v>
      </c>
      <c r="C6" s="757">
        <v>41807.666666666664</v>
      </c>
      <c r="D6" s="759" t="s">
        <v>166</v>
      </c>
      <c r="E6" s="754" t="s">
        <v>6</v>
      </c>
      <c r="F6" s="755" t="s">
        <v>168</v>
      </c>
      <c r="G6" s="896">
        <v>2</v>
      </c>
      <c r="H6" s="768" t="s">
        <v>6</v>
      </c>
      <c r="I6" s="894">
        <v>1</v>
      </c>
      <c r="J6" s="894">
        <v>1</v>
      </c>
      <c r="K6" s="844">
        <f>IF('Resultat &amp; tabell'!J6="",0,BI6)</f>
        <v>0</v>
      </c>
      <c r="L6" s="834">
        <v>3</v>
      </c>
      <c r="M6" s="853" t="str">
        <f>VLOOKUP(L6,$AT$4:$AY$7,2,FALSE)</f>
        <v>Mexiko</v>
      </c>
      <c r="N6" s="847">
        <f>VLOOKUP(M6,$AU$4:$AY$7,2,FALSE)</f>
        <v>2</v>
      </c>
      <c r="O6" s="847">
        <f>VLOOKUP(M6,$AU$4:$AY$7,3,FALSE)</f>
        <v>3</v>
      </c>
      <c r="P6" s="847">
        <f>VLOOKUP(M6,$AU$4:$AY$7,4,FALSE)</f>
        <v>4</v>
      </c>
      <c r="Q6" s="848">
        <f>VLOOKUP(M6,$AU$4:$AY$7,5,FALSE)</f>
        <v>-1</v>
      </c>
      <c r="Z6" s="727" t="s">
        <v>5</v>
      </c>
      <c r="AA6" s="728">
        <f t="shared" si="5"/>
        <v>3</v>
      </c>
      <c r="AB6" s="728">
        <f t="shared" si="0"/>
        <v>2</v>
      </c>
      <c r="AC6" s="728">
        <f t="shared" si="1"/>
        <v>1</v>
      </c>
      <c r="AD6" s="727" t="s">
        <v>10</v>
      </c>
      <c r="AE6" s="728">
        <f t="shared" si="6"/>
        <v>0</v>
      </c>
      <c r="AF6" s="724">
        <f t="shared" si="2"/>
        <v>1</v>
      </c>
      <c r="AG6" s="724">
        <f t="shared" si="3"/>
        <v>2</v>
      </c>
      <c r="AI6" s="723">
        <f>RANK($AJ6,$AJ$4:$AJ$7,1)+COUNTIF($AJ$4:$AJ6,$AJ6)-1</f>
        <v>4</v>
      </c>
      <c r="AJ6" s="723">
        <f t="shared" si="7"/>
        <v>4</v>
      </c>
      <c r="AK6" s="723">
        <f t="shared" si="8"/>
        <v>0</v>
      </c>
      <c r="AL6" s="723">
        <f t="shared" si="9"/>
        <v>1</v>
      </c>
      <c r="AM6" s="723">
        <f t="shared" si="10"/>
        <v>3</v>
      </c>
      <c r="AN6" s="727" t="s">
        <v>7</v>
      </c>
      <c r="AO6" s="723">
        <f t="shared" si="11"/>
        <v>2</v>
      </c>
      <c r="AP6" s="723">
        <f>SUMIF($Z$4:$Z$9,AN6,$AB$4:$AB$9)+SUMIF($AD$4:$AD$9,AN6,$AF$4:$AF$9)</f>
        <v>2</v>
      </c>
      <c r="AQ6" s="723">
        <f t="shared" si="12"/>
        <v>4</v>
      </c>
      <c r="AR6" s="723">
        <f t="shared" si="13"/>
        <v>-2</v>
      </c>
      <c r="AT6" s="723">
        <v>3</v>
      </c>
      <c r="AU6" s="723" t="str">
        <f t="shared" si="14"/>
        <v>Mexiko</v>
      </c>
      <c r="AV6" s="723">
        <f t="shared" si="15"/>
        <v>2</v>
      </c>
      <c r="AW6" s="723">
        <f t="shared" si="4"/>
        <v>3</v>
      </c>
      <c r="AX6" s="723">
        <f t="shared" si="16"/>
        <v>4</v>
      </c>
      <c r="AY6" s="723">
        <f t="shared" si="17"/>
        <v>-1</v>
      </c>
      <c r="AZ6" s="785">
        <v>17</v>
      </c>
      <c r="BA6" s="792">
        <v>41807.666666666664</v>
      </c>
      <c r="BB6" s="787" t="s">
        <v>5</v>
      </c>
      <c r="BC6" s="788" t="s">
        <v>6</v>
      </c>
      <c r="BD6" s="789" t="s">
        <v>10</v>
      </c>
      <c r="BE6" s="791">
        <f>IF(G6='Resultat &amp; tabell'!$G6,2,0)</f>
        <v>0</v>
      </c>
      <c r="BF6" s="790" t="s">
        <v>6</v>
      </c>
      <c r="BG6" s="791">
        <f>IF(I6='Resultat &amp; tabell'!$I6,2,0)</f>
        <v>0</v>
      </c>
      <c r="BH6" s="791">
        <f>IF(J6='Resultat &amp; tabell'!$J6,1,0)</f>
        <v>0</v>
      </c>
      <c r="BI6" s="775">
        <f t="shared" si="18"/>
        <v>0</v>
      </c>
      <c r="BK6" s="849" t="s">
        <v>123</v>
      </c>
      <c r="BL6" s="773"/>
      <c r="BM6" s="828">
        <f>IF(T5='Resultat &amp; tabell'!$M6,20,0)</f>
        <v>0</v>
      </c>
      <c r="BN6" s="815"/>
      <c r="BO6" s="815"/>
    </row>
    <row r="7" spans="2:67" ht="14.25" customHeight="1" x14ac:dyDescent="0.25">
      <c r="B7" s="714">
        <v>18</v>
      </c>
      <c r="C7" s="757">
        <v>41808.75</v>
      </c>
      <c r="D7" s="753" t="s">
        <v>169</v>
      </c>
      <c r="E7" s="754" t="s">
        <v>6</v>
      </c>
      <c r="F7" s="755" t="s">
        <v>170</v>
      </c>
      <c r="G7" s="896">
        <v>2</v>
      </c>
      <c r="H7" s="768" t="s">
        <v>6</v>
      </c>
      <c r="I7" s="894">
        <v>0</v>
      </c>
      <c r="J7" s="894">
        <v>1</v>
      </c>
      <c r="K7" s="844">
        <f>IF('Resultat &amp; tabell'!J7="",0,BI7)</f>
        <v>0</v>
      </c>
      <c r="L7" s="834">
        <v>4</v>
      </c>
      <c r="M7" s="854" t="str">
        <f>VLOOKUP(L7,$AT$4:$AY$7,2,FALSE)</f>
        <v>Kroatien</v>
      </c>
      <c r="N7" s="851">
        <f>VLOOKUP(M7,$AU$4:$AY$7,2,FALSE)</f>
        <v>2</v>
      </c>
      <c r="O7" s="851">
        <f>VLOOKUP(M7,$AU$4:$AY$7,3,FALSE)</f>
        <v>2</v>
      </c>
      <c r="P7" s="851">
        <f>VLOOKUP(M7,$AU$4:$AY$7,4,FALSE)</f>
        <v>4</v>
      </c>
      <c r="Q7" s="852">
        <f>VLOOKUP(M7,$AU$4:$AY$7,5,FALSE)</f>
        <v>-2</v>
      </c>
      <c r="S7" s="855"/>
      <c r="T7" s="829"/>
      <c r="U7" s="829"/>
      <c r="V7" s="829"/>
      <c r="W7" s="720"/>
      <c r="Z7" s="727" t="s">
        <v>11</v>
      </c>
      <c r="AA7" s="728">
        <f t="shared" si="5"/>
        <v>3</v>
      </c>
      <c r="AB7" s="728">
        <f t="shared" si="0"/>
        <v>2</v>
      </c>
      <c r="AC7" s="728">
        <f t="shared" si="1"/>
        <v>0</v>
      </c>
      <c r="AD7" s="727" t="s">
        <v>7</v>
      </c>
      <c r="AE7" s="728">
        <f t="shared" si="6"/>
        <v>0</v>
      </c>
      <c r="AF7" s="724">
        <f t="shared" si="2"/>
        <v>0</v>
      </c>
      <c r="AG7" s="724">
        <f t="shared" si="3"/>
        <v>2</v>
      </c>
      <c r="AI7" s="723">
        <f>RANK($AJ7,$AJ$4:$AJ$7,1)+COUNTIF($AJ$4:$AJ7,$AJ7)-1</f>
        <v>2</v>
      </c>
      <c r="AJ7" s="723">
        <f t="shared" si="7"/>
        <v>2</v>
      </c>
      <c r="AK7" s="723">
        <f t="shared" si="8"/>
        <v>0</v>
      </c>
      <c r="AL7" s="723">
        <f t="shared" si="9"/>
        <v>0</v>
      </c>
      <c r="AM7" s="723">
        <f t="shared" si="10"/>
        <v>2</v>
      </c>
      <c r="AN7" s="727" t="s">
        <v>11</v>
      </c>
      <c r="AO7" s="723">
        <f t="shared" si="11"/>
        <v>4</v>
      </c>
      <c r="AP7" s="723">
        <f>SUMIF($Z$4:$Z$9,AN7,$AB$4:$AB$9)+SUMIF($AD$4:$AD$9,AN7,$AF$4:$AF$9)</f>
        <v>4</v>
      </c>
      <c r="AQ7" s="723">
        <f t="shared" si="12"/>
        <v>4</v>
      </c>
      <c r="AR7" s="723">
        <f t="shared" si="13"/>
        <v>0</v>
      </c>
      <c r="AT7" s="723">
        <v>4</v>
      </c>
      <c r="AU7" s="723" t="str">
        <f t="shared" si="14"/>
        <v>Kroatien</v>
      </c>
      <c r="AV7" s="723">
        <f t="shared" si="15"/>
        <v>2</v>
      </c>
      <c r="AW7" s="723">
        <f t="shared" si="4"/>
        <v>2</v>
      </c>
      <c r="AX7" s="723">
        <f t="shared" si="16"/>
        <v>4</v>
      </c>
      <c r="AY7" s="723">
        <f t="shared" si="17"/>
        <v>-2</v>
      </c>
      <c r="AZ7" s="785">
        <v>18</v>
      </c>
      <c r="BA7" s="792">
        <v>41808.75</v>
      </c>
      <c r="BB7" s="787" t="s">
        <v>11</v>
      </c>
      <c r="BC7" s="788" t="s">
        <v>6</v>
      </c>
      <c r="BD7" s="789" t="s">
        <v>7</v>
      </c>
      <c r="BE7" s="791">
        <f>IF(G7='Resultat &amp; tabell'!$G7,2,0)</f>
        <v>0</v>
      </c>
      <c r="BF7" s="790" t="s">
        <v>6</v>
      </c>
      <c r="BG7" s="791">
        <f>IF(I7='Resultat &amp; tabell'!$I7,2,0)</f>
        <v>0</v>
      </c>
      <c r="BH7" s="791">
        <f>IF(J7='Resultat &amp; tabell'!$J7,1,0)</f>
        <v>0</v>
      </c>
      <c r="BI7" s="775">
        <f t="shared" si="18"/>
        <v>0</v>
      </c>
      <c r="BK7" s="793"/>
      <c r="BL7" s="815"/>
      <c r="BM7" s="815"/>
      <c r="BN7" s="815"/>
      <c r="BO7" s="815"/>
    </row>
    <row r="8" spans="2:67" ht="14.25" customHeight="1" x14ac:dyDescent="0.25">
      <c r="B8" s="714">
        <v>33</v>
      </c>
      <c r="C8" s="757">
        <v>41813.708333333336</v>
      </c>
      <c r="D8" s="753" t="s">
        <v>169</v>
      </c>
      <c r="E8" s="754" t="s">
        <v>6</v>
      </c>
      <c r="F8" s="755" t="s">
        <v>166</v>
      </c>
      <c r="G8" s="896">
        <v>1</v>
      </c>
      <c r="H8" s="768" t="s">
        <v>6</v>
      </c>
      <c r="I8" s="894">
        <v>3</v>
      </c>
      <c r="J8" s="894">
        <v>2</v>
      </c>
      <c r="K8" s="844">
        <f>IF('Resultat &amp; tabell'!J8="",0,BI8)</f>
        <v>3</v>
      </c>
      <c r="N8" s="856"/>
      <c r="O8" s="856"/>
      <c r="P8" s="856"/>
      <c r="Q8" s="856"/>
      <c r="S8" s="855"/>
      <c r="T8" s="829"/>
      <c r="U8" s="829"/>
      <c r="V8" s="829"/>
      <c r="W8" s="720"/>
      <c r="Z8" s="727" t="s">
        <v>11</v>
      </c>
      <c r="AA8" s="728">
        <f t="shared" si="5"/>
        <v>0</v>
      </c>
      <c r="AB8" s="728">
        <f t="shared" si="0"/>
        <v>1</v>
      </c>
      <c r="AC8" s="728">
        <f t="shared" si="1"/>
        <v>3</v>
      </c>
      <c r="AD8" s="727" t="s">
        <v>5</v>
      </c>
      <c r="AE8" s="728">
        <f t="shared" si="6"/>
        <v>3</v>
      </c>
      <c r="AF8" s="724">
        <f t="shared" si="2"/>
        <v>3</v>
      </c>
      <c r="AG8" s="724">
        <f t="shared" si="3"/>
        <v>1</v>
      </c>
      <c r="AZ8" s="785">
        <v>33</v>
      </c>
      <c r="BA8" s="792">
        <v>41813.708333333336</v>
      </c>
      <c r="BB8" s="787" t="s">
        <v>11</v>
      </c>
      <c r="BC8" s="788" t="s">
        <v>6</v>
      </c>
      <c r="BD8" s="789" t="s">
        <v>5</v>
      </c>
      <c r="BE8" s="791">
        <f>IF(G8='Resultat &amp; tabell'!$G8,2,0)</f>
        <v>2</v>
      </c>
      <c r="BF8" s="790" t="s">
        <v>6</v>
      </c>
      <c r="BG8" s="791">
        <f>IF(I8='Resultat &amp; tabell'!$I8,2,0)</f>
        <v>0</v>
      </c>
      <c r="BH8" s="791">
        <f>IF(J8='Resultat &amp; tabell'!$J8,1,0)</f>
        <v>1</v>
      </c>
      <c r="BI8" s="775">
        <f t="shared" si="18"/>
        <v>3</v>
      </c>
      <c r="BL8" s="815"/>
      <c r="BM8" s="815"/>
      <c r="BN8" s="815"/>
      <c r="BO8" s="815"/>
    </row>
    <row r="9" spans="2:67" ht="14.25" customHeight="1" x14ac:dyDescent="0.25">
      <c r="B9" s="713">
        <v>34</v>
      </c>
      <c r="C9" s="758">
        <v>41813.708333333336</v>
      </c>
      <c r="D9" s="753" t="s">
        <v>170</v>
      </c>
      <c r="E9" s="754" t="s">
        <v>6</v>
      </c>
      <c r="F9" s="755" t="s">
        <v>168</v>
      </c>
      <c r="G9" s="897">
        <v>1</v>
      </c>
      <c r="H9" s="768" t="s">
        <v>6</v>
      </c>
      <c r="I9" s="894">
        <v>1</v>
      </c>
      <c r="J9" s="895" t="s">
        <v>214</v>
      </c>
      <c r="K9" s="844">
        <f>IF('Resultat &amp; tabell'!J9="",0,BI9)</f>
        <v>2</v>
      </c>
      <c r="N9" s="856"/>
      <c r="O9" s="856"/>
      <c r="P9" s="856"/>
      <c r="Q9" s="856"/>
      <c r="S9" s="855"/>
      <c r="T9" s="829"/>
      <c r="U9" s="829"/>
      <c r="V9" s="829"/>
      <c r="W9" s="720"/>
      <c r="Z9" s="727" t="s">
        <v>7</v>
      </c>
      <c r="AA9" s="728">
        <f t="shared" si="5"/>
        <v>1</v>
      </c>
      <c r="AB9" s="728">
        <f t="shared" si="0"/>
        <v>1</v>
      </c>
      <c r="AC9" s="728">
        <f t="shared" si="1"/>
        <v>1</v>
      </c>
      <c r="AD9" s="727" t="s">
        <v>10</v>
      </c>
      <c r="AE9" s="728">
        <f t="shared" si="6"/>
        <v>1</v>
      </c>
      <c r="AF9" s="724">
        <f t="shared" si="2"/>
        <v>1</v>
      </c>
      <c r="AG9" s="724">
        <f t="shared" si="3"/>
        <v>1</v>
      </c>
      <c r="AZ9" s="795">
        <v>34</v>
      </c>
      <c r="BA9" s="796">
        <v>41813.708333333336</v>
      </c>
      <c r="BB9" s="797" t="s">
        <v>7</v>
      </c>
      <c r="BC9" s="798" t="s">
        <v>6</v>
      </c>
      <c r="BD9" s="799" t="s">
        <v>10</v>
      </c>
      <c r="BE9" s="791">
        <f>IF(G9='Resultat &amp; tabell'!$G9,2,0)</f>
        <v>2</v>
      </c>
      <c r="BF9" s="790" t="s">
        <v>6</v>
      </c>
      <c r="BG9" s="791">
        <f>IF(I9='Resultat &amp; tabell'!$I9,2,0)</f>
        <v>0</v>
      </c>
      <c r="BH9" s="791">
        <f>IF(J9='Resultat &amp; tabell'!$J9,1,0)</f>
        <v>0</v>
      </c>
      <c r="BI9" s="775">
        <f t="shared" si="18"/>
        <v>2</v>
      </c>
      <c r="BL9" s="815"/>
      <c r="BM9" s="815"/>
      <c r="BN9" s="815"/>
      <c r="BO9" s="815"/>
    </row>
    <row r="10" spans="2:67" ht="14.25" customHeight="1" x14ac:dyDescent="0.3">
      <c r="C10" s="729"/>
      <c r="F10" s="888"/>
      <c r="K10" s="857"/>
      <c r="N10" s="856"/>
      <c r="O10" s="856"/>
      <c r="P10" s="856"/>
      <c r="Q10" s="856"/>
      <c r="S10" s="855"/>
      <c r="T10" s="829"/>
      <c r="U10" s="829"/>
      <c r="V10" s="829"/>
      <c r="W10" s="720"/>
      <c r="BA10" s="800"/>
      <c r="BI10" s="776"/>
      <c r="BL10" s="815"/>
      <c r="BM10" s="815"/>
      <c r="BN10" s="815"/>
      <c r="BO10" s="815"/>
    </row>
    <row r="11" spans="2:67" s="734" customFormat="1" ht="14.25" customHeight="1" x14ac:dyDescent="0.3">
      <c r="B11" s="711" t="s">
        <v>24</v>
      </c>
      <c r="C11" s="732"/>
      <c r="D11" s="717"/>
      <c r="E11" s="718"/>
      <c r="F11" s="889"/>
      <c r="G11" s="718"/>
      <c r="H11" s="718"/>
      <c r="I11" s="733"/>
      <c r="J11" s="718"/>
      <c r="K11" s="888"/>
      <c r="L11" s="858"/>
      <c r="M11" s="859"/>
      <c r="N11" s="860"/>
      <c r="O11" s="860"/>
      <c r="P11" s="860"/>
      <c r="Q11" s="860"/>
      <c r="R11" s="859"/>
      <c r="S11" s="859" t="s">
        <v>109</v>
      </c>
      <c r="Z11" s="721"/>
      <c r="AA11" s="728"/>
      <c r="AB11" s="728"/>
      <c r="AC11" s="728"/>
      <c r="AD11" s="721"/>
      <c r="AE11" s="735"/>
      <c r="AF11" s="736"/>
      <c r="AG11" s="736"/>
      <c r="AH11" s="735"/>
      <c r="AI11" s="723"/>
      <c r="AJ11" s="735"/>
      <c r="AK11" s="735"/>
      <c r="AL11" s="735"/>
      <c r="AM11" s="735"/>
      <c r="AN11" s="735"/>
      <c r="AO11" s="735"/>
      <c r="AP11" s="735"/>
      <c r="AQ11" s="735"/>
      <c r="AR11" s="735"/>
      <c r="AS11" s="735"/>
      <c r="AT11" s="735"/>
      <c r="AU11" s="735"/>
      <c r="AV11" s="735"/>
      <c r="AW11" s="735"/>
      <c r="AX11" s="735"/>
      <c r="AY11" s="735"/>
      <c r="AZ11" s="778" t="s">
        <v>24</v>
      </c>
      <c r="BA11" s="802"/>
      <c r="BB11" s="779"/>
      <c r="BC11" s="780"/>
      <c r="BD11" s="779"/>
      <c r="BE11" s="780"/>
      <c r="BF11" s="780"/>
      <c r="BG11" s="803"/>
      <c r="BH11" s="780"/>
      <c r="BI11" s="777"/>
      <c r="BJ11" s="744"/>
      <c r="BK11" s="746"/>
      <c r="BL11" s="777"/>
      <c r="BM11" s="777"/>
      <c r="BN11" s="777"/>
      <c r="BO11" s="777"/>
    </row>
    <row r="12" spans="2:67" s="734" customFormat="1" ht="14.25" customHeight="1" x14ac:dyDescent="0.25">
      <c r="B12" s="771" t="s">
        <v>2</v>
      </c>
      <c r="C12" s="7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766" t="s">
        <v>81</v>
      </c>
      <c r="K12" s="861" t="s">
        <v>89</v>
      </c>
      <c r="L12" s="858"/>
      <c r="M12" s="840" t="s">
        <v>24</v>
      </c>
      <c r="N12" s="841" t="s">
        <v>89</v>
      </c>
      <c r="O12" s="841" t="s">
        <v>90</v>
      </c>
      <c r="P12" s="841" t="s">
        <v>91</v>
      </c>
      <c r="Q12" s="842" t="s">
        <v>101</v>
      </c>
      <c r="R12" s="859"/>
      <c r="S12" s="862" t="s">
        <v>83</v>
      </c>
      <c r="T12" s="748" t="s">
        <v>89</v>
      </c>
      <c r="U12" s="748" t="s">
        <v>102</v>
      </c>
      <c r="V12" s="774" t="s">
        <v>111</v>
      </c>
      <c r="Z12" s="725" t="s">
        <v>87</v>
      </c>
      <c r="AA12" s="725" t="s">
        <v>89</v>
      </c>
      <c r="AB12" s="725" t="s">
        <v>90</v>
      </c>
      <c r="AC12" s="725" t="s">
        <v>91</v>
      </c>
      <c r="AD12" s="725" t="s">
        <v>88</v>
      </c>
      <c r="AE12" s="725" t="s">
        <v>89</v>
      </c>
      <c r="AF12" s="725" t="s">
        <v>90</v>
      </c>
      <c r="AG12" s="725" t="s">
        <v>91</v>
      </c>
      <c r="AH12" s="735"/>
      <c r="AI12" s="726" t="s">
        <v>99</v>
      </c>
      <c r="AJ12" s="726" t="s">
        <v>98</v>
      </c>
      <c r="AK12" s="726" t="s">
        <v>97</v>
      </c>
      <c r="AL12" s="725" t="s">
        <v>96</v>
      </c>
      <c r="AM12" s="725" t="s">
        <v>95</v>
      </c>
      <c r="AN12" s="725" t="s">
        <v>92</v>
      </c>
      <c r="AO12" s="725" t="s">
        <v>89</v>
      </c>
      <c r="AP12" s="725" t="s">
        <v>90</v>
      </c>
      <c r="AQ12" s="725" t="s">
        <v>91</v>
      </c>
      <c r="AR12" s="726" t="s">
        <v>93</v>
      </c>
      <c r="AS12" s="735"/>
      <c r="AT12" s="725" t="s">
        <v>94</v>
      </c>
      <c r="AU12" s="725" t="s">
        <v>92</v>
      </c>
      <c r="AV12" s="725" t="s">
        <v>89</v>
      </c>
      <c r="AW12" s="725" t="s">
        <v>90</v>
      </c>
      <c r="AX12" s="725" t="s">
        <v>91</v>
      </c>
      <c r="AY12" s="726" t="s">
        <v>93</v>
      </c>
      <c r="AZ12" s="804" t="s">
        <v>2</v>
      </c>
      <c r="BA12" s="805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806" t="s">
        <v>81</v>
      </c>
      <c r="BI12" s="767" t="s">
        <v>89</v>
      </c>
      <c r="BJ12" s="744"/>
      <c r="BK12" s="781"/>
      <c r="BL12" s="777"/>
      <c r="BM12" s="777"/>
      <c r="BN12" s="777"/>
      <c r="BO12" s="777"/>
    </row>
    <row r="13" spans="2:67" ht="14.25" customHeight="1" x14ac:dyDescent="0.25">
      <c r="B13" s="714">
        <v>3</v>
      </c>
      <c r="C13" s="757">
        <v>41803.666666666664</v>
      </c>
      <c r="D13" s="753" t="s">
        <v>174</v>
      </c>
      <c r="E13" s="754" t="s">
        <v>6</v>
      </c>
      <c r="F13" s="755" t="s">
        <v>177</v>
      </c>
      <c r="G13" s="899">
        <v>1</v>
      </c>
      <c r="H13" s="768" t="s">
        <v>6</v>
      </c>
      <c r="I13" s="898">
        <v>1</v>
      </c>
      <c r="J13" s="898" t="s">
        <v>214</v>
      </c>
      <c r="K13" s="844">
        <f>IF('Resultat &amp; tabell'!J13="",0,BI13)</f>
        <v>2</v>
      </c>
      <c r="L13" s="845">
        <v>1</v>
      </c>
      <c r="M13" s="846" t="str">
        <f>VLOOKUP(L13,$AT$13:$AY$16,2,FALSE)</f>
        <v>Chile</v>
      </c>
      <c r="N13" s="847">
        <f>VLOOKUP(M13,$AU$13:$AY$16,2,FALSE)</f>
        <v>5</v>
      </c>
      <c r="O13" s="847">
        <f>VLOOKUP(M13,$AU$13:$AY$16,3,FALSE)</f>
        <v>6</v>
      </c>
      <c r="P13" s="847">
        <f>VLOOKUP(M13,$AU$13:$AY$16,4,FALSE)</f>
        <v>3</v>
      </c>
      <c r="Q13" s="848">
        <f>VLOOKUP(M13,$AU$13:$AY$16,5,FALSE)</f>
        <v>3</v>
      </c>
      <c r="S13" s="863" t="s">
        <v>108</v>
      </c>
      <c r="T13" s="882">
        <f>SUM(K4:K72)</f>
        <v>67</v>
      </c>
      <c r="U13" s="882">
        <v>0</v>
      </c>
      <c r="V13" s="883">
        <f t="shared" ref="V13:V18" si="19">SUM(T13:U13)</f>
        <v>67</v>
      </c>
      <c r="W13" s="720"/>
      <c r="Z13" s="727" t="s">
        <v>27</v>
      </c>
      <c r="AA13" s="728">
        <f t="shared" ref="AA13:AA18" si="20">IF(G13="",0,IF($G13&lt;$I13,0,IF($G13=$I13,1,3)))</f>
        <v>1</v>
      </c>
      <c r="AB13" s="728">
        <f t="shared" ref="AB13:AB18" si="21">G13</f>
        <v>1</v>
      </c>
      <c r="AC13" s="728">
        <f t="shared" ref="AC13:AC18" si="22">I13</f>
        <v>1</v>
      </c>
      <c r="AD13" s="727" t="s">
        <v>28</v>
      </c>
      <c r="AE13" s="728">
        <f t="shared" ref="AE13:AE18" si="23">IF(I13="",0,IF(I13&lt;G13,0,IF(G13=I13,1,3)))</f>
        <v>1</v>
      </c>
      <c r="AF13" s="724">
        <f t="shared" ref="AF13:AF18" si="24">I13</f>
        <v>1</v>
      </c>
      <c r="AG13" s="724">
        <f t="shared" ref="AG13:AG18" si="25">G13</f>
        <v>1</v>
      </c>
      <c r="AI13" s="723">
        <f>RANK($AJ13,$AJ$13:$AJ$16,1)+COUNTIF($AJ$13:$AJ13,$AJ13)-1</f>
        <v>2</v>
      </c>
      <c r="AJ13" s="723">
        <f>AK13+AL13+AM13</f>
        <v>2</v>
      </c>
      <c r="AK13" s="723">
        <f>SUMPRODUCT(($AO$13:$AO$16=AO13)*($AR$13:$AR$16=AR13)*($AP$13:$AP$16&gt;AP13))</f>
        <v>0</v>
      </c>
      <c r="AL13" s="723">
        <f>SUMPRODUCT(($AO$13:$AO$16=AO13)*($AR$13:$AR$16&gt;AR13))</f>
        <v>1</v>
      </c>
      <c r="AM13" s="723">
        <f>RANK(AO13,$AO$13:$AO$16)</f>
        <v>1</v>
      </c>
      <c r="AN13" s="727" t="s">
        <v>27</v>
      </c>
      <c r="AO13" s="723">
        <f>SUMIF($Z$13:$Z$18,$AN13,$AA$13:$AA$18)+SUMIF($AD$13:$AD$18,$AN13,$AE$13:$AE$18)</f>
        <v>5</v>
      </c>
      <c r="AP13" s="723">
        <f>SUMIF($Z$13:$Z$18,$AN13,$AB$13:$AB$18)+SUMIF($AD$13:$AD$18,$AN13,$AF$13:$AF$18)</f>
        <v>5</v>
      </c>
      <c r="AQ13" s="723">
        <f>SUMIF($Z$13:$Z$18,$AN13,$AC$13:$AC$18)+SUMIF($AD$13:$AD$18,$AN13,$AG$13:$AG$18)</f>
        <v>3</v>
      </c>
      <c r="AR13" s="723">
        <f>AP13-AQ13</f>
        <v>2</v>
      </c>
      <c r="AT13" s="723">
        <v>1</v>
      </c>
      <c r="AU13" s="723" t="str">
        <f>VLOOKUP($AT13,$AI$13:$AR$16,6,FALSE)</f>
        <v>Chile</v>
      </c>
      <c r="AV13" s="723">
        <f>VLOOKUP($AU13,$AN$13:$AR$16,2,FALSE)</f>
        <v>5</v>
      </c>
      <c r="AW13" s="723">
        <f>VLOOKUP($AU13,$AN$13:$AR$16,3,FALSE)</f>
        <v>6</v>
      </c>
      <c r="AX13" s="723">
        <f>VLOOKUP($AU13,$AN$13:$AR$16,4,FALSE)</f>
        <v>3</v>
      </c>
      <c r="AY13" s="723">
        <f>VLOOKUP($AU13,$AN$13:$AR$16,5,FALSE)</f>
        <v>3</v>
      </c>
      <c r="AZ13" s="785">
        <v>3</v>
      </c>
      <c r="BA13" s="792">
        <v>41803.666666666664</v>
      </c>
      <c r="BB13" s="787" t="s">
        <v>27</v>
      </c>
      <c r="BC13" s="788" t="s">
        <v>6</v>
      </c>
      <c r="BD13" s="789" t="s">
        <v>28</v>
      </c>
      <c r="BE13" s="791">
        <f>IF(G13='Resultat &amp; tabell'!$G13,2,0)</f>
        <v>2</v>
      </c>
      <c r="BF13" s="790" t="s">
        <v>6</v>
      </c>
      <c r="BG13" s="791">
        <f>IF(I13='Resultat &amp; tabell'!$I13,2,0)</f>
        <v>0</v>
      </c>
      <c r="BH13" s="791">
        <f>IF(J13='Resultat &amp; tabell'!$J13,1,0)</f>
        <v>0</v>
      </c>
      <c r="BI13" s="775">
        <f t="shared" ref="BI13:BI18" si="26">SUM(BE13+BG13+BH13)</f>
        <v>2</v>
      </c>
      <c r="BJ13" s="745"/>
      <c r="BK13" s="778"/>
      <c r="BL13" s="815"/>
      <c r="BM13" s="815"/>
      <c r="BN13" s="815"/>
      <c r="BO13" s="815"/>
    </row>
    <row r="14" spans="2:67" ht="14.25" customHeight="1" x14ac:dyDescent="0.25">
      <c r="B14" s="714">
        <v>4</v>
      </c>
      <c r="C14" s="757">
        <v>41803.75</v>
      </c>
      <c r="D14" s="753" t="s">
        <v>175</v>
      </c>
      <c r="E14" s="754" t="s">
        <v>6</v>
      </c>
      <c r="F14" s="755" t="s">
        <v>176</v>
      </c>
      <c r="G14" s="899">
        <v>3</v>
      </c>
      <c r="H14" s="768" t="s">
        <v>6</v>
      </c>
      <c r="I14" s="898">
        <v>0</v>
      </c>
      <c r="J14" s="898">
        <v>1</v>
      </c>
      <c r="K14" s="844">
        <f>IF('Resultat &amp; tabell'!J14="",0,BI14)</f>
        <v>3</v>
      </c>
      <c r="L14" s="834">
        <v>2</v>
      </c>
      <c r="M14" s="850" t="str">
        <f>VLOOKUP(L14,$AT$13:$AY$16,2,FALSE)</f>
        <v>Spanien</v>
      </c>
      <c r="N14" s="851">
        <f>VLOOKUP(M14,$AU$13:$AY$16,2,FALSE)</f>
        <v>5</v>
      </c>
      <c r="O14" s="851">
        <f>VLOOKUP(M14,$AU$13:$AY$16,3,FALSE)</f>
        <v>5</v>
      </c>
      <c r="P14" s="851">
        <f>VLOOKUP(M14,$AU$13:$AY$16,4,FALSE)</f>
        <v>3</v>
      </c>
      <c r="Q14" s="852">
        <f>VLOOKUP(M14,$AU$13:$AY$16,5,FALSE)</f>
        <v>2</v>
      </c>
      <c r="S14" s="864" t="s">
        <v>1</v>
      </c>
      <c r="T14" s="884">
        <f>SUM(K76:K83)</f>
        <v>7</v>
      </c>
      <c r="U14" s="884">
        <f>O76</f>
        <v>18</v>
      </c>
      <c r="V14" s="885">
        <f t="shared" si="19"/>
        <v>25</v>
      </c>
      <c r="W14" s="720"/>
      <c r="Z14" s="727" t="s">
        <v>30</v>
      </c>
      <c r="AA14" s="728">
        <f t="shared" si="20"/>
        <v>3</v>
      </c>
      <c r="AB14" s="728">
        <f t="shared" si="21"/>
        <v>3</v>
      </c>
      <c r="AC14" s="728">
        <f t="shared" si="22"/>
        <v>0</v>
      </c>
      <c r="AD14" s="727" t="s">
        <v>31</v>
      </c>
      <c r="AE14" s="728">
        <f t="shared" si="23"/>
        <v>0</v>
      </c>
      <c r="AF14" s="724">
        <f t="shared" si="24"/>
        <v>0</v>
      </c>
      <c r="AG14" s="724">
        <f t="shared" si="25"/>
        <v>3</v>
      </c>
      <c r="AI14" s="723">
        <f>RANK($AJ14,$AJ$13:$AJ$16,1)+COUNTIF($AJ$13:$AJ14,$AJ14)-1</f>
        <v>1</v>
      </c>
      <c r="AJ14" s="723">
        <f>AK14+AL14+AM14</f>
        <v>1</v>
      </c>
      <c r="AK14" s="723">
        <f>SUMPRODUCT(($AO$13:$AO$16=AO14)*($AR$13:$AR$16=AR14)*($AP$13:$AP$16&gt;AP14))</f>
        <v>0</v>
      </c>
      <c r="AL14" s="723">
        <f>SUMPRODUCT(($AO$13:$AO$16=AO14)*($AR$13:$AR$16&gt;AR14))</f>
        <v>0</v>
      </c>
      <c r="AM14" s="723">
        <f>RANK(AO14,$AO$13:$AO$16)</f>
        <v>1</v>
      </c>
      <c r="AN14" s="727" t="s">
        <v>30</v>
      </c>
      <c r="AO14" s="723">
        <f>SUMIF($Z$13:$Z$18,$AN14,$AA$13:$AA$18)+SUMIF($AD$13:$AD$18,$AN14,$AE$13:$AE$18)</f>
        <v>5</v>
      </c>
      <c r="AP14" s="723">
        <f>SUMIF($Z$13:$Z$18,$AN14,$AB$13:$AB$18)+SUMIF($AD$13:$AD$18,AN14,$AF$13:$AF$18)</f>
        <v>6</v>
      </c>
      <c r="AQ14" s="723">
        <f>SUMIF($Z$13:$Z$18,$AN14,$AC$13:$AC$18)+SUMIF($AD$13:$AD$18,$AN14,$AG$13:$AG$18)</f>
        <v>3</v>
      </c>
      <c r="AR14" s="723">
        <f>AP14-AQ14</f>
        <v>3</v>
      </c>
      <c r="AT14" s="723">
        <v>2</v>
      </c>
      <c r="AU14" s="723" t="str">
        <f>VLOOKUP($AT14,$AI$13:$AR$16,6,FALSE)</f>
        <v>Spanien</v>
      </c>
      <c r="AV14" s="723">
        <f>VLOOKUP($AU14,$AN$13:$AR$16,2,FALSE)</f>
        <v>5</v>
      </c>
      <c r="AW14" s="723">
        <f>VLOOKUP($AU14,$AN$13:$AR$16,3,FALSE)</f>
        <v>5</v>
      </c>
      <c r="AX14" s="723">
        <f>VLOOKUP($AU14,$AN$13:$AR$16,4,FALSE)</f>
        <v>3</v>
      </c>
      <c r="AY14" s="723">
        <f>VLOOKUP($AU14,$AN$13:$AR$16,5,FALSE)</f>
        <v>2</v>
      </c>
      <c r="AZ14" s="785">
        <v>4</v>
      </c>
      <c r="BA14" s="792">
        <v>41803.75</v>
      </c>
      <c r="BB14" s="787" t="s">
        <v>30</v>
      </c>
      <c r="BC14" s="788" t="s">
        <v>6</v>
      </c>
      <c r="BD14" s="789" t="s">
        <v>31</v>
      </c>
      <c r="BE14" s="791">
        <f>IF(G14='Resultat &amp; tabell'!$G14,2,0)</f>
        <v>2</v>
      </c>
      <c r="BF14" s="790" t="s">
        <v>6</v>
      </c>
      <c r="BG14" s="791">
        <f>IF(I14='Resultat &amp; tabell'!$I14,2,0)</f>
        <v>0</v>
      </c>
      <c r="BH14" s="791">
        <f>IF(J14='Resultat &amp; tabell'!$J14,1,0)</f>
        <v>1</v>
      </c>
      <c r="BI14" s="775">
        <f t="shared" si="26"/>
        <v>3</v>
      </c>
      <c r="BK14" s="778"/>
      <c r="BL14" s="815"/>
      <c r="BM14" s="815"/>
      <c r="BN14" s="815"/>
      <c r="BO14" s="815"/>
    </row>
    <row r="15" spans="2:67" ht="14.25" customHeight="1" x14ac:dyDescent="0.25">
      <c r="B15" s="714">
        <v>19</v>
      </c>
      <c r="C15" s="757">
        <v>41808.666666666664</v>
      </c>
      <c r="D15" s="753" t="s">
        <v>174</v>
      </c>
      <c r="E15" s="754" t="s">
        <v>6</v>
      </c>
      <c r="F15" s="755" t="s">
        <v>175</v>
      </c>
      <c r="G15" s="899">
        <v>2</v>
      </c>
      <c r="H15" s="768" t="s">
        <v>6</v>
      </c>
      <c r="I15" s="898">
        <v>2</v>
      </c>
      <c r="J15" s="898" t="s">
        <v>214</v>
      </c>
      <c r="K15" s="844">
        <f>IF('Resultat &amp; tabell'!J15="",0,BI15)</f>
        <v>2</v>
      </c>
      <c r="L15" s="834">
        <v>3</v>
      </c>
      <c r="M15" s="865" t="str">
        <f>VLOOKUP(L15,$AT$13:$AY$16,2,FALSE)</f>
        <v>Holland</v>
      </c>
      <c r="N15" s="866">
        <f>VLOOKUP(M15,$AU$13:$AY$16,2,FALSE)</f>
        <v>5</v>
      </c>
      <c r="O15" s="866">
        <f>VLOOKUP(M15,$AU$13:$AY$16,3,FALSE)</f>
        <v>4</v>
      </c>
      <c r="P15" s="866">
        <f>VLOOKUP(M15,$AU$13:$AY$16,4,FALSE)</f>
        <v>3</v>
      </c>
      <c r="Q15" s="867">
        <f>VLOOKUP(M15,$AU$13:$AY$16,5,FALSE)</f>
        <v>1</v>
      </c>
      <c r="S15" s="864" t="s">
        <v>29</v>
      </c>
      <c r="T15" s="884">
        <f>SUM(K87:K90)</f>
        <v>0</v>
      </c>
      <c r="U15" s="884">
        <f>O87</f>
        <v>16</v>
      </c>
      <c r="V15" s="885">
        <f t="shared" si="19"/>
        <v>16</v>
      </c>
      <c r="W15" s="720"/>
      <c r="Z15" s="727" t="s">
        <v>27</v>
      </c>
      <c r="AA15" s="728">
        <f t="shared" si="20"/>
        <v>1</v>
      </c>
      <c r="AB15" s="728">
        <f t="shared" si="21"/>
        <v>2</v>
      </c>
      <c r="AC15" s="728">
        <f t="shared" si="22"/>
        <v>2</v>
      </c>
      <c r="AD15" s="727" t="s">
        <v>30</v>
      </c>
      <c r="AE15" s="728">
        <f t="shared" si="23"/>
        <v>1</v>
      </c>
      <c r="AF15" s="724">
        <f t="shared" si="24"/>
        <v>2</v>
      </c>
      <c r="AG15" s="724">
        <f t="shared" si="25"/>
        <v>2</v>
      </c>
      <c r="AI15" s="723">
        <f>RANK($AJ15,$AJ$13:$AJ$16,1)+COUNTIF($AJ$13:$AJ15,$AJ15)-1</f>
        <v>3</v>
      </c>
      <c r="AJ15" s="723">
        <f>AK15+AL15+AM15</f>
        <v>3</v>
      </c>
      <c r="AK15" s="723">
        <f>SUMPRODUCT(($AO$13:$AO$16=AO15)*($AR$13:$AR$16=AR15)*($AP$13:$AP$16&gt;AP15))</f>
        <v>0</v>
      </c>
      <c r="AL15" s="723">
        <f>SUMPRODUCT(($AO$13:$AO$16=AO15)*($AR$13:$AR$16&gt;AR15))</f>
        <v>2</v>
      </c>
      <c r="AM15" s="723">
        <f>RANK(AO15,$AO$13:$AO$16)</f>
        <v>1</v>
      </c>
      <c r="AN15" s="727" t="s">
        <v>28</v>
      </c>
      <c r="AO15" s="723">
        <f>SUMIF($Z$13:$Z$18,$AN15,$AA$13:$AA$18)+SUMIF($AD$13:$AD$18,$AN15,$AE$13:$AE$18)</f>
        <v>5</v>
      </c>
      <c r="AP15" s="723">
        <f>SUMIF($Z$13:$Z$18,$AN15,$AB$13:$AB$18)+SUMIF($AD$13:$AD$18,AN15,$AF$13:$AF$18)</f>
        <v>4</v>
      </c>
      <c r="AQ15" s="723">
        <f>SUMIF($Z$13:$Z$18,$AN15,$AC$13:$AC$18)+SUMIF($AD$13:$AD$18,$AN15,$AG$13:$AG$18)</f>
        <v>3</v>
      </c>
      <c r="AR15" s="723">
        <f>AP15-AQ15</f>
        <v>1</v>
      </c>
      <c r="AT15" s="723">
        <v>3</v>
      </c>
      <c r="AU15" s="723" t="str">
        <f>VLOOKUP($AT15,$AI$13:$AR$16,6,FALSE)</f>
        <v>Holland</v>
      </c>
      <c r="AV15" s="723">
        <f>VLOOKUP($AU15,$AN$13:$AR$16,2,FALSE)</f>
        <v>5</v>
      </c>
      <c r="AW15" s="723">
        <f>VLOOKUP($AU15,$AN$13:$AR$16,3,FALSE)</f>
        <v>4</v>
      </c>
      <c r="AX15" s="723">
        <f>VLOOKUP($AU15,$AN$13:$AR$16,4,FALSE)</f>
        <v>3</v>
      </c>
      <c r="AY15" s="723">
        <f>VLOOKUP($AU15,$AN$13:$AR$16,5,FALSE)</f>
        <v>1</v>
      </c>
      <c r="AZ15" s="785">
        <v>19</v>
      </c>
      <c r="BA15" s="792">
        <v>41808.666666666664</v>
      </c>
      <c r="BB15" s="787" t="s">
        <v>27</v>
      </c>
      <c r="BC15" s="788" t="s">
        <v>6</v>
      </c>
      <c r="BD15" s="789" t="s">
        <v>30</v>
      </c>
      <c r="BE15" s="791">
        <f>IF(G15='Resultat &amp; tabell'!$G15,2,0)</f>
        <v>0</v>
      </c>
      <c r="BF15" s="790" t="s">
        <v>6</v>
      </c>
      <c r="BG15" s="791">
        <f>IF(I15='Resultat &amp; tabell'!$I15,2,0)</f>
        <v>2</v>
      </c>
      <c r="BH15" s="791">
        <f>IF(J15='Resultat &amp; tabell'!$J15,1,0)</f>
        <v>0</v>
      </c>
      <c r="BI15" s="775">
        <f t="shared" si="26"/>
        <v>2</v>
      </c>
      <c r="BK15" s="793"/>
      <c r="BL15" s="815"/>
      <c r="BM15" s="815"/>
      <c r="BN15" s="815"/>
      <c r="BO15" s="815"/>
    </row>
    <row r="16" spans="2:67" ht="14.25" customHeight="1" x14ac:dyDescent="0.25">
      <c r="B16" s="714">
        <v>20</v>
      </c>
      <c r="C16" s="757">
        <v>41808.541666666664</v>
      </c>
      <c r="D16" s="753" t="s">
        <v>176</v>
      </c>
      <c r="E16" s="754" t="s">
        <v>6</v>
      </c>
      <c r="F16" s="755" t="s">
        <v>177</v>
      </c>
      <c r="G16" s="899">
        <v>1</v>
      </c>
      <c r="H16" s="768" t="s">
        <v>6</v>
      </c>
      <c r="I16" s="898">
        <v>2</v>
      </c>
      <c r="J16" s="898">
        <v>2</v>
      </c>
      <c r="K16" s="844">
        <f>IF('Resultat &amp; tabell'!J16="",0,BI16)</f>
        <v>1</v>
      </c>
      <c r="L16" s="834">
        <v>4</v>
      </c>
      <c r="M16" s="854" t="str">
        <f>VLOOKUP(L16,$AT$13:$AY$16,2,FALSE)</f>
        <v>Australien</v>
      </c>
      <c r="N16" s="851">
        <f>VLOOKUP(M16,$AU$13:$AY$16,2,FALSE)</f>
        <v>0</v>
      </c>
      <c r="O16" s="851">
        <f>VLOOKUP(M16,$AU$13:$AY$16,3,FALSE)</f>
        <v>1</v>
      </c>
      <c r="P16" s="851">
        <f>VLOOKUP(M16,$AU$13:$AY$16,4,FALSE)</f>
        <v>7</v>
      </c>
      <c r="Q16" s="852">
        <f>VLOOKUP(M16,$AU$13:$AY$16,5,FALSE)</f>
        <v>-6</v>
      </c>
      <c r="S16" s="864" t="s">
        <v>41</v>
      </c>
      <c r="T16" s="884">
        <f>SUM(K94:K95)</f>
        <v>0</v>
      </c>
      <c r="U16" s="884">
        <f>O94</f>
        <v>0</v>
      </c>
      <c r="V16" s="885">
        <f t="shared" si="19"/>
        <v>0</v>
      </c>
      <c r="W16" s="720"/>
      <c r="Z16" s="727" t="s">
        <v>31</v>
      </c>
      <c r="AA16" s="728">
        <f t="shared" si="20"/>
        <v>0</v>
      </c>
      <c r="AB16" s="728">
        <f t="shared" si="21"/>
        <v>1</v>
      </c>
      <c r="AC16" s="728">
        <f t="shared" si="22"/>
        <v>2</v>
      </c>
      <c r="AD16" s="727" t="s">
        <v>28</v>
      </c>
      <c r="AE16" s="728">
        <f t="shared" si="23"/>
        <v>3</v>
      </c>
      <c r="AF16" s="724">
        <f t="shared" si="24"/>
        <v>2</v>
      </c>
      <c r="AG16" s="724">
        <f t="shared" si="25"/>
        <v>1</v>
      </c>
      <c r="AI16" s="723">
        <f>RANK($AJ16,$AJ$13:$AJ$16,1)+COUNTIF($AJ$13:$AJ16,$AJ16)-1</f>
        <v>4</v>
      </c>
      <c r="AJ16" s="723">
        <f>AK16+AL16+AM16</f>
        <v>4</v>
      </c>
      <c r="AK16" s="723">
        <f>SUMPRODUCT(($AO$13:$AO$16=AO16)*($AR$13:$AR$16=AR16)*($AP$13:$AP$16&gt;AP16))</f>
        <v>0</v>
      </c>
      <c r="AL16" s="723">
        <f>SUMPRODUCT(($AO$13:$AO$16=AO16)*($AR$13:$AR$16&gt;AR16))</f>
        <v>0</v>
      </c>
      <c r="AM16" s="723">
        <f>RANK(AO16,$AO$13:$AO$16)</f>
        <v>4</v>
      </c>
      <c r="AN16" s="727" t="s">
        <v>31</v>
      </c>
      <c r="AO16" s="723">
        <f>SUMIF($Z$13:$Z$18,$AN16,$AA$13:$AA$18)+SUMIF($AD$13:$AD$18,$AN16,$AE$13:$AE$18)</f>
        <v>0</v>
      </c>
      <c r="AP16" s="723">
        <f>SUMIF($Z$13:$Z$18,$AN16,$AB$13:$AB$18)+SUMIF($AD$13:$AD$18,AN16,$AF$13:$AF$18)</f>
        <v>1</v>
      </c>
      <c r="AQ16" s="723">
        <f>SUMIF($Z$13:$Z$18,$AN16,$AC$13:$AC$18)+SUMIF($AD$13:$AD$18,$AN16,$AG$13:$AG$18)</f>
        <v>7</v>
      </c>
      <c r="AR16" s="723">
        <f>AP16-AQ16</f>
        <v>-6</v>
      </c>
      <c r="AT16" s="723">
        <v>4</v>
      </c>
      <c r="AU16" s="723" t="str">
        <f>VLOOKUP($AT16,$AI$13:$AR$16,6,FALSE)</f>
        <v>Australien</v>
      </c>
      <c r="AV16" s="723">
        <f>VLOOKUP($AU16,$AN$13:$AR$16,2,FALSE)</f>
        <v>0</v>
      </c>
      <c r="AW16" s="723">
        <f>VLOOKUP($AU16,$AN$13:$AR$16,3,FALSE)</f>
        <v>1</v>
      </c>
      <c r="AX16" s="723">
        <f>VLOOKUP($AU16,$AN$13:$AR$16,4,FALSE)</f>
        <v>7</v>
      </c>
      <c r="AY16" s="723">
        <f>VLOOKUP($AU16,$AN$13:$AR$16,5,FALSE)</f>
        <v>-6</v>
      </c>
      <c r="AZ16" s="785">
        <v>20</v>
      </c>
      <c r="BA16" s="792">
        <v>41808.541666666664</v>
      </c>
      <c r="BB16" s="787" t="s">
        <v>31</v>
      </c>
      <c r="BC16" s="788" t="s">
        <v>6</v>
      </c>
      <c r="BD16" s="789" t="s">
        <v>28</v>
      </c>
      <c r="BE16" s="791">
        <f>IF(G16='Resultat &amp; tabell'!$G16,2,0)</f>
        <v>0</v>
      </c>
      <c r="BF16" s="790" t="s">
        <v>6</v>
      </c>
      <c r="BG16" s="791">
        <f>IF(I16='Resultat &amp; tabell'!$I16,2,0)</f>
        <v>0</v>
      </c>
      <c r="BH16" s="791">
        <f>IF(J16='Resultat &amp; tabell'!$J16,1,0)</f>
        <v>1</v>
      </c>
      <c r="BI16" s="775">
        <f t="shared" si="26"/>
        <v>1</v>
      </c>
      <c r="BK16" s="793"/>
      <c r="BL16" s="815"/>
      <c r="BM16" s="815"/>
      <c r="BN16" s="815"/>
      <c r="BO16" s="815"/>
    </row>
    <row r="17" spans="2:67" ht="14.25" customHeight="1" x14ac:dyDescent="0.25">
      <c r="B17" s="714">
        <v>35</v>
      </c>
      <c r="C17" s="757">
        <v>41813.541666666664</v>
      </c>
      <c r="D17" s="753" t="s">
        <v>176</v>
      </c>
      <c r="E17" s="754" t="s">
        <v>6</v>
      </c>
      <c r="F17" s="755" t="s">
        <v>174</v>
      </c>
      <c r="G17" s="899">
        <v>0</v>
      </c>
      <c r="H17" s="768" t="s">
        <v>6</v>
      </c>
      <c r="I17" s="898">
        <v>2</v>
      </c>
      <c r="J17" s="898">
        <v>2</v>
      </c>
      <c r="K17" s="844">
        <f>IF('Resultat &amp; tabell'!J17="",0,BI17)</f>
        <v>3</v>
      </c>
      <c r="N17" s="856"/>
      <c r="O17" s="856"/>
      <c r="P17" s="856"/>
      <c r="Q17" s="856"/>
      <c r="S17" s="864" t="s">
        <v>50</v>
      </c>
      <c r="T17" s="884">
        <f>SUM(K99)</f>
        <v>0</v>
      </c>
      <c r="U17" s="884">
        <f>O99</f>
        <v>0</v>
      </c>
      <c r="V17" s="885">
        <f t="shared" si="19"/>
        <v>0</v>
      </c>
      <c r="W17" s="720"/>
      <c r="Z17" s="727" t="s">
        <v>31</v>
      </c>
      <c r="AA17" s="728">
        <f t="shared" si="20"/>
        <v>0</v>
      </c>
      <c r="AB17" s="728">
        <f t="shared" si="21"/>
        <v>0</v>
      </c>
      <c r="AC17" s="728">
        <f t="shared" si="22"/>
        <v>2</v>
      </c>
      <c r="AD17" s="727" t="s">
        <v>27</v>
      </c>
      <c r="AE17" s="728">
        <f t="shared" si="23"/>
        <v>3</v>
      </c>
      <c r="AF17" s="724">
        <f t="shared" si="24"/>
        <v>2</v>
      </c>
      <c r="AG17" s="724">
        <f t="shared" si="25"/>
        <v>0</v>
      </c>
      <c r="AZ17" s="785">
        <v>35</v>
      </c>
      <c r="BA17" s="792">
        <v>41813.541666666664</v>
      </c>
      <c r="BB17" s="787" t="s">
        <v>31</v>
      </c>
      <c r="BC17" s="788" t="s">
        <v>6</v>
      </c>
      <c r="BD17" s="789" t="s">
        <v>27</v>
      </c>
      <c r="BE17" s="791">
        <f>IF(G17='Resultat &amp; tabell'!$G17,2,0)</f>
        <v>2</v>
      </c>
      <c r="BF17" s="790" t="s">
        <v>6</v>
      </c>
      <c r="BG17" s="791">
        <f>IF(I17='Resultat &amp; tabell'!$I17,2,0)</f>
        <v>0</v>
      </c>
      <c r="BH17" s="791">
        <f>IF(J17='Resultat &amp; tabell'!$J17,1,0)</f>
        <v>1</v>
      </c>
      <c r="BI17" s="775">
        <f t="shared" si="26"/>
        <v>3</v>
      </c>
      <c r="BL17" s="815"/>
      <c r="BM17" s="815"/>
      <c r="BN17" s="815"/>
      <c r="BO17" s="815"/>
    </row>
    <row r="18" spans="2:67" ht="14.25" customHeight="1" x14ac:dyDescent="0.25">
      <c r="B18" s="714">
        <v>36</v>
      </c>
      <c r="C18" s="757">
        <v>41813.541666666664</v>
      </c>
      <c r="D18" s="753" t="s">
        <v>177</v>
      </c>
      <c r="E18" s="754" t="s">
        <v>6</v>
      </c>
      <c r="F18" s="755" t="s">
        <v>175</v>
      </c>
      <c r="G18" s="899">
        <v>1</v>
      </c>
      <c r="H18" s="768" t="s">
        <v>6</v>
      </c>
      <c r="I18" s="898">
        <v>1</v>
      </c>
      <c r="J18" s="898" t="s">
        <v>214</v>
      </c>
      <c r="K18" s="844">
        <f>IF('Resultat &amp; tabell'!J18="",0,BI18)</f>
        <v>0</v>
      </c>
      <c r="M18" s="887"/>
      <c r="N18" s="856"/>
      <c r="O18" s="856"/>
      <c r="P18" s="856"/>
      <c r="Q18" s="856"/>
      <c r="S18" s="864" t="s">
        <v>54</v>
      </c>
      <c r="T18" s="884">
        <f>SUM(K103)</f>
        <v>0</v>
      </c>
      <c r="U18" s="884">
        <f>O103</f>
        <v>0</v>
      </c>
      <c r="V18" s="885">
        <f t="shared" si="19"/>
        <v>0</v>
      </c>
      <c r="W18" s="720"/>
      <c r="Z18" s="727" t="s">
        <v>28</v>
      </c>
      <c r="AA18" s="728">
        <f t="shared" si="20"/>
        <v>1</v>
      </c>
      <c r="AB18" s="728">
        <f t="shared" si="21"/>
        <v>1</v>
      </c>
      <c r="AC18" s="728">
        <f t="shared" si="22"/>
        <v>1</v>
      </c>
      <c r="AD18" s="727" t="s">
        <v>30</v>
      </c>
      <c r="AE18" s="728">
        <f t="shared" si="23"/>
        <v>1</v>
      </c>
      <c r="AF18" s="724">
        <f t="shared" si="24"/>
        <v>1</v>
      </c>
      <c r="AG18" s="724">
        <f t="shared" si="25"/>
        <v>1</v>
      </c>
      <c r="AJ18" s="737"/>
      <c r="AZ18" s="785">
        <v>36</v>
      </c>
      <c r="BA18" s="792">
        <v>41813.541666666664</v>
      </c>
      <c r="BB18" s="787" t="s">
        <v>28</v>
      </c>
      <c r="BC18" s="788" t="s">
        <v>6</v>
      </c>
      <c r="BD18" s="789" t="s">
        <v>30</v>
      </c>
      <c r="BE18" s="791">
        <f>IF(G18='Resultat &amp; tabell'!$G18,2,0)</f>
        <v>0</v>
      </c>
      <c r="BF18" s="790" t="s">
        <v>6</v>
      </c>
      <c r="BG18" s="791">
        <f>IF(I18='Resultat &amp; tabell'!$I18,2,0)</f>
        <v>0</v>
      </c>
      <c r="BH18" s="791">
        <f>IF(J18='Resultat &amp; tabell'!$J18,1,0)</f>
        <v>0</v>
      </c>
      <c r="BI18" s="775">
        <f t="shared" si="26"/>
        <v>0</v>
      </c>
      <c r="BL18" s="815"/>
      <c r="BM18" s="815"/>
      <c r="BN18" s="815"/>
      <c r="BO18" s="815"/>
    </row>
    <row r="19" spans="2:67" ht="14.25" customHeight="1" x14ac:dyDescent="0.25">
      <c r="C19" s="729"/>
      <c r="I19" s="887"/>
      <c r="K19" s="857"/>
      <c r="M19" s="710"/>
      <c r="N19" s="856"/>
      <c r="O19" s="856"/>
      <c r="P19" s="856"/>
      <c r="Q19" s="856"/>
      <c r="S19" s="868" t="s">
        <v>82</v>
      </c>
      <c r="T19" s="884">
        <v>0</v>
      </c>
      <c r="U19" s="856">
        <f>SUM(X4:X5)</f>
        <v>0</v>
      </c>
      <c r="V19" s="885">
        <f>SUM(T19:U19)</f>
        <v>0</v>
      </c>
      <c r="W19" s="734"/>
      <c r="X19" s="734"/>
      <c r="BA19" s="800"/>
      <c r="BI19" s="776"/>
      <c r="BL19" s="815"/>
      <c r="BM19" s="815"/>
      <c r="BN19" s="815"/>
      <c r="BO19" s="815"/>
    </row>
    <row r="20" spans="2:67" s="734" customFormat="1" ht="12.75" customHeight="1" x14ac:dyDescent="0.25">
      <c r="B20" s="711" t="s">
        <v>40</v>
      </c>
      <c r="C20" s="732"/>
      <c r="D20" s="717"/>
      <c r="E20" s="718"/>
      <c r="F20" s="710"/>
      <c r="G20" s="718"/>
      <c r="H20" s="718"/>
      <c r="I20" s="710"/>
      <c r="J20" s="718"/>
      <c r="K20" s="710"/>
      <c r="L20" s="858"/>
      <c r="M20" s="859"/>
      <c r="N20" s="860"/>
      <c r="O20" s="860"/>
      <c r="P20" s="860"/>
      <c r="Q20" s="860"/>
      <c r="R20" s="859"/>
      <c r="S20" s="890" t="s">
        <v>110</v>
      </c>
      <c r="T20" s="891"/>
      <c r="U20" s="891"/>
      <c r="V20" s="892">
        <f>SUM(V13:V19)</f>
        <v>108</v>
      </c>
      <c r="Z20" s="721"/>
      <c r="AA20" s="728"/>
      <c r="AB20" s="728"/>
      <c r="AC20" s="728"/>
      <c r="AD20" s="721"/>
      <c r="AE20" s="735"/>
      <c r="AF20" s="736"/>
      <c r="AG20" s="736"/>
      <c r="AH20" s="735"/>
      <c r="AI20" s="735"/>
      <c r="AJ20" s="735"/>
      <c r="AK20" s="735"/>
      <c r="AL20" s="735"/>
      <c r="AM20" s="735"/>
      <c r="AN20" s="735"/>
      <c r="AO20" s="735"/>
      <c r="AP20" s="735"/>
      <c r="AQ20" s="735"/>
      <c r="AR20" s="735"/>
      <c r="AS20" s="735"/>
      <c r="AT20" s="735"/>
      <c r="AU20" s="735"/>
      <c r="AV20" s="735"/>
      <c r="AW20" s="735"/>
      <c r="AX20" s="735"/>
      <c r="AY20" s="735"/>
      <c r="AZ20" s="778" t="s">
        <v>40</v>
      </c>
      <c r="BA20" s="802"/>
      <c r="BB20" s="779"/>
      <c r="BC20" s="780"/>
      <c r="BD20" s="779"/>
      <c r="BE20" s="780"/>
      <c r="BF20" s="780"/>
      <c r="BG20" s="780"/>
      <c r="BH20" s="780"/>
      <c r="BI20" s="777"/>
      <c r="BJ20" s="744"/>
      <c r="BK20" s="746"/>
      <c r="BL20" s="777"/>
      <c r="BM20" s="777"/>
      <c r="BN20" s="777"/>
      <c r="BO20" s="777"/>
    </row>
    <row r="21" spans="2:67" s="734" customFormat="1" ht="14.25" customHeight="1" x14ac:dyDescent="0.25">
      <c r="B21" s="764" t="s">
        <v>2</v>
      </c>
      <c r="C21" s="7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766" t="s">
        <v>81</v>
      </c>
      <c r="K21" s="861" t="s">
        <v>89</v>
      </c>
      <c r="L21" s="858"/>
      <c r="M21" s="840" t="s">
        <v>40</v>
      </c>
      <c r="N21" s="841" t="s">
        <v>89</v>
      </c>
      <c r="O21" s="841" t="s">
        <v>90</v>
      </c>
      <c r="P21" s="841" t="s">
        <v>91</v>
      </c>
      <c r="Q21" s="842" t="s">
        <v>101</v>
      </c>
      <c r="R21" s="859"/>
      <c r="S21" s="859"/>
      <c r="W21" s="738"/>
      <c r="Z21" s="725" t="s">
        <v>87</v>
      </c>
      <c r="AA21" s="725" t="s">
        <v>89</v>
      </c>
      <c r="AB21" s="725" t="s">
        <v>90</v>
      </c>
      <c r="AC21" s="725" t="s">
        <v>91</v>
      </c>
      <c r="AD21" s="725" t="s">
        <v>88</v>
      </c>
      <c r="AE21" s="725" t="s">
        <v>89</v>
      </c>
      <c r="AF21" s="725" t="s">
        <v>90</v>
      </c>
      <c r="AG21" s="725" t="s">
        <v>91</v>
      </c>
      <c r="AH21" s="735"/>
      <c r="AI21" s="726" t="s">
        <v>99</v>
      </c>
      <c r="AJ21" s="726" t="s">
        <v>98</v>
      </c>
      <c r="AK21" s="726" t="s">
        <v>97</v>
      </c>
      <c r="AL21" s="725" t="s">
        <v>96</v>
      </c>
      <c r="AM21" s="725" t="s">
        <v>95</v>
      </c>
      <c r="AN21" s="725" t="s">
        <v>92</v>
      </c>
      <c r="AO21" s="725" t="s">
        <v>89</v>
      </c>
      <c r="AP21" s="725" t="s">
        <v>90</v>
      </c>
      <c r="AQ21" s="725" t="s">
        <v>91</v>
      </c>
      <c r="AR21" s="726" t="s">
        <v>93</v>
      </c>
      <c r="AS21" s="735"/>
      <c r="AT21" s="725" t="s">
        <v>94</v>
      </c>
      <c r="AU21" s="725" t="s">
        <v>92</v>
      </c>
      <c r="AV21" s="725" t="s">
        <v>89</v>
      </c>
      <c r="AW21" s="725" t="s">
        <v>90</v>
      </c>
      <c r="AX21" s="725" t="s">
        <v>91</v>
      </c>
      <c r="AY21" s="726" t="s">
        <v>93</v>
      </c>
      <c r="AZ21" s="807" t="s">
        <v>2</v>
      </c>
      <c r="BA21" s="805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806" t="s">
        <v>81</v>
      </c>
      <c r="BI21" s="767" t="s">
        <v>89</v>
      </c>
      <c r="BJ21" s="744"/>
      <c r="BK21" s="781"/>
      <c r="BL21" s="777"/>
      <c r="BM21" s="777"/>
      <c r="BN21" s="777"/>
      <c r="BO21" s="777"/>
    </row>
    <row r="22" spans="2:67" ht="14.25" customHeight="1" x14ac:dyDescent="0.25">
      <c r="B22" s="714">
        <v>5</v>
      </c>
      <c r="C22" s="757">
        <v>41804.541666666664</v>
      </c>
      <c r="D22" s="753" t="s">
        <v>173</v>
      </c>
      <c r="E22" s="754" t="s">
        <v>6</v>
      </c>
      <c r="F22" s="755" t="s">
        <v>172</v>
      </c>
      <c r="G22" s="901">
        <v>1</v>
      </c>
      <c r="H22" s="768" t="s">
        <v>6</v>
      </c>
      <c r="I22" s="900">
        <v>1</v>
      </c>
      <c r="J22" s="900" t="s">
        <v>214</v>
      </c>
      <c r="K22" s="844">
        <f>IF('Resultat &amp; tabell'!J22="",0,BI22)</f>
        <v>0</v>
      </c>
      <c r="L22" s="845">
        <v>1</v>
      </c>
      <c r="M22" s="846" t="str">
        <f>VLOOKUP(L22,$AT$22:$AY$25,2,FALSE)</f>
        <v>Elfenbenskusten</v>
      </c>
      <c r="N22" s="847">
        <f>VLOOKUP(M22,$AU$22:$AY$25,2,FALSE)</f>
        <v>7</v>
      </c>
      <c r="O22" s="847">
        <f>VLOOKUP(M22,$AU$22:$AY$25,3,FALSE)</f>
        <v>5</v>
      </c>
      <c r="P22" s="847">
        <f>VLOOKUP(M22,$AU$22:$AY$25,4,FALSE)</f>
        <v>1</v>
      </c>
      <c r="Q22" s="848">
        <f>VLOOKUP(M22,$AU$22:$AY$25,5,FALSE)</f>
        <v>4</v>
      </c>
      <c r="S22" s="837"/>
      <c r="T22" s="720"/>
      <c r="U22" s="720"/>
      <c r="V22" s="720"/>
      <c r="W22" s="720"/>
      <c r="Z22" s="727" t="s">
        <v>42</v>
      </c>
      <c r="AA22" s="728">
        <f t="shared" ref="AA22:AA27" si="27">IF(G22="",0,IF($G22&lt;$I22,0,IF($G22=$I22,1,3)))</f>
        <v>1</v>
      </c>
      <c r="AB22" s="728">
        <f t="shared" ref="AB22:AB27" si="28">G22</f>
        <v>1</v>
      </c>
      <c r="AC22" s="728">
        <f t="shared" ref="AC22:AC27" si="29">I22</f>
        <v>1</v>
      </c>
      <c r="AD22" s="727" t="s">
        <v>43</v>
      </c>
      <c r="AE22" s="728">
        <f t="shared" ref="AE22:AE27" si="30">IF(I22="",0,IF(I22&lt;G22,0,IF(G22=I22,1,3)))</f>
        <v>1</v>
      </c>
      <c r="AF22" s="724">
        <f t="shared" ref="AF22:AF27" si="31">I22</f>
        <v>1</v>
      </c>
      <c r="AG22" s="724">
        <f t="shared" ref="AG22:AG27" si="32">G22</f>
        <v>1</v>
      </c>
      <c r="AI22" s="723">
        <f>RANK($AJ22,$AJ$22:$AJ$25,1)+COUNTIF($AJ$22:$AJ22,$AJ22)-1</f>
        <v>4</v>
      </c>
      <c r="AJ22" s="723">
        <f>AK22+AL22+AM22</f>
        <v>4</v>
      </c>
      <c r="AK22" s="723">
        <f>SUMPRODUCT(($AO$22:$AO$25=AO22)*($AR$22:$AR$25=AR22)*($AP$22:$AP$25&gt;AP22))</f>
        <v>0</v>
      </c>
      <c r="AL22" s="723">
        <f>SUMPRODUCT(($AO$22:$AO$25=AO22)*($AR$22:$AR$25&gt;AR22))</f>
        <v>0</v>
      </c>
      <c r="AM22" s="723">
        <f>RANK(AO22,$AO$22:$AO$25)</f>
        <v>4</v>
      </c>
      <c r="AN22" s="727" t="s">
        <v>42</v>
      </c>
      <c r="AO22" s="723">
        <f>SUMIF($Z$22:$Z$27,$AN22,$AA$22:$AA$27)+SUMIF($AD$22:$AD$27,$AN22,$AE$22:$AE$27)</f>
        <v>1</v>
      </c>
      <c r="AP22" s="723">
        <f>SUMIF($Z$22:$Z$27,$AN22,$AB$22:$AB$27)+SUMIF($AD$22:$AD$27,$AN22,$AF$22:$AF$27)</f>
        <v>2</v>
      </c>
      <c r="AQ22" s="723">
        <f>SUMIF($Z$22:$Z$27,$AN22,$AC$22:$AC$27)+SUMIF($AD$22:$AD$27,$AN22,$AG$22:$AG$27)</f>
        <v>4</v>
      </c>
      <c r="AR22" s="723">
        <f>AP22-AQ22</f>
        <v>-2</v>
      </c>
      <c r="AT22" s="723">
        <v>1</v>
      </c>
      <c r="AU22" s="723" t="str">
        <f>VLOOKUP($AT22,$AI$22:$AR$25,6,FALSE)</f>
        <v>Elfenbenskusten</v>
      </c>
      <c r="AV22" s="723">
        <f>VLOOKUP($AU22,$AN$22:$AR$25,2,FALSE)</f>
        <v>7</v>
      </c>
      <c r="AW22" s="723">
        <f>VLOOKUP($AU22,$AN$22:$AR$25,3,FALSE)</f>
        <v>5</v>
      </c>
      <c r="AX22" s="723">
        <f>VLOOKUP($AU22,$AN$22:$AR$25,4,FALSE)</f>
        <v>1</v>
      </c>
      <c r="AY22" s="723">
        <f>VLOOKUP($AU22,$AN$22:$AR$25,5,FALSE)</f>
        <v>4</v>
      </c>
      <c r="AZ22" s="785">
        <v>5</v>
      </c>
      <c r="BA22" s="792">
        <v>41804.541666666664</v>
      </c>
      <c r="BB22" s="787" t="s">
        <v>42</v>
      </c>
      <c r="BC22" s="788" t="s">
        <v>6</v>
      </c>
      <c r="BD22" s="789" t="s">
        <v>43</v>
      </c>
      <c r="BE22" s="791">
        <f>IF(G22='Resultat &amp; tabell'!$G22,2,0)</f>
        <v>0</v>
      </c>
      <c r="BF22" s="790" t="s">
        <v>6</v>
      </c>
      <c r="BG22" s="791">
        <f>IF(I22='Resultat &amp; tabell'!$I22,2,0)</f>
        <v>0</v>
      </c>
      <c r="BH22" s="791">
        <f>IF(J22='Resultat &amp; tabell'!$J22,1,0)</f>
        <v>0</v>
      </c>
      <c r="BI22" s="775">
        <f t="shared" ref="BI22:BI27" si="33">SUM(BE22+BG22+BH22)</f>
        <v>0</v>
      </c>
      <c r="BJ22" s="745"/>
      <c r="BK22" s="778"/>
      <c r="BL22" s="815"/>
      <c r="BM22" s="815"/>
      <c r="BN22" s="815"/>
      <c r="BO22" s="815"/>
    </row>
    <row r="23" spans="2:67" ht="14.25" customHeight="1" x14ac:dyDescent="0.25">
      <c r="B23" s="714">
        <v>6</v>
      </c>
      <c r="C23" s="757">
        <v>41805</v>
      </c>
      <c r="D23" s="761" t="s">
        <v>167</v>
      </c>
      <c r="E23" s="754" t="s">
        <v>6</v>
      </c>
      <c r="F23" s="755" t="s">
        <v>171</v>
      </c>
      <c r="G23" s="901">
        <v>3</v>
      </c>
      <c r="H23" s="768" t="s">
        <v>6</v>
      </c>
      <c r="I23" s="900">
        <v>0</v>
      </c>
      <c r="J23" s="900">
        <v>1</v>
      </c>
      <c r="K23" s="844">
        <f>IF('Resultat &amp; tabell'!J23="",0,BI23)</f>
        <v>1</v>
      </c>
      <c r="L23" s="834">
        <v>2</v>
      </c>
      <c r="M23" s="850" t="str">
        <f>VLOOKUP(L23,$AT$22:$AY$25,2,FALSE)</f>
        <v>Japan</v>
      </c>
      <c r="N23" s="851">
        <f>VLOOKUP(M23,$AU$22:$AY$25,2,FALSE)</f>
        <v>6</v>
      </c>
      <c r="O23" s="851">
        <f>VLOOKUP(M23,$AU$22:$AY$25,3,FALSE)</f>
        <v>3</v>
      </c>
      <c r="P23" s="851">
        <f>VLOOKUP(M23,$AU$22:$AY$25,4,FALSE)</f>
        <v>3</v>
      </c>
      <c r="Q23" s="852">
        <f>VLOOKUP(M23,$AU$22:$AY$25,5,FALSE)</f>
        <v>0</v>
      </c>
      <c r="S23" s="837"/>
      <c r="T23" s="720"/>
      <c r="U23" s="720"/>
      <c r="V23" s="720"/>
      <c r="W23" s="720"/>
      <c r="Z23" s="724" t="s">
        <v>46</v>
      </c>
      <c r="AA23" s="728">
        <f t="shared" si="27"/>
        <v>3</v>
      </c>
      <c r="AB23" s="728">
        <f t="shared" si="28"/>
        <v>3</v>
      </c>
      <c r="AC23" s="728">
        <f t="shared" si="29"/>
        <v>0</v>
      </c>
      <c r="AD23" s="727" t="s">
        <v>47</v>
      </c>
      <c r="AE23" s="728">
        <f t="shared" si="30"/>
        <v>0</v>
      </c>
      <c r="AF23" s="724">
        <f t="shared" si="31"/>
        <v>0</v>
      </c>
      <c r="AG23" s="724">
        <f t="shared" si="32"/>
        <v>3</v>
      </c>
      <c r="AI23" s="723">
        <f>RANK($AJ23,$AJ$22:$AJ$25,1)+COUNTIF($AJ$22:$AJ23,$AJ23)-1</f>
        <v>1</v>
      </c>
      <c r="AJ23" s="723">
        <f>AK23+AL23+AM23</f>
        <v>1</v>
      </c>
      <c r="AK23" s="723">
        <f t="shared" ref="AK23:AK25" si="34">SUMPRODUCT(($AO$22:$AO$25=AO23)*($AR$22:$AR$25=AR23)*($AP$22:$AP$25&gt;AP23))</f>
        <v>0</v>
      </c>
      <c r="AL23" s="723">
        <f t="shared" ref="AL23:AL25" si="35">SUMPRODUCT(($AO$22:$AO$25=AO23)*($AR$22:$AR$25&gt;AR23))</f>
        <v>0</v>
      </c>
      <c r="AM23" s="723">
        <f t="shared" ref="AM23:AM25" si="36">RANK(AO23,$AO$22:$AO$25)</f>
        <v>1</v>
      </c>
      <c r="AN23" s="724" t="s">
        <v>46</v>
      </c>
      <c r="AO23" s="723">
        <f t="shared" ref="AO23:AO25" si="37">SUMIF($Z$22:$Z$27,$AN23,$AA$22:$AA$27)+SUMIF($AD$22:$AD$27,$AN23,$AE$22:$AE$27)</f>
        <v>7</v>
      </c>
      <c r="AP23" s="723">
        <f t="shared" ref="AP23:AP25" si="38">SUMIF($Z$22:$Z$27,$AN23,$AB$22:$AB$27)+SUMIF($AD$22:$AD$27,$AN23,$AF$22:$AF$27)</f>
        <v>5</v>
      </c>
      <c r="AQ23" s="723">
        <f t="shared" ref="AQ23:AQ25" si="39">SUMIF($Z$22:$Z$27,$AN23,$AC$22:$AC$27)+SUMIF($AD$22:$AD$27,$AN23,$AG$22:$AG$27)</f>
        <v>1</v>
      </c>
      <c r="AR23" s="723">
        <f t="shared" ref="AR23:AR25" si="40">AP23-AQ23</f>
        <v>4</v>
      </c>
      <c r="AT23" s="723">
        <v>2</v>
      </c>
      <c r="AU23" s="723" t="str">
        <f t="shared" ref="AU23:AU25" si="41">VLOOKUP($AT23,$AI$22:$AR$25,6,FALSE)</f>
        <v>Japan</v>
      </c>
      <c r="AV23" s="723">
        <f t="shared" ref="AV23:AV25" si="42">VLOOKUP($AU23,$AN$22:$AR$25,2,FALSE)</f>
        <v>6</v>
      </c>
      <c r="AW23" s="723">
        <f t="shared" ref="AW23:AW25" si="43">VLOOKUP($AU23,$AN$22:$AR$25,3,FALSE)</f>
        <v>3</v>
      </c>
      <c r="AX23" s="723">
        <f t="shared" ref="AX23:AX25" si="44">VLOOKUP($AU23,$AN$22:$AR$25,4,FALSE)</f>
        <v>3</v>
      </c>
      <c r="AY23" s="723">
        <f t="shared" ref="AY23:AY25" si="45">VLOOKUP($AU23,$AN$22:$AR$25,5,FALSE)</f>
        <v>0</v>
      </c>
      <c r="AZ23" s="785">
        <v>6</v>
      </c>
      <c r="BA23" s="792">
        <v>41805</v>
      </c>
      <c r="BB23" s="808" t="s">
        <v>46</v>
      </c>
      <c r="BC23" s="788" t="s">
        <v>6</v>
      </c>
      <c r="BD23" s="789" t="s">
        <v>47</v>
      </c>
      <c r="BE23" s="791">
        <f>IF(G23='Resultat &amp; tabell'!$G23,2,0)</f>
        <v>0</v>
      </c>
      <c r="BF23" s="790" t="s">
        <v>6</v>
      </c>
      <c r="BG23" s="791">
        <f>IF(I23='Resultat &amp; tabell'!$I23,2,0)</f>
        <v>0</v>
      </c>
      <c r="BH23" s="791">
        <f>IF(J23='Resultat &amp; tabell'!$J23,1,0)</f>
        <v>1</v>
      </c>
      <c r="BI23" s="775">
        <f t="shared" si="33"/>
        <v>1</v>
      </c>
      <c r="BK23" s="778"/>
      <c r="BL23" s="815"/>
      <c r="BM23" s="815"/>
      <c r="BN23" s="815"/>
      <c r="BO23" s="815"/>
    </row>
    <row r="24" spans="2:67" ht="14.25" customHeight="1" x14ac:dyDescent="0.25">
      <c r="B24" s="714">
        <v>21</v>
      </c>
      <c r="C24" s="757">
        <v>41809.541666666664</v>
      </c>
      <c r="D24" s="753" t="s">
        <v>173</v>
      </c>
      <c r="E24" s="754" t="s">
        <v>6</v>
      </c>
      <c r="F24" s="755" t="s">
        <v>167</v>
      </c>
      <c r="G24" s="901">
        <v>1</v>
      </c>
      <c r="H24" s="768" t="s">
        <v>6</v>
      </c>
      <c r="I24" s="900">
        <v>2</v>
      </c>
      <c r="J24" s="900">
        <v>2</v>
      </c>
      <c r="K24" s="844">
        <f>IF('Resultat &amp; tabell'!J24="",0,BI24)</f>
        <v>0</v>
      </c>
      <c r="L24" s="834">
        <v>3</v>
      </c>
      <c r="M24" s="865" t="str">
        <f>VLOOKUP(L24,$AT$22:$AY$25,2,FALSE)</f>
        <v>Grekland</v>
      </c>
      <c r="N24" s="866">
        <f>VLOOKUP(M24,$AU$22:$AY$25,2,FALSE)</f>
        <v>2</v>
      </c>
      <c r="O24" s="866">
        <f>VLOOKUP(M24,$AU$22:$AY$25,3,FALSE)</f>
        <v>1</v>
      </c>
      <c r="P24" s="866">
        <f>VLOOKUP(M24,$AU$22:$AY$25,4,FALSE)</f>
        <v>3</v>
      </c>
      <c r="Q24" s="867">
        <f>VLOOKUP(M24,$AU$22:$AY$25,5,FALSE)</f>
        <v>-2</v>
      </c>
      <c r="S24" s="837"/>
      <c r="T24" s="720"/>
      <c r="U24" s="720"/>
      <c r="V24" s="720"/>
      <c r="W24" s="720"/>
      <c r="Z24" s="727" t="s">
        <v>42</v>
      </c>
      <c r="AA24" s="728">
        <f t="shared" si="27"/>
        <v>0</v>
      </c>
      <c r="AB24" s="728">
        <f t="shared" si="28"/>
        <v>1</v>
      </c>
      <c r="AC24" s="728">
        <f t="shared" si="29"/>
        <v>2</v>
      </c>
      <c r="AD24" s="727" t="s">
        <v>46</v>
      </c>
      <c r="AE24" s="728">
        <f t="shared" si="30"/>
        <v>3</v>
      </c>
      <c r="AF24" s="724">
        <f t="shared" si="31"/>
        <v>2</v>
      </c>
      <c r="AG24" s="724">
        <f t="shared" si="32"/>
        <v>1</v>
      </c>
      <c r="AI24" s="723">
        <f>RANK($AJ24,$AJ$22:$AJ$25,1)+COUNTIF($AJ$22:$AJ24,$AJ24)-1</f>
        <v>3</v>
      </c>
      <c r="AJ24" s="723">
        <f>AK24+AL24+AM24</f>
        <v>3</v>
      </c>
      <c r="AK24" s="723">
        <f t="shared" si="34"/>
        <v>0</v>
      </c>
      <c r="AL24" s="723">
        <f t="shared" si="35"/>
        <v>0</v>
      </c>
      <c r="AM24" s="723">
        <f t="shared" si="36"/>
        <v>3</v>
      </c>
      <c r="AN24" s="727" t="s">
        <v>43</v>
      </c>
      <c r="AO24" s="723">
        <f t="shared" si="37"/>
        <v>2</v>
      </c>
      <c r="AP24" s="723">
        <f t="shared" si="38"/>
        <v>1</v>
      </c>
      <c r="AQ24" s="723">
        <f t="shared" si="39"/>
        <v>3</v>
      </c>
      <c r="AR24" s="723">
        <f t="shared" si="40"/>
        <v>-2</v>
      </c>
      <c r="AT24" s="723">
        <v>3</v>
      </c>
      <c r="AU24" s="723" t="str">
        <f t="shared" si="41"/>
        <v>Grekland</v>
      </c>
      <c r="AV24" s="723">
        <f t="shared" si="42"/>
        <v>2</v>
      </c>
      <c r="AW24" s="723">
        <f t="shared" si="43"/>
        <v>1</v>
      </c>
      <c r="AX24" s="723">
        <f t="shared" si="44"/>
        <v>3</v>
      </c>
      <c r="AY24" s="723">
        <f t="shared" si="45"/>
        <v>-2</v>
      </c>
      <c r="AZ24" s="785">
        <v>21</v>
      </c>
      <c r="BA24" s="792">
        <v>41809.541666666664</v>
      </c>
      <c r="BB24" s="787" t="s">
        <v>42</v>
      </c>
      <c r="BC24" s="788" t="s">
        <v>6</v>
      </c>
      <c r="BD24" s="789" t="s">
        <v>46</v>
      </c>
      <c r="BE24" s="791">
        <f>IF(G24='Resultat &amp; tabell'!$G24,2,0)</f>
        <v>0</v>
      </c>
      <c r="BF24" s="790" t="s">
        <v>6</v>
      </c>
      <c r="BG24" s="791">
        <f>IF(I24='Resultat &amp; tabell'!$I24,2,0)</f>
        <v>0</v>
      </c>
      <c r="BH24" s="791">
        <f>IF(J24='Resultat &amp; tabell'!$J24,1,0)</f>
        <v>0</v>
      </c>
      <c r="BI24" s="775">
        <f t="shared" si="33"/>
        <v>0</v>
      </c>
      <c r="BK24" s="793"/>
      <c r="BL24" s="815"/>
      <c r="BM24" s="815"/>
      <c r="BN24" s="815"/>
      <c r="BO24" s="815"/>
    </row>
    <row r="25" spans="2:67" ht="14.25" customHeight="1" x14ac:dyDescent="0.25">
      <c r="B25" s="714">
        <v>22</v>
      </c>
      <c r="C25" s="757">
        <v>41809.791666666664</v>
      </c>
      <c r="D25" s="753" t="s">
        <v>171</v>
      </c>
      <c r="E25" s="754" t="s">
        <v>6</v>
      </c>
      <c r="F25" s="755" t="s">
        <v>172</v>
      </c>
      <c r="G25" s="901">
        <v>2</v>
      </c>
      <c r="H25" s="768" t="s">
        <v>6</v>
      </c>
      <c r="I25" s="900">
        <v>0</v>
      </c>
      <c r="J25" s="900">
        <v>1</v>
      </c>
      <c r="K25" s="844">
        <f>IF('Resultat &amp; tabell'!J25="",0,BI25)</f>
        <v>2</v>
      </c>
      <c r="L25" s="834">
        <v>4</v>
      </c>
      <c r="M25" s="854" t="str">
        <f>VLOOKUP(L25,$AT$22:$AY$25,2,FALSE)</f>
        <v>Colombia</v>
      </c>
      <c r="N25" s="851">
        <f>VLOOKUP(M25,$AU$22:$AY$25,2,FALSE)</f>
        <v>1</v>
      </c>
      <c r="O25" s="851">
        <f>VLOOKUP(M25,$AU$22:$AY$25,3,FALSE)</f>
        <v>2</v>
      </c>
      <c r="P25" s="851">
        <f>VLOOKUP(M25,$AU$22:$AY$25,4,FALSE)</f>
        <v>4</v>
      </c>
      <c r="Q25" s="852">
        <f>VLOOKUP(M25,$AU$22:$AY$25,5,FALSE)</f>
        <v>-2</v>
      </c>
      <c r="S25" s="837"/>
      <c r="T25" s="720"/>
      <c r="U25" s="720"/>
      <c r="V25" s="720"/>
      <c r="W25" s="720"/>
      <c r="Z25" s="727" t="s">
        <v>47</v>
      </c>
      <c r="AA25" s="728">
        <f t="shared" si="27"/>
        <v>3</v>
      </c>
      <c r="AB25" s="728">
        <f t="shared" si="28"/>
        <v>2</v>
      </c>
      <c r="AC25" s="728">
        <f t="shared" si="29"/>
        <v>0</v>
      </c>
      <c r="AD25" s="727" t="s">
        <v>43</v>
      </c>
      <c r="AE25" s="728">
        <f t="shared" si="30"/>
        <v>0</v>
      </c>
      <c r="AF25" s="724">
        <f t="shared" si="31"/>
        <v>0</v>
      </c>
      <c r="AG25" s="724">
        <f t="shared" si="32"/>
        <v>2</v>
      </c>
      <c r="AI25" s="723">
        <f>RANK($AJ25,$AJ$22:$AJ$25,1)+COUNTIF($AJ$22:$AJ25,$AJ25)-1</f>
        <v>2</v>
      </c>
      <c r="AJ25" s="723">
        <f>AK25+AL25+AM25</f>
        <v>2</v>
      </c>
      <c r="AK25" s="723">
        <f t="shared" si="34"/>
        <v>0</v>
      </c>
      <c r="AL25" s="723">
        <f t="shared" si="35"/>
        <v>0</v>
      </c>
      <c r="AM25" s="723">
        <f t="shared" si="36"/>
        <v>2</v>
      </c>
      <c r="AN25" s="727" t="s">
        <v>47</v>
      </c>
      <c r="AO25" s="723">
        <f t="shared" si="37"/>
        <v>6</v>
      </c>
      <c r="AP25" s="723">
        <f t="shared" si="38"/>
        <v>3</v>
      </c>
      <c r="AQ25" s="723">
        <f t="shared" si="39"/>
        <v>3</v>
      </c>
      <c r="AR25" s="723">
        <f t="shared" si="40"/>
        <v>0</v>
      </c>
      <c r="AT25" s="723">
        <v>4</v>
      </c>
      <c r="AU25" s="723" t="str">
        <f t="shared" si="41"/>
        <v>Colombia</v>
      </c>
      <c r="AV25" s="723">
        <f t="shared" si="42"/>
        <v>1</v>
      </c>
      <c r="AW25" s="723">
        <f t="shared" si="43"/>
        <v>2</v>
      </c>
      <c r="AX25" s="723">
        <f t="shared" si="44"/>
        <v>4</v>
      </c>
      <c r="AY25" s="723">
        <f t="shared" si="45"/>
        <v>-2</v>
      </c>
      <c r="AZ25" s="785">
        <v>22</v>
      </c>
      <c r="BA25" s="792">
        <v>41809.791666666664</v>
      </c>
      <c r="BB25" s="787" t="s">
        <v>47</v>
      </c>
      <c r="BC25" s="788" t="s">
        <v>6</v>
      </c>
      <c r="BD25" s="789" t="s">
        <v>43</v>
      </c>
      <c r="BE25" s="791">
        <f>IF(G25='Resultat &amp; tabell'!$G25,2,0)</f>
        <v>0</v>
      </c>
      <c r="BF25" s="790" t="s">
        <v>6</v>
      </c>
      <c r="BG25" s="791">
        <f>IF(I25='Resultat &amp; tabell'!$I25,2,0)</f>
        <v>2</v>
      </c>
      <c r="BH25" s="791">
        <f>IF(J25='Resultat &amp; tabell'!$J25,1,0)</f>
        <v>0</v>
      </c>
      <c r="BI25" s="775">
        <f t="shared" si="33"/>
        <v>2</v>
      </c>
      <c r="BK25" s="793"/>
      <c r="BL25" s="815"/>
      <c r="BM25" s="815"/>
      <c r="BN25" s="815"/>
      <c r="BO25" s="815"/>
    </row>
    <row r="26" spans="2:67" ht="14.25" customHeight="1" x14ac:dyDescent="0.25">
      <c r="B26" s="714">
        <v>37</v>
      </c>
      <c r="C26" s="757">
        <v>41814.666666666664</v>
      </c>
      <c r="D26" s="753" t="s">
        <v>171</v>
      </c>
      <c r="E26" s="754" t="s">
        <v>6</v>
      </c>
      <c r="F26" s="755" t="s">
        <v>173</v>
      </c>
      <c r="G26" s="901">
        <v>1</v>
      </c>
      <c r="H26" s="768" t="s">
        <v>6</v>
      </c>
      <c r="I26" s="900">
        <v>0</v>
      </c>
      <c r="J26" s="900">
        <v>1</v>
      </c>
      <c r="K26" s="844">
        <f>IF('Resultat &amp; tabell'!J26="",0,BI26)</f>
        <v>2</v>
      </c>
      <c r="N26" s="856"/>
      <c r="O26" s="856"/>
      <c r="P26" s="856"/>
      <c r="Q26" s="856"/>
      <c r="S26" s="837"/>
      <c r="T26" s="720"/>
      <c r="U26" s="720"/>
      <c r="V26" s="720"/>
      <c r="W26" s="720"/>
      <c r="Z26" s="727" t="s">
        <v>47</v>
      </c>
      <c r="AA26" s="728">
        <f t="shared" si="27"/>
        <v>3</v>
      </c>
      <c r="AB26" s="728">
        <f t="shared" si="28"/>
        <v>1</v>
      </c>
      <c r="AC26" s="728">
        <f t="shared" si="29"/>
        <v>0</v>
      </c>
      <c r="AD26" s="727" t="s">
        <v>42</v>
      </c>
      <c r="AE26" s="728">
        <f t="shared" si="30"/>
        <v>0</v>
      </c>
      <c r="AF26" s="724">
        <f t="shared" si="31"/>
        <v>0</v>
      </c>
      <c r="AG26" s="724">
        <f t="shared" si="32"/>
        <v>1</v>
      </c>
      <c r="AZ26" s="785">
        <v>37</v>
      </c>
      <c r="BA26" s="792">
        <v>41814.666666666664</v>
      </c>
      <c r="BB26" s="787" t="s">
        <v>47</v>
      </c>
      <c r="BC26" s="788" t="s">
        <v>6</v>
      </c>
      <c r="BD26" s="789" t="s">
        <v>42</v>
      </c>
      <c r="BE26" s="791">
        <f>IF(G26='Resultat &amp; tabell'!$G26,2,0)</f>
        <v>2</v>
      </c>
      <c r="BF26" s="790" t="s">
        <v>6</v>
      </c>
      <c r="BG26" s="791">
        <f>IF(I26='Resultat &amp; tabell'!$I26,2,0)</f>
        <v>0</v>
      </c>
      <c r="BH26" s="791">
        <f>IF(J26='Resultat &amp; tabell'!$J26,1,0)</f>
        <v>0</v>
      </c>
      <c r="BI26" s="775">
        <f t="shared" si="33"/>
        <v>2</v>
      </c>
      <c r="BL26" s="815"/>
      <c r="BM26" s="815"/>
      <c r="BN26" s="815"/>
      <c r="BO26" s="815"/>
    </row>
    <row r="27" spans="2:67" ht="14.25" customHeight="1" x14ac:dyDescent="0.25">
      <c r="B27" s="714">
        <v>38</v>
      </c>
      <c r="C27" s="757">
        <v>41814.708333333336</v>
      </c>
      <c r="D27" s="753" t="s">
        <v>172</v>
      </c>
      <c r="E27" s="754" t="s">
        <v>6</v>
      </c>
      <c r="F27" s="755" t="s">
        <v>167</v>
      </c>
      <c r="G27" s="901">
        <v>0</v>
      </c>
      <c r="H27" s="768" t="s">
        <v>6</v>
      </c>
      <c r="I27" s="900">
        <v>0</v>
      </c>
      <c r="J27" s="900" t="s">
        <v>214</v>
      </c>
      <c r="K27" s="844">
        <f>IF('Resultat &amp; tabell'!J27="",0,BI27)</f>
        <v>0</v>
      </c>
      <c r="N27" s="856"/>
      <c r="O27" s="856"/>
      <c r="P27" s="856"/>
      <c r="Q27" s="856"/>
      <c r="S27" s="837"/>
      <c r="T27" s="720"/>
      <c r="U27" s="720"/>
      <c r="V27" s="720"/>
      <c r="W27" s="720"/>
      <c r="Z27" s="727" t="s">
        <v>43</v>
      </c>
      <c r="AA27" s="728">
        <f t="shared" si="27"/>
        <v>1</v>
      </c>
      <c r="AB27" s="728">
        <f t="shared" si="28"/>
        <v>0</v>
      </c>
      <c r="AC27" s="728">
        <f t="shared" si="29"/>
        <v>0</v>
      </c>
      <c r="AD27" s="727" t="s">
        <v>46</v>
      </c>
      <c r="AE27" s="728">
        <f t="shared" si="30"/>
        <v>1</v>
      </c>
      <c r="AF27" s="724">
        <f t="shared" si="31"/>
        <v>0</v>
      </c>
      <c r="AG27" s="724">
        <f t="shared" si="32"/>
        <v>0</v>
      </c>
      <c r="AZ27" s="785">
        <v>38</v>
      </c>
      <c r="BA27" s="792">
        <v>41814.708333333336</v>
      </c>
      <c r="BB27" s="787" t="s">
        <v>43</v>
      </c>
      <c r="BC27" s="788" t="s">
        <v>6</v>
      </c>
      <c r="BD27" s="789" t="s">
        <v>46</v>
      </c>
      <c r="BE27" s="791">
        <f>IF(G27='Resultat &amp; tabell'!$G27,2,0)</f>
        <v>0</v>
      </c>
      <c r="BF27" s="790" t="s">
        <v>6</v>
      </c>
      <c r="BG27" s="791">
        <f>IF(I27='Resultat &amp; tabell'!$I27,2,0)</f>
        <v>0</v>
      </c>
      <c r="BH27" s="791">
        <f>IF(J27='Resultat &amp; tabell'!$J27,1,0)</f>
        <v>0</v>
      </c>
      <c r="BI27" s="775">
        <f t="shared" si="33"/>
        <v>0</v>
      </c>
      <c r="BL27" s="815"/>
      <c r="BM27" s="815"/>
      <c r="BN27" s="815"/>
      <c r="BO27" s="815"/>
    </row>
    <row r="28" spans="2:67" ht="14.25" customHeight="1" x14ac:dyDescent="0.25">
      <c r="C28" s="729"/>
      <c r="K28" s="857"/>
      <c r="N28" s="856"/>
      <c r="O28" s="856"/>
      <c r="P28" s="856"/>
      <c r="Q28" s="856"/>
      <c r="S28" s="837"/>
      <c r="T28" s="720"/>
      <c r="U28" s="720"/>
      <c r="V28" s="720"/>
      <c r="W28" s="720"/>
      <c r="BA28" s="800"/>
      <c r="BI28" s="776"/>
      <c r="BL28" s="815"/>
      <c r="BM28" s="815"/>
      <c r="BN28" s="815"/>
      <c r="BO28" s="815"/>
    </row>
    <row r="29" spans="2:67" s="734" customFormat="1" ht="14.25" customHeight="1" x14ac:dyDescent="0.25">
      <c r="B29" s="711" t="s">
        <v>53</v>
      </c>
      <c r="C29" s="732"/>
      <c r="D29" s="717"/>
      <c r="E29" s="718"/>
      <c r="F29" s="717"/>
      <c r="G29" s="718"/>
      <c r="H29" s="718"/>
      <c r="I29" s="718"/>
      <c r="J29" s="718"/>
      <c r="K29" s="857"/>
      <c r="L29" s="858"/>
      <c r="M29" s="859"/>
      <c r="N29" s="860"/>
      <c r="O29" s="860"/>
      <c r="P29" s="860"/>
      <c r="Q29" s="860"/>
      <c r="R29" s="859"/>
      <c r="S29" s="859"/>
      <c r="Z29" s="721"/>
      <c r="AA29" s="728"/>
      <c r="AB29" s="728"/>
      <c r="AC29" s="728"/>
      <c r="AD29" s="721"/>
      <c r="AE29" s="735"/>
      <c r="AF29" s="736"/>
      <c r="AG29" s="736"/>
      <c r="AH29" s="735"/>
      <c r="AI29" s="735"/>
      <c r="AJ29" s="735"/>
      <c r="AK29" s="735"/>
      <c r="AL29" s="735"/>
      <c r="AM29" s="735"/>
      <c r="AN29" s="735"/>
      <c r="AO29" s="735"/>
      <c r="AP29" s="735"/>
      <c r="AQ29" s="735"/>
      <c r="AR29" s="735"/>
      <c r="AS29" s="735"/>
      <c r="AT29" s="735"/>
      <c r="AU29" s="735"/>
      <c r="AV29" s="735"/>
      <c r="AW29" s="735"/>
      <c r="AX29" s="735"/>
      <c r="AY29" s="735"/>
      <c r="AZ29" s="778" t="s">
        <v>53</v>
      </c>
      <c r="BA29" s="802"/>
      <c r="BB29" s="779"/>
      <c r="BC29" s="780"/>
      <c r="BD29" s="779"/>
      <c r="BE29" s="780"/>
      <c r="BF29" s="780"/>
      <c r="BG29" s="780"/>
      <c r="BH29" s="780"/>
      <c r="BI29" s="777"/>
      <c r="BJ29" s="744"/>
      <c r="BK29" s="746"/>
      <c r="BL29" s="777"/>
      <c r="BM29" s="777"/>
      <c r="BN29" s="777"/>
      <c r="BO29" s="777"/>
    </row>
    <row r="30" spans="2:67" s="734" customFormat="1" ht="14.25" customHeight="1" x14ac:dyDescent="0.25">
      <c r="B30" s="764" t="s">
        <v>2</v>
      </c>
      <c r="C30" s="7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766" t="s">
        <v>81</v>
      </c>
      <c r="K30" s="861" t="s">
        <v>89</v>
      </c>
      <c r="L30" s="858"/>
      <c r="M30" s="840" t="s">
        <v>53</v>
      </c>
      <c r="N30" s="841" t="s">
        <v>89</v>
      </c>
      <c r="O30" s="841" t="s">
        <v>90</v>
      </c>
      <c r="P30" s="841" t="s">
        <v>91</v>
      </c>
      <c r="Q30" s="842" t="s">
        <v>101</v>
      </c>
      <c r="R30" s="859"/>
      <c r="S30" s="859"/>
      <c r="Z30" s="725" t="s">
        <v>87</v>
      </c>
      <c r="AA30" s="725" t="s">
        <v>89</v>
      </c>
      <c r="AB30" s="725" t="s">
        <v>90</v>
      </c>
      <c r="AC30" s="725" t="s">
        <v>91</v>
      </c>
      <c r="AD30" s="725" t="s">
        <v>88</v>
      </c>
      <c r="AE30" s="725" t="s">
        <v>89</v>
      </c>
      <c r="AF30" s="725" t="s">
        <v>90</v>
      </c>
      <c r="AG30" s="725" t="s">
        <v>91</v>
      </c>
      <c r="AH30" s="735"/>
      <c r="AI30" s="726" t="s">
        <v>99</v>
      </c>
      <c r="AJ30" s="726" t="s">
        <v>98</v>
      </c>
      <c r="AK30" s="726" t="s">
        <v>97</v>
      </c>
      <c r="AL30" s="725" t="s">
        <v>96</v>
      </c>
      <c r="AM30" s="725" t="s">
        <v>95</v>
      </c>
      <c r="AN30" s="725" t="s">
        <v>92</v>
      </c>
      <c r="AO30" s="725" t="s">
        <v>89</v>
      </c>
      <c r="AP30" s="725" t="s">
        <v>90</v>
      </c>
      <c r="AQ30" s="725" t="s">
        <v>91</v>
      </c>
      <c r="AR30" s="726" t="s">
        <v>93</v>
      </c>
      <c r="AS30" s="735"/>
      <c r="AT30" s="725" t="s">
        <v>94</v>
      </c>
      <c r="AU30" s="725" t="s">
        <v>92</v>
      </c>
      <c r="AV30" s="725" t="s">
        <v>89</v>
      </c>
      <c r="AW30" s="725" t="s">
        <v>90</v>
      </c>
      <c r="AX30" s="725" t="s">
        <v>91</v>
      </c>
      <c r="AY30" s="726" t="s">
        <v>93</v>
      </c>
      <c r="AZ30" s="807" t="s">
        <v>2</v>
      </c>
      <c r="BA30" s="805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806" t="s">
        <v>81</v>
      </c>
      <c r="BI30" s="767" t="s">
        <v>89</v>
      </c>
      <c r="BJ30" s="744"/>
      <c r="BK30" s="781"/>
      <c r="BL30" s="777"/>
      <c r="BM30" s="777"/>
      <c r="BN30" s="777"/>
      <c r="BO30" s="777"/>
    </row>
    <row r="31" spans="2:67" ht="14.25" customHeight="1" x14ac:dyDescent="0.25">
      <c r="B31" s="714">
        <v>7</v>
      </c>
      <c r="C31" s="757">
        <v>41804.666666666664</v>
      </c>
      <c r="D31" s="753" t="s">
        <v>182</v>
      </c>
      <c r="E31" s="754" t="s">
        <v>6</v>
      </c>
      <c r="F31" s="755" t="s">
        <v>185</v>
      </c>
      <c r="G31" s="903">
        <v>2</v>
      </c>
      <c r="H31" s="768" t="s">
        <v>6</v>
      </c>
      <c r="I31" s="902">
        <v>0</v>
      </c>
      <c r="J31" s="902">
        <v>1</v>
      </c>
      <c r="K31" s="844">
        <f>IF('Resultat &amp; tabell'!J31="",0,BI31)</f>
        <v>0</v>
      </c>
      <c r="L31" s="845">
        <v>1</v>
      </c>
      <c r="M31" s="846" t="str">
        <f>VLOOKUP(L31,$AT$31:$AY$34,2,FALSE)</f>
        <v>Uruguay</v>
      </c>
      <c r="N31" s="847">
        <f>VLOOKUP(M31,$AU$31:$AY$34,2,FALSE)</f>
        <v>7</v>
      </c>
      <c r="O31" s="847">
        <f>VLOOKUP(M31,$AU$31:$AY$34,3,FALSE)</f>
        <v>6</v>
      </c>
      <c r="P31" s="847">
        <f>VLOOKUP(M31,$AU$31:$AY$34,4,FALSE)</f>
        <v>3</v>
      </c>
      <c r="Q31" s="848">
        <f>VLOOKUP(M31,$AU$31:$AY$34,5,FALSE)</f>
        <v>3</v>
      </c>
      <c r="S31" s="837"/>
      <c r="T31" s="720"/>
      <c r="U31" s="720"/>
      <c r="V31" s="720"/>
      <c r="W31" s="720"/>
      <c r="Z31" s="727" t="s">
        <v>55</v>
      </c>
      <c r="AA31" s="728">
        <f t="shared" ref="AA31:AA36" si="46">IF(G31="",0,IF($G31&lt;$I31,0,IF($G31=$I31,1,3)))</f>
        <v>3</v>
      </c>
      <c r="AB31" s="728">
        <f t="shared" ref="AB31:AB36" si="47">G31</f>
        <v>2</v>
      </c>
      <c r="AC31" s="728">
        <f t="shared" ref="AC31:AC36" si="48">I31</f>
        <v>0</v>
      </c>
      <c r="AD31" s="727" t="s">
        <v>56</v>
      </c>
      <c r="AE31" s="728">
        <f t="shared" ref="AE31:AE36" si="49">IF(I31="",0,IF(I31&lt;G31,0,IF(G31=I31,1,3)))</f>
        <v>0</v>
      </c>
      <c r="AF31" s="724">
        <f t="shared" ref="AF31:AF36" si="50">I31</f>
        <v>0</v>
      </c>
      <c r="AG31" s="724">
        <f t="shared" ref="AG31:AG36" si="51">G31</f>
        <v>2</v>
      </c>
      <c r="AI31" s="723">
        <f>RANK($AJ31,$AJ$31:$AJ$34,1)+COUNTIF($AJ$31:$AJ31,$AJ31)-1</f>
        <v>1</v>
      </c>
      <c r="AJ31" s="723">
        <f>AK31+AL31+AM31</f>
        <v>1</v>
      </c>
      <c r="AK31" s="723">
        <f>SUMPRODUCT(($AO$31:$AO$34=AO31)*($AR$31:$AR$34=AR31)*($AP$31:$AP$34&gt;AP31))</f>
        <v>0</v>
      </c>
      <c r="AL31" s="723">
        <f>SUMPRODUCT(($AO$31:$AO$34=AO31)*($AR$31:$AR$34&gt;AR31))</f>
        <v>0</v>
      </c>
      <c r="AM31" s="723">
        <f>RANK(AO31,$AO$31:$AO$34)</f>
        <v>1</v>
      </c>
      <c r="AN31" s="727" t="s">
        <v>55</v>
      </c>
      <c r="AO31" s="723">
        <f>SUMIF($Z$31:$Z$36,$AN31,$AA$31:$AA$36)+SUMIF($AD$31:$AD$36,$AN31,$AE$31:$AE$36)</f>
        <v>7</v>
      </c>
      <c r="AP31" s="723">
        <f>SUMIF($Z$31:$Z$36,$AN31,$AB$31:$AB$36)+SUMIF($AD$31:$AD$36,$AN31,$AF$31:$AF$36)</f>
        <v>6</v>
      </c>
      <c r="AQ31" s="723">
        <f>SUMIF($Z$31:$Z$36,$AN31,$AC$31:$AC$36)+SUMIF($AD$31:$AD$36,$AN31,$AG$31:$AG$36)</f>
        <v>3</v>
      </c>
      <c r="AR31" s="723">
        <f>AP31-AQ31</f>
        <v>3</v>
      </c>
      <c r="AT31" s="723">
        <v>1</v>
      </c>
      <c r="AU31" s="723" t="str">
        <f>VLOOKUP($AT31,$AI$31:$AR$34,6,FALSE)</f>
        <v>Uruguay</v>
      </c>
      <c r="AV31" s="723">
        <f>VLOOKUP($AU31,$AN$31:$AR$34,2,FALSE)</f>
        <v>7</v>
      </c>
      <c r="AW31" s="723">
        <f>VLOOKUP($AU31,$AN$31:$AR$34,3,FALSE)</f>
        <v>6</v>
      </c>
      <c r="AX31" s="723">
        <f>VLOOKUP($AU31,$AN$31:$AR$34,4,FALSE)</f>
        <v>3</v>
      </c>
      <c r="AY31" s="723">
        <f>VLOOKUP($AU31,$AN$31:$AR$34,5,FALSE)</f>
        <v>3</v>
      </c>
      <c r="AZ31" s="785">
        <v>7</v>
      </c>
      <c r="BA31" s="792">
        <v>41804.666666666664</v>
      </c>
      <c r="BB31" s="787" t="s">
        <v>55</v>
      </c>
      <c r="BC31" s="788" t="s">
        <v>6</v>
      </c>
      <c r="BD31" s="789" t="s">
        <v>56</v>
      </c>
      <c r="BE31" s="791">
        <f>IF(G31='Resultat &amp; tabell'!$G31,2,0)</f>
        <v>0</v>
      </c>
      <c r="BF31" s="790" t="s">
        <v>6</v>
      </c>
      <c r="BG31" s="791">
        <f>IF(I31='Resultat &amp; tabell'!$I31,2,0)</f>
        <v>0</v>
      </c>
      <c r="BH31" s="791">
        <f>IF(J31='Resultat &amp; tabell'!$J31,1,0)</f>
        <v>0</v>
      </c>
      <c r="BI31" s="775">
        <f t="shared" ref="BI31:BI36" si="52">SUM(BE31+BG31+BH31)</f>
        <v>0</v>
      </c>
      <c r="BJ31" s="745"/>
      <c r="BK31" s="778"/>
      <c r="BL31" s="815"/>
      <c r="BM31" s="815"/>
      <c r="BN31" s="815"/>
      <c r="BO31" s="815"/>
    </row>
    <row r="32" spans="2:67" ht="14.25" customHeight="1" x14ac:dyDescent="0.25">
      <c r="B32" s="714">
        <v>8</v>
      </c>
      <c r="C32" s="757">
        <v>41804.75</v>
      </c>
      <c r="D32" s="753" t="s">
        <v>183</v>
      </c>
      <c r="E32" s="754" t="s">
        <v>6</v>
      </c>
      <c r="F32" s="755" t="s">
        <v>184</v>
      </c>
      <c r="G32" s="903">
        <v>1</v>
      </c>
      <c r="H32" s="768" t="s">
        <v>6</v>
      </c>
      <c r="I32" s="902">
        <v>1</v>
      </c>
      <c r="J32" s="902" t="s">
        <v>214</v>
      </c>
      <c r="K32" s="844">
        <f>IF('Resultat &amp; tabell'!J32="",0,BI32)</f>
        <v>2</v>
      </c>
      <c r="L32" s="834">
        <v>2</v>
      </c>
      <c r="M32" s="850" t="str">
        <f>VLOOKUP(L32,$AT$31:$AY$34,2,FALSE)</f>
        <v>England</v>
      </c>
      <c r="N32" s="851">
        <f>VLOOKUP(M32,$AU$31:$AY$34,2,FALSE)</f>
        <v>4</v>
      </c>
      <c r="O32" s="851">
        <f>VLOOKUP(M32,$AU$31:$AY$34,3,FALSE)</f>
        <v>4</v>
      </c>
      <c r="P32" s="851">
        <f>VLOOKUP(M32,$AU$31:$AY$34,4,FALSE)</f>
        <v>4</v>
      </c>
      <c r="Q32" s="852">
        <f>VLOOKUP(M32,$AU$31:$AY$34,5,FALSE)</f>
        <v>0</v>
      </c>
      <c r="S32" s="837"/>
      <c r="T32" s="720"/>
      <c r="U32" s="720"/>
      <c r="V32" s="720"/>
      <c r="W32" s="720"/>
      <c r="Z32" s="727" t="s">
        <v>59</v>
      </c>
      <c r="AA32" s="728">
        <f t="shared" si="46"/>
        <v>1</v>
      </c>
      <c r="AB32" s="728">
        <f t="shared" si="47"/>
        <v>1</v>
      </c>
      <c r="AC32" s="728">
        <f t="shared" si="48"/>
        <v>1</v>
      </c>
      <c r="AD32" s="727" t="s">
        <v>60</v>
      </c>
      <c r="AE32" s="728">
        <f t="shared" si="49"/>
        <v>1</v>
      </c>
      <c r="AF32" s="724">
        <f t="shared" si="50"/>
        <v>1</v>
      </c>
      <c r="AG32" s="724">
        <f t="shared" si="51"/>
        <v>1</v>
      </c>
      <c r="AI32" s="723">
        <f>RANK($AJ32,$AJ$31:$AJ$34,1)+COUNTIF($AJ$31:$AJ32,$AJ32)-1</f>
        <v>2</v>
      </c>
      <c r="AJ32" s="723">
        <f>AK32+AL32+AM32</f>
        <v>2</v>
      </c>
      <c r="AK32" s="723">
        <f t="shared" ref="AK32:AK34" si="53">SUMPRODUCT(($AO$31:$AO$34=AO32)*($AR$31:$AR$34=AR32)*($AP$31:$AP$34&gt;AP32))</f>
        <v>0</v>
      </c>
      <c r="AL32" s="723">
        <f t="shared" ref="AL32:AL34" si="54">SUMPRODUCT(($AO$31:$AO$34=AO32)*($AR$31:$AR$34&gt;AR32))</f>
        <v>0</v>
      </c>
      <c r="AM32" s="723">
        <f t="shared" ref="AM32:AM34" si="55">RANK(AO32,$AO$31:$AO$34)</f>
        <v>2</v>
      </c>
      <c r="AN32" s="727" t="s">
        <v>59</v>
      </c>
      <c r="AO32" s="723">
        <f t="shared" ref="AO32:AO34" si="56">SUMIF($Z$31:$Z$36,$AN32,$AA$31:$AA$36)+SUMIF($AD$31:$AD$36,$AN32,$AE$31:$AE$36)</f>
        <v>4</v>
      </c>
      <c r="AP32" s="723">
        <f t="shared" ref="AP32:AP34" si="57">SUMIF($Z$31:$Z$36,$AN32,$AB$31:$AB$36)+SUMIF($AD$31:$AD$36,$AN32,$AF$31:$AF$36)</f>
        <v>4</v>
      </c>
      <c r="AQ32" s="723">
        <f t="shared" ref="AQ32:AQ34" si="58">SUMIF($Z$31:$Z$36,$AN32,$AC$31:$AC$36)+SUMIF($AD$31:$AD$36,$AN32,$AG$31:$AG$36)</f>
        <v>4</v>
      </c>
      <c r="AR32" s="723">
        <f t="shared" ref="AR32:AR34" si="59">AP32-AQ32</f>
        <v>0</v>
      </c>
      <c r="AT32" s="723">
        <v>2</v>
      </c>
      <c r="AU32" s="723" t="str">
        <f t="shared" ref="AU32:AU34" si="60">VLOOKUP($AT32,$AI$31:$AR$34,6,FALSE)</f>
        <v>England</v>
      </c>
      <c r="AV32" s="723">
        <f t="shared" ref="AV32:AV34" si="61">VLOOKUP($AU32,$AN$31:$AR$34,2,FALSE)</f>
        <v>4</v>
      </c>
      <c r="AW32" s="723">
        <f t="shared" ref="AW32:AW34" si="62">VLOOKUP($AU32,$AN$31:$AR$34,3,FALSE)</f>
        <v>4</v>
      </c>
      <c r="AX32" s="723">
        <f t="shared" ref="AX32:AX34" si="63">VLOOKUP($AU32,$AN$31:$AR$34,4,FALSE)</f>
        <v>4</v>
      </c>
      <c r="AY32" s="723">
        <f t="shared" ref="AY32:AY34" si="64">VLOOKUP($AU32,$AN$31:$AR$34,5,FALSE)</f>
        <v>0</v>
      </c>
      <c r="AZ32" s="785">
        <v>8</v>
      </c>
      <c r="BA32" s="792">
        <v>41804.75</v>
      </c>
      <c r="BB32" s="787" t="s">
        <v>59</v>
      </c>
      <c r="BC32" s="788" t="s">
        <v>6</v>
      </c>
      <c r="BD32" s="789" t="s">
        <v>60</v>
      </c>
      <c r="BE32" s="791">
        <f>IF(G32='Resultat &amp; tabell'!$G32,2,0)</f>
        <v>2</v>
      </c>
      <c r="BF32" s="790" t="s">
        <v>6</v>
      </c>
      <c r="BG32" s="791">
        <f>IF(I32='Resultat &amp; tabell'!$I32,2,0)</f>
        <v>0</v>
      </c>
      <c r="BH32" s="791">
        <f>IF(J32='Resultat &amp; tabell'!$J32,1,0)</f>
        <v>0</v>
      </c>
      <c r="BI32" s="775">
        <f t="shared" si="52"/>
        <v>2</v>
      </c>
      <c r="BK32" s="778"/>
      <c r="BL32" s="815"/>
      <c r="BM32" s="815"/>
      <c r="BN32" s="815"/>
      <c r="BO32" s="815"/>
    </row>
    <row r="33" spans="2:67" ht="14.25" customHeight="1" x14ac:dyDescent="0.25">
      <c r="B33" s="714">
        <v>23</v>
      </c>
      <c r="C33" s="757">
        <v>41809.666666666664</v>
      </c>
      <c r="D33" s="753" t="s">
        <v>182</v>
      </c>
      <c r="E33" s="754" t="s">
        <v>6</v>
      </c>
      <c r="F33" s="755" t="s">
        <v>183</v>
      </c>
      <c r="G33" s="903">
        <v>2</v>
      </c>
      <c r="H33" s="768" t="s">
        <v>6</v>
      </c>
      <c r="I33" s="902">
        <v>1</v>
      </c>
      <c r="J33" s="902">
        <v>1</v>
      </c>
      <c r="K33" s="844">
        <f>IF('Resultat &amp; tabell'!J33="",0,BI33)</f>
        <v>5</v>
      </c>
      <c r="L33" s="834">
        <v>3</v>
      </c>
      <c r="M33" s="865" t="str">
        <f>VLOOKUP(L33,$AT$31:$AY$34,2,FALSE)</f>
        <v>Italien</v>
      </c>
      <c r="N33" s="866">
        <f>VLOOKUP(M33,$AU$31:$AY$34,2,FALSE)</f>
        <v>3</v>
      </c>
      <c r="O33" s="866">
        <f>VLOOKUP(M33,$AU$31:$AY$34,3,FALSE)</f>
        <v>4</v>
      </c>
      <c r="P33" s="866">
        <f>VLOOKUP(M33,$AU$31:$AY$34,4,FALSE)</f>
        <v>4</v>
      </c>
      <c r="Q33" s="867">
        <f>VLOOKUP(M33,$AU$31:$AY$34,5,FALSE)</f>
        <v>0</v>
      </c>
      <c r="S33" s="837"/>
      <c r="T33" s="720"/>
      <c r="U33" s="720"/>
      <c r="V33" s="720"/>
      <c r="W33" s="720"/>
      <c r="Z33" s="727" t="s">
        <v>55</v>
      </c>
      <c r="AA33" s="728">
        <f t="shared" si="46"/>
        <v>3</v>
      </c>
      <c r="AB33" s="728">
        <f t="shared" si="47"/>
        <v>2</v>
      </c>
      <c r="AC33" s="728">
        <f t="shared" si="48"/>
        <v>1</v>
      </c>
      <c r="AD33" s="727" t="s">
        <v>59</v>
      </c>
      <c r="AE33" s="728">
        <f t="shared" si="49"/>
        <v>0</v>
      </c>
      <c r="AF33" s="724">
        <f t="shared" si="50"/>
        <v>1</v>
      </c>
      <c r="AG33" s="724">
        <f t="shared" si="51"/>
        <v>2</v>
      </c>
      <c r="AI33" s="723">
        <f>RANK($AJ33,$AJ$31:$AJ$34,1)+COUNTIF($AJ$31:$AJ33,$AJ33)-1</f>
        <v>4</v>
      </c>
      <c r="AJ33" s="723">
        <f>AK33+AL33+AM33</f>
        <v>4</v>
      </c>
      <c r="AK33" s="723">
        <f t="shared" si="53"/>
        <v>0</v>
      </c>
      <c r="AL33" s="723">
        <f t="shared" si="54"/>
        <v>0</v>
      </c>
      <c r="AM33" s="723">
        <f t="shared" si="55"/>
        <v>4</v>
      </c>
      <c r="AN33" s="727" t="s">
        <v>56</v>
      </c>
      <c r="AO33" s="723">
        <f t="shared" si="56"/>
        <v>1</v>
      </c>
      <c r="AP33" s="723">
        <f t="shared" si="57"/>
        <v>2</v>
      </c>
      <c r="AQ33" s="723">
        <f t="shared" si="58"/>
        <v>5</v>
      </c>
      <c r="AR33" s="723">
        <f t="shared" si="59"/>
        <v>-3</v>
      </c>
      <c r="AT33" s="723">
        <v>3</v>
      </c>
      <c r="AU33" s="723" t="str">
        <f t="shared" si="60"/>
        <v>Italien</v>
      </c>
      <c r="AV33" s="723">
        <f t="shared" si="61"/>
        <v>3</v>
      </c>
      <c r="AW33" s="723">
        <f t="shared" si="62"/>
        <v>4</v>
      </c>
      <c r="AX33" s="723">
        <f t="shared" si="63"/>
        <v>4</v>
      </c>
      <c r="AY33" s="723">
        <f t="shared" si="64"/>
        <v>0</v>
      </c>
      <c r="AZ33" s="785">
        <v>23</v>
      </c>
      <c r="BA33" s="792">
        <v>41809.666666666664</v>
      </c>
      <c r="BB33" s="787" t="s">
        <v>55</v>
      </c>
      <c r="BC33" s="788" t="s">
        <v>6</v>
      </c>
      <c r="BD33" s="789" t="s">
        <v>59</v>
      </c>
      <c r="BE33" s="791">
        <f>IF(G33='Resultat &amp; tabell'!$G33,2,0)</f>
        <v>2</v>
      </c>
      <c r="BF33" s="790" t="s">
        <v>6</v>
      </c>
      <c r="BG33" s="791">
        <f>IF(I33='Resultat &amp; tabell'!$I33,2,0)</f>
        <v>2</v>
      </c>
      <c r="BH33" s="791">
        <f>IF(J33='Resultat &amp; tabell'!$J33,1,0)</f>
        <v>1</v>
      </c>
      <c r="BI33" s="775">
        <f t="shared" si="52"/>
        <v>5</v>
      </c>
      <c r="BK33" s="793"/>
      <c r="BL33" s="815"/>
      <c r="BM33" s="815"/>
      <c r="BN33" s="815"/>
      <c r="BO33" s="815"/>
    </row>
    <row r="34" spans="2:67" ht="14.25" customHeight="1" x14ac:dyDescent="0.25">
      <c r="B34" s="714">
        <v>24</v>
      </c>
      <c r="C34" s="757">
        <v>41810.541666666664</v>
      </c>
      <c r="D34" s="753" t="s">
        <v>184</v>
      </c>
      <c r="E34" s="754" t="s">
        <v>6</v>
      </c>
      <c r="F34" s="755" t="s">
        <v>185</v>
      </c>
      <c r="G34" s="903">
        <v>1</v>
      </c>
      <c r="H34" s="768" t="s">
        <v>6</v>
      </c>
      <c r="I34" s="902">
        <v>1</v>
      </c>
      <c r="J34" s="902" t="s">
        <v>214</v>
      </c>
      <c r="K34" s="844">
        <f>IF('Resultat &amp; tabell'!J34="",0,BI34)</f>
        <v>2</v>
      </c>
      <c r="L34" s="834">
        <v>4</v>
      </c>
      <c r="M34" s="854" t="str">
        <f>VLOOKUP(L34,$AT$31:$AY$34,2,FALSE)</f>
        <v>Costa Rica</v>
      </c>
      <c r="N34" s="851">
        <f>VLOOKUP(M34,$AU$31:$AY$34,2,FALSE)</f>
        <v>1</v>
      </c>
      <c r="O34" s="851">
        <f>VLOOKUP(M34,$AU$31:$AY$34,3,FALSE)</f>
        <v>2</v>
      </c>
      <c r="P34" s="851">
        <f>VLOOKUP(M34,$AU$31:$AY$34,4,FALSE)</f>
        <v>5</v>
      </c>
      <c r="Q34" s="852">
        <f>VLOOKUP(M34,$AU$31:$AY$34,5,FALSE)</f>
        <v>-3</v>
      </c>
      <c r="S34" s="837"/>
      <c r="T34" s="720"/>
      <c r="U34" s="720"/>
      <c r="V34" s="720"/>
      <c r="W34" s="720"/>
      <c r="Z34" s="727" t="s">
        <v>60</v>
      </c>
      <c r="AA34" s="728">
        <f t="shared" si="46"/>
        <v>1</v>
      </c>
      <c r="AB34" s="728">
        <f t="shared" si="47"/>
        <v>1</v>
      </c>
      <c r="AC34" s="728">
        <f t="shared" si="48"/>
        <v>1</v>
      </c>
      <c r="AD34" s="727" t="s">
        <v>56</v>
      </c>
      <c r="AE34" s="728">
        <f t="shared" si="49"/>
        <v>1</v>
      </c>
      <c r="AF34" s="724">
        <f t="shared" si="50"/>
        <v>1</v>
      </c>
      <c r="AG34" s="724">
        <f t="shared" si="51"/>
        <v>1</v>
      </c>
      <c r="AI34" s="723">
        <f>RANK($AJ34,$AJ$31:$AJ$34,1)+COUNTIF($AJ$31:$AJ34,$AJ34)-1</f>
        <v>3</v>
      </c>
      <c r="AJ34" s="723">
        <f>AK34+AL34+AM34</f>
        <v>3</v>
      </c>
      <c r="AK34" s="723">
        <f t="shared" si="53"/>
        <v>0</v>
      </c>
      <c r="AL34" s="723">
        <f t="shared" si="54"/>
        <v>0</v>
      </c>
      <c r="AM34" s="723">
        <f t="shared" si="55"/>
        <v>3</v>
      </c>
      <c r="AN34" s="727" t="s">
        <v>60</v>
      </c>
      <c r="AO34" s="723">
        <f t="shared" si="56"/>
        <v>3</v>
      </c>
      <c r="AP34" s="723">
        <f t="shared" si="57"/>
        <v>4</v>
      </c>
      <c r="AQ34" s="723">
        <f t="shared" si="58"/>
        <v>4</v>
      </c>
      <c r="AR34" s="723">
        <f t="shared" si="59"/>
        <v>0</v>
      </c>
      <c r="AT34" s="723">
        <v>4</v>
      </c>
      <c r="AU34" s="723" t="str">
        <f t="shared" si="60"/>
        <v>Costa Rica</v>
      </c>
      <c r="AV34" s="723">
        <f t="shared" si="61"/>
        <v>1</v>
      </c>
      <c r="AW34" s="723">
        <f t="shared" si="62"/>
        <v>2</v>
      </c>
      <c r="AX34" s="723">
        <f t="shared" si="63"/>
        <v>5</v>
      </c>
      <c r="AY34" s="723">
        <f t="shared" si="64"/>
        <v>-3</v>
      </c>
      <c r="AZ34" s="785">
        <v>24</v>
      </c>
      <c r="BA34" s="792">
        <v>41810.541666666664</v>
      </c>
      <c r="BB34" s="787" t="s">
        <v>60</v>
      </c>
      <c r="BC34" s="788" t="s">
        <v>6</v>
      </c>
      <c r="BD34" s="789" t="s">
        <v>56</v>
      </c>
      <c r="BE34" s="791">
        <f>IF(G34='Resultat &amp; tabell'!$G34,2,0)</f>
        <v>0</v>
      </c>
      <c r="BF34" s="790" t="s">
        <v>6</v>
      </c>
      <c r="BG34" s="791">
        <f>IF(I34='Resultat &amp; tabell'!$I34,2,0)</f>
        <v>2</v>
      </c>
      <c r="BH34" s="791">
        <f>IF(J34='Resultat &amp; tabell'!$J34,1,0)</f>
        <v>0</v>
      </c>
      <c r="BI34" s="775">
        <f t="shared" si="52"/>
        <v>2</v>
      </c>
      <c r="BK34" s="793"/>
      <c r="BL34" s="815"/>
      <c r="BM34" s="815"/>
      <c r="BN34" s="815"/>
      <c r="BO34" s="815"/>
    </row>
    <row r="35" spans="2:67" ht="14.25" customHeight="1" x14ac:dyDescent="0.25">
      <c r="B35" s="714">
        <v>39</v>
      </c>
      <c r="C35" s="757">
        <v>41814.541666666664</v>
      </c>
      <c r="D35" s="753" t="s">
        <v>184</v>
      </c>
      <c r="E35" s="754" t="s">
        <v>6</v>
      </c>
      <c r="F35" s="755" t="s">
        <v>182</v>
      </c>
      <c r="G35" s="903">
        <v>2</v>
      </c>
      <c r="H35" s="768" t="s">
        <v>6</v>
      </c>
      <c r="I35" s="902">
        <v>2</v>
      </c>
      <c r="J35" s="902" t="s">
        <v>214</v>
      </c>
      <c r="K35" s="844">
        <f>IF('Resultat &amp; tabell'!J35="",0,BI35)</f>
        <v>0</v>
      </c>
      <c r="N35" s="856"/>
      <c r="O35" s="869"/>
      <c r="P35" s="856"/>
      <c r="Q35" s="856"/>
      <c r="S35" s="837"/>
      <c r="T35" s="720"/>
      <c r="U35" s="720"/>
      <c r="V35" s="720"/>
      <c r="W35" s="720"/>
      <c r="Z35" s="727" t="s">
        <v>60</v>
      </c>
      <c r="AA35" s="728">
        <f t="shared" si="46"/>
        <v>1</v>
      </c>
      <c r="AB35" s="728">
        <f t="shared" si="47"/>
        <v>2</v>
      </c>
      <c r="AC35" s="728">
        <f t="shared" si="48"/>
        <v>2</v>
      </c>
      <c r="AD35" s="727" t="s">
        <v>55</v>
      </c>
      <c r="AE35" s="728">
        <f t="shared" si="49"/>
        <v>1</v>
      </c>
      <c r="AF35" s="724">
        <f t="shared" si="50"/>
        <v>2</v>
      </c>
      <c r="AG35" s="724">
        <f t="shared" si="51"/>
        <v>2</v>
      </c>
      <c r="AZ35" s="785">
        <v>39</v>
      </c>
      <c r="BA35" s="792">
        <v>41814.541666666664</v>
      </c>
      <c r="BB35" s="787" t="s">
        <v>60</v>
      </c>
      <c r="BC35" s="788" t="s">
        <v>6</v>
      </c>
      <c r="BD35" s="789" t="s">
        <v>55</v>
      </c>
      <c r="BE35" s="791">
        <f>IF(G35='Resultat &amp; tabell'!$G35,2,0)</f>
        <v>0</v>
      </c>
      <c r="BF35" s="790" t="s">
        <v>6</v>
      </c>
      <c r="BG35" s="791">
        <f>IF(I35='Resultat &amp; tabell'!$I35,2,0)</f>
        <v>0</v>
      </c>
      <c r="BH35" s="791">
        <f>IF(J35='Resultat &amp; tabell'!$J35,1,0)</f>
        <v>0</v>
      </c>
      <c r="BI35" s="775">
        <f t="shared" si="52"/>
        <v>0</v>
      </c>
      <c r="BL35" s="815"/>
      <c r="BM35" s="819"/>
      <c r="BN35" s="815"/>
      <c r="BO35" s="815"/>
    </row>
    <row r="36" spans="2:67" ht="14.25" customHeight="1" x14ac:dyDescent="0.25">
      <c r="B36" s="714">
        <v>40</v>
      </c>
      <c r="C36" s="757">
        <v>41814.541666666664</v>
      </c>
      <c r="D36" s="753" t="s">
        <v>185</v>
      </c>
      <c r="E36" s="754" t="s">
        <v>6</v>
      </c>
      <c r="F36" s="755" t="s">
        <v>183</v>
      </c>
      <c r="G36" s="903">
        <v>1</v>
      </c>
      <c r="H36" s="768" t="s">
        <v>6</v>
      </c>
      <c r="I36" s="902">
        <v>2</v>
      </c>
      <c r="J36" s="902">
        <v>2</v>
      </c>
      <c r="K36" s="844">
        <f>IF('Resultat &amp; tabell'!J36="",0,BI36)</f>
        <v>0</v>
      </c>
      <c r="N36" s="710"/>
      <c r="O36" s="710"/>
      <c r="P36" s="856"/>
      <c r="Q36" s="856"/>
      <c r="S36" s="837"/>
      <c r="T36" s="720"/>
      <c r="U36" s="720"/>
      <c r="V36" s="720"/>
      <c r="W36" s="720"/>
      <c r="Z36" s="727" t="s">
        <v>56</v>
      </c>
      <c r="AA36" s="728">
        <f t="shared" si="46"/>
        <v>0</v>
      </c>
      <c r="AB36" s="728">
        <f t="shared" si="47"/>
        <v>1</v>
      </c>
      <c r="AC36" s="728">
        <f t="shared" si="48"/>
        <v>2</v>
      </c>
      <c r="AD36" s="727" t="s">
        <v>59</v>
      </c>
      <c r="AE36" s="728">
        <f t="shared" si="49"/>
        <v>3</v>
      </c>
      <c r="AF36" s="724">
        <f t="shared" si="50"/>
        <v>2</v>
      </c>
      <c r="AG36" s="724">
        <f t="shared" si="51"/>
        <v>1</v>
      </c>
      <c r="AZ36" s="785">
        <v>40</v>
      </c>
      <c r="BA36" s="792">
        <v>41814.541666666664</v>
      </c>
      <c r="BB36" s="787" t="s">
        <v>56</v>
      </c>
      <c r="BC36" s="788" t="s">
        <v>6</v>
      </c>
      <c r="BD36" s="789" t="s">
        <v>59</v>
      </c>
      <c r="BE36" s="791">
        <f>IF(G36='Resultat &amp; tabell'!$G36,2,0)</f>
        <v>0</v>
      </c>
      <c r="BF36" s="790" t="s">
        <v>6</v>
      </c>
      <c r="BG36" s="791">
        <f>IF(I36='Resultat &amp; tabell'!$I36,2,0)</f>
        <v>0</v>
      </c>
      <c r="BH36" s="791">
        <f>IF(J36='Resultat &amp; tabell'!$J36,1,0)</f>
        <v>0</v>
      </c>
      <c r="BI36" s="775">
        <f t="shared" si="52"/>
        <v>0</v>
      </c>
      <c r="BL36" s="815"/>
      <c r="BM36" s="819"/>
      <c r="BN36" s="815"/>
      <c r="BO36" s="815"/>
    </row>
    <row r="37" spans="2:67" ht="14.25" customHeight="1" x14ac:dyDescent="0.25">
      <c r="C37" s="729"/>
      <c r="K37" s="857"/>
      <c r="N37" s="856"/>
      <c r="O37" s="869"/>
      <c r="P37" s="856"/>
      <c r="Q37" s="856"/>
      <c r="S37" s="837"/>
      <c r="T37" s="720"/>
      <c r="U37" s="720"/>
      <c r="V37" s="720"/>
      <c r="W37" s="720"/>
      <c r="BA37" s="800"/>
      <c r="BI37" s="776"/>
      <c r="BL37" s="815"/>
      <c r="BM37" s="819"/>
      <c r="BN37" s="815"/>
      <c r="BO37" s="815"/>
    </row>
    <row r="38" spans="2:67" s="734" customFormat="1" ht="14.25" customHeight="1" x14ac:dyDescent="0.25">
      <c r="B38" s="711" t="s">
        <v>61</v>
      </c>
      <c r="C38" s="732"/>
      <c r="D38" s="717"/>
      <c r="E38" s="718"/>
      <c r="F38" s="717"/>
      <c r="G38" s="718"/>
      <c r="H38" s="718"/>
      <c r="I38" s="718"/>
      <c r="J38" s="718"/>
      <c r="K38" s="857"/>
      <c r="L38" s="858"/>
      <c r="M38" s="859"/>
      <c r="N38" s="860"/>
      <c r="O38" s="870"/>
      <c r="P38" s="860"/>
      <c r="Q38" s="860"/>
      <c r="R38" s="859"/>
      <c r="S38" s="860"/>
      <c r="T38" s="718"/>
      <c r="U38" s="718"/>
      <c r="V38" s="718"/>
      <c r="W38" s="739"/>
      <c r="Z38" s="721"/>
      <c r="AA38" s="728"/>
      <c r="AB38" s="728"/>
      <c r="AC38" s="728"/>
      <c r="AD38" s="721"/>
      <c r="AE38" s="735"/>
      <c r="AF38" s="736"/>
      <c r="AG38" s="736"/>
      <c r="AH38" s="735"/>
      <c r="AI38" s="735"/>
      <c r="AJ38" s="735"/>
      <c r="AK38" s="735"/>
      <c r="AL38" s="735"/>
      <c r="AM38" s="735"/>
      <c r="AN38" s="735"/>
      <c r="AO38" s="735"/>
      <c r="AP38" s="735"/>
      <c r="AQ38" s="735"/>
      <c r="AR38" s="735"/>
      <c r="AS38" s="735"/>
      <c r="AT38" s="735"/>
      <c r="AU38" s="735"/>
      <c r="AV38" s="735"/>
      <c r="AW38" s="735"/>
      <c r="AX38" s="735"/>
      <c r="AY38" s="735"/>
      <c r="AZ38" s="778" t="s">
        <v>61</v>
      </c>
      <c r="BA38" s="802"/>
      <c r="BB38" s="779"/>
      <c r="BC38" s="780"/>
      <c r="BD38" s="779"/>
      <c r="BE38" s="780"/>
      <c r="BF38" s="780"/>
      <c r="BG38" s="780"/>
      <c r="BH38" s="780"/>
      <c r="BI38" s="777"/>
      <c r="BJ38" s="744"/>
      <c r="BK38" s="746"/>
      <c r="BL38" s="777"/>
      <c r="BM38" s="820"/>
      <c r="BN38" s="777"/>
      <c r="BO38" s="777"/>
    </row>
    <row r="39" spans="2:67" s="734" customFormat="1" ht="14.25" customHeight="1" x14ac:dyDescent="0.25">
      <c r="B39" s="764" t="s">
        <v>2</v>
      </c>
      <c r="C39" s="7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766" t="s">
        <v>81</v>
      </c>
      <c r="K39" s="861" t="s">
        <v>89</v>
      </c>
      <c r="L39" s="858"/>
      <c r="M39" s="840" t="s">
        <v>61</v>
      </c>
      <c r="N39" s="841" t="s">
        <v>89</v>
      </c>
      <c r="O39" s="841" t="s">
        <v>90</v>
      </c>
      <c r="P39" s="841" t="s">
        <v>91</v>
      </c>
      <c r="Q39" s="842" t="s">
        <v>101</v>
      </c>
      <c r="R39" s="859"/>
      <c r="S39" s="860"/>
      <c r="T39" s="718"/>
      <c r="U39" s="718"/>
      <c r="V39" s="718"/>
      <c r="W39" s="739"/>
      <c r="Z39" s="725" t="s">
        <v>87</v>
      </c>
      <c r="AA39" s="725" t="s">
        <v>89</v>
      </c>
      <c r="AB39" s="725" t="s">
        <v>90</v>
      </c>
      <c r="AC39" s="725" t="s">
        <v>91</v>
      </c>
      <c r="AD39" s="725" t="s">
        <v>88</v>
      </c>
      <c r="AE39" s="725" t="s">
        <v>89</v>
      </c>
      <c r="AF39" s="725" t="s">
        <v>90</v>
      </c>
      <c r="AG39" s="725" t="s">
        <v>91</v>
      </c>
      <c r="AH39" s="735"/>
      <c r="AI39" s="726" t="s">
        <v>99</v>
      </c>
      <c r="AJ39" s="726" t="s">
        <v>98</v>
      </c>
      <c r="AK39" s="726" t="s">
        <v>97</v>
      </c>
      <c r="AL39" s="725" t="s">
        <v>96</v>
      </c>
      <c r="AM39" s="725" t="s">
        <v>95</v>
      </c>
      <c r="AN39" s="725" t="s">
        <v>92</v>
      </c>
      <c r="AO39" s="725" t="s">
        <v>89</v>
      </c>
      <c r="AP39" s="725" t="s">
        <v>90</v>
      </c>
      <c r="AQ39" s="725" t="s">
        <v>91</v>
      </c>
      <c r="AR39" s="726" t="s">
        <v>93</v>
      </c>
      <c r="AS39" s="735"/>
      <c r="AT39" s="725" t="s">
        <v>94</v>
      </c>
      <c r="AU39" s="725" t="s">
        <v>92</v>
      </c>
      <c r="AV39" s="725" t="s">
        <v>89</v>
      </c>
      <c r="AW39" s="725" t="s">
        <v>90</v>
      </c>
      <c r="AX39" s="725" t="s">
        <v>91</v>
      </c>
      <c r="AY39" s="726" t="s">
        <v>93</v>
      </c>
      <c r="AZ39" s="807" t="s">
        <v>2</v>
      </c>
      <c r="BA39" s="805" t="s">
        <v>3</v>
      </c>
      <c r="BB39" s="809" t="s">
        <v>2</v>
      </c>
      <c r="BC39" s="806"/>
      <c r="BD39" s="810"/>
      <c r="BE39" s="1999" t="s">
        <v>4</v>
      </c>
      <c r="BF39" s="1999"/>
      <c r="BG39" s="1999"/>
      <c r="BH39" s="806" t="s">
        <v>81</v>
      </c>
      <c r="BI39" s="767" t="s">
        <v>89</v>
      </c>
      <c r="BJ39" s="744"/>
      <c r="BK39" s="781"/>
      <c r="BL39" s="777"/>
      <c r="BM39" s="777"/>
      <c r="BN39" s="777"/>
      <c r="BO39" s="777"/>
    </row>
    <row r="40" spans="2:67" ht="14.25" customHeight="1" x14ac:dyDescent="0.25">
      <c r="B40" s="714">
        <v>9</v>
      </c>
      <c r="C40" s="757">
        <v>41805.541666666664</v>
      </c>
      <c r="D40" s="753" t="s">
        <v>186</v>
      </c>
      <c r="E40" s="754" t="s">
        <v>6</v>
      </c>
      <c r="F40" s="755" t="s">
        <v>189</v>
      </c>
      <c r="G40" s="905">
        <v>1</v>
      </c>
      <c r="H40" s="768" t="s">
        <v>6</v>
      </c>
      <c r="I40" s="904">
        <v>1</v>
      </c>
      <c r="J40" s="904" t="s">
        <v>214</v>
      </c>
      <c r="K40" s="844">
        <f>IF('Resultat &amp; tabell'!J40="",0,BI40)</f>
        <v>2</v>
      </c>
      <c r="L40" s="845">
        <v>1</v>
      </c>
      <c r="M40" s="846" t="str">
        <f>VLOOKUP(L40,$AT$40:$AY$43,2,FALSE)</f>
        <v>Frankrike</v>
      </c>
      <c r="N40" s="847">
        <f>VLOOKUP(M40,$AU$40:$AY$43,2,FALSE)</f>
        <v>7</v>
      </c>
      <c r="O40" s="847">
        <f>VLOOKUP(M40,$AU$40:$AY$43,3,FALSE)</f>
        <v>5</v>
      </c>
      <c r="P40" s="847">
        <f>VLOOKUP(M40,$AU$40:$AY$43,4,FALSE)</f>
        <v>3</v>
      </c>
      <c r="Q40" s="848">
        <f>VLOOKUP(M40,$AU$40:$AY$43,5,FALSE)</f>
        <v>2</v>
      </c>
      <c r="Z40" s="727" t="s">
        <v>62</v>
      </c>
      <c r="AA40" s="728">
        <f t="shared" ref="AA40:AA45" si="65">IF(G40="",0,IF($G40&lt;$I40,0,IF($G40=$I40,1,3)))</f>
        <v>1</v>
      </c>
      <c r="AB40" s="728">
        <f t="shared" ref="AB40:AB45" si="66">G40</f>
        <v>1</v>
      </c>
      <c r="AC40" s="728">
        <f t="shared" ref="AC40:AC45" si="67">I40</f>
        <v>1</v>
      </c>
      <c r="AD40" s="727" t="s">
        <v>63</v>
      </c>
      <c r="AE40" s="728">
        <f t="shared" ref="AE40:AE45" si="68">IF(I40="",0,IF(I40&lt;G40,0,IF(G40=I40,1,3)))</f>
        <v>1</v>
      </c>
      <c r="AF40" s="724">
        <f t="shared" ref="AF40:AF45" si="69">I40</f>
        <v>1</v>
      </c>
      <c r="AG40" s="724">
        <f t="shared" ref="AG40:AG45" si="70">G40</f>
        <v>1</v>
      </c>
      <c r="AI40" s="723">
        <f>RANK($AJ40,$AJ$40:$AJ$43,1)+COUNTIF($AJ$40:$AJ40,$AJ40)-1</f>
        <v>2</v>
      </c>
      <c r="AJ40" s="723">
        <f>AK40+AL40+AM40</f>
        <v>2</v>
      </c>
      <c r="AK40" s="723">
        <f>SUMPRODUCT(($AO$40:$AO$43=AO40)*($AR$40:$AR$43=AR40)*($AP$40:$AP$43&gt;AP40))</f>
        <v>0</v>
      </c>
      <c r="AL40" s="723">
        <f>SUMPRODUCT(($AO$40:$AO$43=AO40)*($AR$40:$AR$43&gt;AR40))</f>
        <v>0</v>
      </c>
      <c r="AM40" s="723">
        <f>RANK(AO40,$AO$40:$AO$43)</f>
        <v>2</v>
      </c>
      <c r="AN40" s="727" t="s">
        <v>62</v>
      </c>
      <c r="AO40" s="723">
        <f>SUMIF($Z$40:$Z$45,$AN40,$AA$40:$AA$45)+SUMIF($AD$40:$AD$45,$AN40,$AE$40:$AE$45)</f>
        <v>5</v>
      </c>
      <c r="AP40" s="723">
        <f>SUMIF($Z$40:$Z$45,$AN40,$AB$40:$AB$45)+SUMIF($AD$40:$AD$45,$AN40,$AF$40:$AF$45)</f>
        <v>4</v>
      </c>
      <c r="AQ40" s="723">
        <f>SUMIF($Z$40:$Z$45,$AN40,$AC$40:$AC$45)+SUMIF($AD$40:$AD$45,$AN40,$AG$40:$AG$45)</f>
        <v>3</v>
      </c>
      <c r="AR40" s="723">
        <f>AP40-AQ40</f>
        <v>1</v>
      </c>
      <c r="AT40" s="723">
        <v>1</v>
      </c>
      <c r="AU40" s="723" t="str">
        <f>VLOOKUP($AT40,$AI$40:$AR$43,6,FALSE)</f>
        <v>Frankrike</v>
      </c>
      <c r="AV40" s="723">
        <f>VLOOKUP($AU40,$AN$40:$AR$43,2,FALSE)</f>
        <v>7</v>
      </c>
      <c r="AW40" s="723">
        <f>VLOOKUP($AU40,$AN$40:$AR$43,3,FALSE)</f>
        <v>5</v>
      </c>
      <c r="AX40" s="723">
        <f>VLOOKUP($AU40,$AN$40:$AR$43,4,FALSE)</f>
        <v>3</v>
      </c>
      <c r="AY40" s="723">
        <f>VLOOKUP($AU40,$AN$40:$AR$43,5,FALSE)</f>
        <v>2</v>
      </c>
      <c r="AZ40" s="785">
        <v>9</v>
      </c>
      <c r="BA40" s="792">
        <v>41805.541666666664</v>
      </c>
      <c r="BB40" s="787" t="s">
        <v>62</v>
      </c>
      <c r="BC40" s="788" t="s">
        <v>6</v>
      </c>
      <c r="BD40" s="789" t="s">
        <v>63</v>
      </c>
      <c r="BE40" s="791">
        <f>IF(G40='Resultat &amp; tabell'!$G40,2,0)</f>
        <v>0</v>
      </c>
      <c r="BF40" s="790" t="s">
        <v>6</v>
      </c>
      <c r="BG40" s="791">
        <f>IF(I40='Resultat &amp; tabell'!$I40,2,0)</f>
        <v>2</v>
      </c>
      <c r="BH40" s="791">
        <f>IF(J40='Resultat &amp; tabell'!$J40,1,0)</f>
        <v>0</v>
      </c>
      <c r="BI40" s="775">
        <f t="shared" ref="BI40:BI45" si="71">SUM(BE40+BG40+BH40)</f>
        <v>2</v>
      </c>
      <c r="BJ40" s="745"/>
      <c r="BK40" s="778"/>
      <c r="BL40" s="815"/>
      <c r="BM40" s="815"/>
      <c r="BN40" s="815"/>
      <c r="BO40" s="815"/>
    </row>
    <row r="41" spans="2:67" ht="14.25" customHeight="1" x14ac:dyDescent="0.25">
      <c r="B41" s="714">
        <v>10</v>
      </c>
      <c r="C41" s="757">
        <v>41805.666666666664</v>
      </c>
      <c r="D41" s="753" t="s">
        <v>187</v>
      </c>
      <c r="E41" s="754" t="s">
        <v>6</v>
      </c>
      <c r="F41" s="755" t="s">
        <v>188</v>
      </c>
      <c r="G41" s="905">
        <v>2</v>
      </c>
      <c r="H41" s="768" t="s">
        <v>6</v>
      </c>
      <c r="I41" s="904">
        <v>1</v>
      </c>
      <c r="J41" s="904">
        <v>1</v>
      </c>
      <c r="K41" s="844">
        <f>IF('Resultat &amp; tabell'!J41="",0,BI41)</f>
        <v>1</v>
      </c>
      <c r="L41" s="834">
        <v>2</v>
      </c>
      <c r="M41" s="850" t="str">
        <f>VLOOKUP(L41,$AT$40:$AY$43,2,FALSE)</f>
        <v>Schweiz</v>
      </c>
      <c r="N41" s="851">
        <f>VLOOKUP(M41,$AU$40:$AY$43,2,FALSE)</f>
        <v>5</v>
      </c>
      <c r="O41" s="851">
        <f>VLOOKUP(M41,$AU$40:$AY$43,3,FALSE)</f>
        <v>4</v>
      </c>
      <c r="P41" s="851">
        <f>VLOOKUP(M41,$AU$40:$AY$43,4,FALSE)</f>
        <v>3</v>
      </c>
      <c r="Q41" s="852">
        <f>VLOOKUP(M41,$AU$40:$AY$43,5,FALSE)</f>
        <v>1</v>
      </c>
      <c r="Z41" s="727" t="s">
        <v>64</v>
      </c>
      <c r="AA41" s="728">
        <f t="shared" si="65"/>
        <v>3</v>
      </c>
      <c r="AB41" s="728">
        <f t="shared" si="66"/>
        <v>2</v>
      </c>
      <c r="AC41" s="728">
        <f t="shared" si="67"/>
        <v>1</v>
      </c>
      <c r="AD41" s="727" t="s">
        <v>65</v>
      </c>
      <c r="AE41" s="728">
        <f t="shared" si="68"/>
        <v>0</v>
      </c>
      <c r="AF41" s="724">
        <f t="shared" si="69"/>
        <v>1</v>
      </c>
      <c r="AG41" s="724">
        <f t="shared" si="70"/>
        <v>2</v>
      </c>
      <c r="AI41" s="723">
        <f>RANK($AJ41,$AJ$40:$AJ$43,1)+COUNTIF($AJ$40:$AJ41,$AJ41)-1</f>
        <v>1</v>
      </c>
      <c r="AJ41" s="723">
        <f>AK41+AL41+AM41</f>
        <v>1</v>
      </c>
      <c r="AK41" s="723">
        <f t="shared" ref="AK41:AK43" si="72">SUMPRODUCT(($AO$40:$AO$43=AO41)*($AR$40:$AR$43=AR41)*($AP$40:$AP$43&gt;AP41))</f>
        <v>0</v>
      </c>
      <c r="AL41" s="723">
        <f t="shared" ref="AL41:AL43" si="73">SUMPRODUCT(($AO$40:$AO$43=AO41)*($AR$40:$AR$43&gt;AR41))</f>
        <v>0</v>
      </c>
      <c r="AM41" s="723">
        <f t="shared" ref="AM41:AM43" si="74">RANK(AO41,$AO$40:$AO$43)</f>
        <v>1</v>
      </c>
      <c r="AN41" s="727" t="s">
        <v>64</v>
      </c>
      <c r="AO41" s="723">
        <f t="shared" ref="AO41:AO43" si="75">SUMIF($Z$40:$Z$45,$AN41,$AA$40:$AA$45)+SUMIF($AD$40:$AD$45,$AN41,$AE$40:$AE$45)</f>
        <v>7</v>
      </c>
      <c r="AP41" s="723">
        <f t="shared" ref="AP41:AP43" si="76">SUMIF($Z$40:$Z$45,$AN41,$AB$40:$AB$45)+SUMIF($AD$40:$AD$45,$AN41,$AF$40:$AF$45)</f>
        <v>5</v>
      </c>
      <c r="AQ41" s="723">
        <f t="shared" ref="AQ41:AQ43" si="77">SUMIF($Z$40:$Z$45,$AN41,$AC$40:$AC$45)+SUMIF($AD$40:$AD$45,$AN41,$AG$40:$AG$45)</f>
        <v>3</v>
      </c>
      <c r="AR41" s="723">
        <f t="shared" ref="AR41:AR43" si="78">AP41-AQ41</f>
        <v>2</v>
      </c>
      <c r="AT41" s="723">
        <v>2</v>
      </c>
      <c r="AU41" s="723" t="str">
        <f t="shared" ref="AU41:AU43" si="79">VLOOKUP($AT41,$AI$40:$AR$43,6,FALSE)</f>
        <v>Schweiz</v>
      </c>
      <c r="AV41" s="723">
        <f t="shared" ref="AV41:AV43" si="80">VLOOKUP($AU41,$AN$40:$AR$43,2,FALSE)</f>
        <v>5</v>
      </c>
      <c r="AW41" s="723">
        <f t="shared" ref="AW41:AW43" si="81">VLOOKUP($AU41,$AN$40:$AR$43,3,FALSE)</f>
        <v>4</v>
      </c>
      <c r="AX41" s="723">
        <f t="shared" ref="AX41:AX43" si="82">VLOOKUP($AU41,$AN$40:$AR$43,4,FALSE)</f>
        <v>3</v>
      </c>
      <c r="AY41" s="723">
        <f t="shared" ref="AY41:AY43" si="83">VLOOKUP($AU41,$AN$40:$AR$43,5,FALSE)</f>
        <v>1</v>
      </c>
      <c r="AZ41" s="785">
        <v>10</v>
      </c>
      <c r="BA41" s="792">
        <v>41805.666666666664</v>
      </c>
      <c r="BB41" s="787" t="s">
        <v>64</v>
      </c>
      <c r="BC41" s="788" t="s">
        <v>6</v>
      </c>
      <c r="BD41" s="789" t="s">
        <v>65</v>
      </c>
      <c r="BE41" s="791">
        <f>IF(G41='Resultat &amp; tabell'!$G41,2,0)</f>
        <v>0</v>
      </c>
      <c r="BF41" s="790" t="s">
        <v>6</v>
      </c>
      <c r="BG41" s="791">
        <f>IF(I41='Resultat &amp; tabell'!$I41,2,0)</f>
        <v>0</v>
      </c>
      <c r="BH41" s="791">
        <f>IF(J41='Resultat &amp; tabell'!$J41,1,0)</f>
        <v>1</v>
      </c>
      <c r="BI41" s="775">
        <f t="shared" si="71"/>
        <v>1</v>
      </c>
      <c r="BK41" s="778"/>
      <c r="BL41" s="815"/>
      <c r="BM41" s="815"/>
      <c r="BN41" s="815"/>
      <c r="BO41" s="815"/>
    </row>
    <row r="42" spans="2:67" ht="14.25" customHeight="1" x14ac:dyDescent="0.25">
      <c r="B42" s="714">
        <v>25</v>
      </c>
      <c r="C42" s="757">
        <v>41810.666666666664</v>
      </c>
      <c r="D42" s="753" t="s">
        <v>186</v>
      </c>
      <c r="E42" s="754" t="s">
        <v>6</v>
      </c>
      <c r="F42" s="755" t="s">
        <v>187</v>
      </c>
      <c r="G42" s="905">
        <v>1</v>
      </c>
      <c r="H42" s="768" t="s">
        <v>6</v>
      </c>
      <c r="I42" s="904">
        <v>1</v>
      </c>
      <c r="J42" s="904" t="s">
        <v>214</v>
      </c>
      <c r="K42" s="844">
        <f>IF('Resultat &amp; tabell'!J42="",0,BI42)</f>
        <v>0</v>
      </c>
      <c r="L42" s="834">
        <v>3</v>
      </c>
      <c r="M42" s="865" t="str">
        <f>VLOOKUP(L42,$AT$40:$AY$43,2,FALSE)</f>
        <v>Ecuador</v>
      </c>
      <c r="N42" s="866">
        <f>VLOOKUP(M42,$AU$40:$AY$43,2,FALSE)</f>
        <v>4</v>
      </c>
      <c r="O42" s="866">
        <f>VLOOKUP(M42,$AU$40:$AY$43,3,FALSE)</f>
        <v>5</v>
      </c>
      <c r="P42" s="866">
        <f>VLOOKUP(M42,$AU$40:$AY$43,4,FALSE)</f>
        <v>4</v>
      </c>
      <c r="Q42" s="867">
        <f>VLOOKUP(M42,$AU$40:$AY$43,5,FALSE)</f>
        <v>1</v>
      </c>
      <c r="Z42" s="727" t="s">
        <v>62</v>
      </c>
      <c r="AA42" s="728">
        <f t="shared" si="65"/>
        <v>1</v>
      </c>
      <c r="AB42" s="728">
        <f t="shared" si="66"/>
        <v>1</v>
      </c>
      <c r="AC42" s="728">
        <f t="shared" si="67"/>
        <v>1</v>
      </c>
      <c r="AD42" s="727" t="s">
        <v>64</v>
      </c>
      <c r="AE42" s="728">
        <f t="shared" si="68"/>
        <v>1</v>
      </c>
      <c r="AF42" s="724">
        <f t="shared" si="69"/>
        <v>1</v>
      </c>
      <c r="AG42" s="724">
        <f t="shared" si="70"/>
        <v>1</v>
      </c>
      <c r="AI42" s="723">
        <f>RANK($AJ42,$AJ$40:$AJ$43,1)+COUNTIF($AJ$40:$AJ42,$AJ42)-1</f>
        <v>3</v>
      </c>
      <c r="AJ42" s="723">
        <f>AK42+AL42+AM42</f>
        <v>3</v>
      </c>
      <c r="AK42" s="723">
        <f t="shared" si="72"/>
        <v>0</v>
      </c>
      <c r="AL42" s="723">
        <f t="shared" si="73"/>
        <v>0</v>
      </c>
      <c r="AM42" s="723">
        <f t="shared" si="74"/>
        <v>3</v>
      </c>
      <c r="AN42" s="727" t="s">
        <v>63</v>
      </c>
      <c r="AO42" s="723">
        <f t="shared" si="75"/>
        <v>4</v>
      </c>
      <c r="AP42" s="723">
        <f t="shared" si="76"/>
        <v>5</v>
      </c>
      <c r="AQ42" s="723">
        <f t="shared" si="77"/>
        <v>4</v>
      </c>
      <c r="AR42" s="723">
        <f t="shared" si="78"/>
        <v>1</v>
      </c>
      <c r="AT42" s="723">
        <v>3</v>
      </c>
      <c r="AU42" s="723" t="str">
        <f t="shared" si="79"/>
        <v>Ecuador</v>
      </c>
      <c r="AV42" s="723">
        <f t="shared" si="80"/>
        <v>4</v>
      </c>
      <c r="AW42" s="723">
        <f t="shared" si="81"/>
        <v>5</v>
      </c>
      <c r="AX42" s="723">
        <f t="shared" si="82"/>
        <v>4</v>
      </c>
      <c r="AY42" s="723">
        <f t="shared" si="83"/>
        <v>1</v>
      </c>
      <c r="AZ42" s="785">
        <v>25</v>
      </c>
      <c r="BA42" s="792">
        <v>41810.666666666664</v>
      </c>
      <c r="BB42" s="787" t="s">
        <v>62</v>
      </c>
      <c r="BC42" s="788" t="s">
        <v>6</v>
      </c>
      <c r="BD42" s="789" t="s">
        <v>64</v>
      </c>
      <c r="BE42" s="791">
        <f>IF(G42='Resultat &amp; tabell'!$G42,2,0)</f>
        <v>0</v>
      </c>
      <c r="BF42" s="790" t="s">
        <v>6</v>
      </c>
      <c r="BG42" s="791">
        <f>IF(I42='Resultat &amp; tabell'!$I42,2,0)</f>
        <v>0</v>
      </c>
      <c r="BH42" s="791">
        <f>IF(J42='Resultat &amp; tabell'!$J42,1,0)</f>
        <v>0</v>
      </c>
      <c r="BI42" s="775">
        <f t="shared" si="71"/>
        <v>0</v>
      </c>
      <c r="BK42" s="793"/>
      <c r="BL42" s="815"/>
      <c r="BM42" s="815"/>
      <c r="BN42" s="815"/>
      <c r="BO42" s="815"/>
    </row>
    <row r="43" spans="2:67" ht="14.25" customHeight="1" x14ac:dyDescent="0.25">
      <c r="B43" s="714">
        <v>26</v>
      </c>
      <c r="C43" s="757">
        <v>41810.791666666664</v>
      </c>
      <c r="D43" s="753" t="s">
        <v>188</v>
      </c>
      <c r="E43" s="754" t="s">
        <v>6</v>
      </c>
      <c r="F43" s="755" t="s">
        <v>189</v>
      </c>
      <c r="G43" s="905">
        <v>1</v>
      </c>
      <c r="H43" s="768" t="s">
        <v>6</v>
      </c>
      <c r="I43" s="904">
        <v>3</v>
      </c>
      <c r="J43" s="904">
        <v>2</v>
      </c>
      <c r="K43" s="844">
        <f>IF('Resultat &amp; tabell'!J43="",0,BI43)</f>
        <v>3</v>
      </c>
      <c r="L43" s="834">
        <v>4</v>
      </c>
      <c r="M43" s="854" t="str">
        <f>VLOOKUP(L43,$AT$40:$AY$43,2,FALSE)</f>
        <v>Honduras</v>
      </c>
      <c r="N43" s="851">
        <f>VLOOKUP(M43,$AU$40:$AY$43,2,FALSE)</f>
        <v>0</v>
      </c>
      <c r="O43" s="851">
        <f>VLOOKUP(M43,$AU$40:$AY$43,3,FALSE)</f>
        <v>3</v>
      </c>
      <c r="P43" s="851">
        <f>VLOOKUP(M43,$AU$40:$AY$43,4,FALSE)</f>
        <v>7</v>
      </c>
      <c r="Q43" s="852">
        <f>VLOOKUP(M43,$AU$40:$AY$43,5,FALSE)</f>
        <v>-4</v>
      </c>
      <c r="Z43" s="727" t="s">
        <v>65</v>
      </c>
      <c r="AA43" s="728">
        <f t="shared" si="65"/>
        <v>0</v>
      </c>
      <c r="AB43" s="728">
        <f t="shared" si="66"/>
        <v>1</v>
      </c>
      <c r="AC43" s="728">
        <f t="shared" si="67"/>
        <v>3</v>
      </c>
      <c r="AD43" s="727" t="s">
        <v>63</v>
      </c>
      <c r="AE43" s="728">
        <f t="shared" si="68"/>
        <v>3</v>
      </c>
      <c r="AF43" s="724">
        <f t="shared" si="69"/>
        <v>3</v>
      </c>
      <c r="AG43" s="724">
        <f t="shared" si="70"/>
        <v>1</v>
      </c>
      <c r="AI43" s="723">
        <f>RANK($AJ43,$AJ$40:$AJ$43,1)+COUNTIF($AJ$40:$AJ43,$AJ43)-1</f>
        <v>4</v>
      </c>
      <c r="AJ43" s="723">
        <f>AK43+AL43+AM43</f>
        <v>4</v>
      </c>
      <c r="AK43" s="723">
        <f t="shared" si="72"/>
        <v>0</v>
      </c>
      <c r="AL43" s="723">
        <f t="shared" si="73"/>
        <v>0</v>
      </c>
      <c r="AM43" s="723">
        <f t="shared" si="74"/>
        <v>4</v>
      </c>
      <c r="AN43" s="727" t="s">
        <v>65</v>
      </c>
      <c r="AO43" s="723">
        <f t="shared" si="75"/>
        <v>0</v>
      </c>
      <c r="AP43" s="723">
        <f t="shared" si="76"/>
        <v>3</v>
      </c>
      <c r="AQ43" s="723">
        <f t="shared" si="77"/>
        <v>7</v>
      </c>
      <c r="AR43" s="723">
        <f t="shared" si="78"/>
        <v>-4</v>
      </c>
      <c r="AT43" s="723">
        <v>4</v>
      </c>
      <c r="AU43" s="723" t="str">
        <f t="shared" si="79"/>
        <v>Honduras</v>
      </c>
      <c r="AV43" s="723">
        <f t="shared" si="80"/>
        <v>0</v>
      </c>
      <c r="AW43" s="723">
        <f t="shared" si="81"/>
        <v>3</v>
      </c>
      <c r="AX43" s="723">
        <f t="shared" si="82"/>
        <v>7</v>
      </c>
      <c r="AY43" s="723">
        <f t="shared" si="83"/>
        <v>-4</v>
      </c>
      <c r="AZ43" s="785">
        <v>26</v>
      </c>
      <c r="BA43" s="792">
        <v>41810.791666666664</v>
      </c>
      <c r="BB43" s="787" t="s">
        <v>65</v>
      </c>
      <c r="BC43" s="788" t="s">
        <v>6</v>
      </c>
      <c r="BD43" s="789" t="s">
        <v>63</v>
      </c>
      <c r="BE43" s="791">
        <f>IF(G43='Resultat &amp; tabell'!$G43,2,0)</f>
        <v>2</v>
      </c>
      <c r="BF43" s="790" t="s">
        <v>6</v>
      </c>
      <c r="BG43" s="791">
        <f>IF(I43='Resultat &amp; tabell'!$I43,2,0)</f>
        <v>0</v>
      </c>
      <c r="BH43" s="791">
        <f>IF(J43='Resultat &amp; tabell'!$J43,1,0)</f>
        <v>1</v>
      </c>
      <c r="BI43" s="775">
        <f t="shared" si="71"/>
        <v>3</v>
      </c>
      <c r="BK43" s="793"/>
      <c r="BL43" s="815"/>
      <c r="BM43" s="815"/>
      <c r="BN43" s="815"/>
      <c r="BO43" s="815"/>
    </row>
    <row r="44" spans="2:67" ht="14.25" customHeight="1" x14ac:dyDescent="0.25">
      <c r="B44" s="714">
        <v>41</v>
      </c>
      <c r="C44" s="757">
        <v>41815.666666666664</v>
      </c>
      <c r="D44" s="753" t="s">
        <v>188</v>
      </c>
      <c r="E44" s="754" t="s">
        <v>6</v>
      </c>
      <c r="F44" s="755" t="s">
        <v>186</v>
      </c>
      <c r="G44" s="905">
        <v>1</v>
      </c>
      <c r="H44" s="768" t="s">
        <v>6</v>
      </c>
      <c r="I44" s="904">
        <v>2</v>
      </c>
      <c r="J44" s="904">
        <v>2</v>
      </c>
      <c r="K44" s="844">
        <f>IF('Resultat &amp; tabell'!J44="",0,BI44)</f>
        <v>1</v>
      </c>
      <c r="M44" s="836"/>
      <c r="N44" s="866"/>
      <c r="O44" s="710"/>
      <c r="P44" s="866"/>
      <c r="Q44" s="866"/>
      <c r="Z44" s="727" t="s">
        <v>65</v>
      </c>
      <c r="AA44" s="728">
        <f t="shared" si="65"/>
        <v>0</v>
      </c>
      <c r="AB44" s="728">
        <f t="shared" si="66"/>
        <v>1</v>
      </c>
      <c r="AC44" s="728">
        <f t="shared" si="67"/>
        <v>2</v>
      </c>
      <c r="AD44" s="727" t="s">
        <v>62</v>
      </c>
      <c r="AE44" s="728">
        <f t="shared" si="68"/>
        <v>3</v>
      </c>
      <c r="AF44" s="724">
        <f t="shared" si="69"/>
        <v>2</v>
      </c>
      <c r="AG44" s="724">
        <f t="shared" si="70"/>
        <v>1</v>
      </c>
      <c r="AZ44" s="785">
        <v>41</v>
      </c>
      <c r="BA44" s="792">
        <v>41815.666666666664</v>
      </c>
      <c r="BB44" s="787" t="s">
        <v>65</v>
      </c>
      <c r="BC44" s="788" t="s">
        <v>6</v>
      </c>
      <c r="BD44" s="789" t="s">
        <v>62</v>
      </c>
      <c r="BE44" s="791">
        <f>IF(G44='Resultat &amp; tabell'!$G44,2,0)</f>
        <v>0</v>
      </c>
      <c r="BF44" s="790" t="s">
        <v>6</v>
      </c>
      <c r="BG44" s="791">
        <f>IF(I44='Resultat &amp; tabell'!$I44,2,0)</f>
        <v>0</v>
      </c>
      <c r="BH44" s="791">
        <f>IF(J44='Resultat &amp; tabell'!$J44,1,0)</f>
        <v>1</v>
      </c>
      <c r="BI44" s="775">
        <f t="shared" si="71"/>
        <v>1</v>
      </c>
      <c r="BL44" s="815"/>
      <c r="BM44" s="815"/>
      <c r="BN44" s="815"/>
      <c r="BO44" s="815"/>
    </row>
    <row r="45" spans="2:67" ht="14.25" customHeight="1" x14ac:dyDescent="0.25">
      <c r="B45" s="714">
        <v>42</v>
      </c>
      <c r="C45" s="757">
        <v>41815.708333333336</v>
      </c>
      <c r="D45" s="753" t="s">
        <v>189</v>
      </c>
      <c r="E45" s="754" t="s">
        <v>6</v>
      </c>
      <c r="F45" s="755" t="s">
        <v>187</v>
      </c>
      <c r="G45" s="905">
        <v>1</v>
      </c>
      <c r="H45" s="768" t="s">
        <v>6</v>
      </c>
      <c r="I45" s="904">
        <v>2</v>
      </c>
      <c r="J45" s="904">
        <v>2</v>
      </c>
      <c r="K45" s="844">
        <f>IF('Resultat &amp; tabell'!J45="",0,BI45)</f>
        <v>0</v>
      </c>
      <c r="M45" s="887"/>
      <c r="N45" s="710"/>
      <c r="O45" s="866"/>
      <c r="P45" s="866"/>
      <c r="Q45" s="866"/>
      <c r="Z45" s="727" t="s">
        <v>63</v>
      </c>
      <c r="AA45" s="728">
        <f t="shared" si="65"/>
        <v>0</v>
      </c>
      <c r="AB45" s="728">
        <f t="shared" si="66"/>
        <v>1</v>
      </c>
      <c r="AC45" s="728">
        <f t="shared" si="67"/>
        <v>2</v>
      </c>
      <c r="AD45" s="727" t="s">
        <v>64</v>
      </c>
      <c r="AE45" s="728">
        <f t="shared" si="68"/>
        <v>3</v>
      </c>
      <c r="AF45" s="724">
        <f t="shared" si="69"/>
        <v>2</v>
      </c>
      <c r="AG45" s="724">
        <f t="shared" si="70"/>
        <v>1</v>
      </c>
      <c r="AZ45" s="785">
        <v>42</v>
      </c>
      <c r="BA45" s="792">
        <v>41815.708333333336</v>
      </c>
      <c r="BB45" s="787" t="s">
        <v>63</v>
      </c>
      <c r="BC45" s="788" t="s">
        <v>6</v>
      </c>
      <c r="BD45" s="789" t="s">
        <v>64</v>
      </c>
      <c r="BE45" s="791">
        <f>IF(G45='Resultat &amp; tabell'!$G45,2,0)</f>
        <v>0</v>
      </c>
      <c r="BF45" s="790" t="s">
        <v>6</v>
      </c>
      <c r="BG45" s="791">
        <f>IF(I45='Resultat &amp; tabell'!$I45,2,0)</f>
        <v>0</v>
      </c>
      <c r="BH45" s="791">
        <f>IF(J45='Resultat &amp; tabell'!$J45,1,0)</f>
        <v>0</v>
      </c>
      <c r="BI45" s="775">
        <f t="shared" si="71"/>
        <v>0</v>
      </c>
      <c r="BL45" s="815"/>
      <c r="BM45" s="815"/>
      <c r="BN45" s="815"/>
      <c r="BO45" s="815"/>
    </row>
    <row r="46" spans="2:67" ht="14.25" customHeight="1" x14ac:dyDescent="0.25">
      <c r="C46" s="729"/>
      <c r="K46" s="857"/>
      <c r="N46" s="856"/>
      <c r="O46" s="869"/>
      <c r="P46" s="856"/>
      <c r="Q46" s="856"/>
      <c r="BA46" s="800"/>
      <c r="BI46" s="776"/>
      <c r="BL46" s="815"/>
      <c r="BM46" s="819"/>
      <c r="BN46" s="815"/>
      <c r="BO46" s="815"/>
    </row>
    <row r="47" spans="2:67" s="734" customFormat="1" ht="14.25" customHeight="1" x14ac:dyDescent="0.25">
      <c r="B47" s="711" t="s">
        <v>66</v>
      </c>
      <c r="C47" s="732"/>
      <c r="D47" s="717"/>
      <c r="E47" s="718"/>
      <c r="F47" s="717"/>
      <c r="G47" s="718"/>
      <c r="H47" s="718"/>
      <c r="I47" s="718"/>
      <c r="J47" s="718"/>
      <c r="K47" s="857"/>
      <c r="L47" s="858"/>
      <c r="M47" s="859"/>
      <c r="N47" s="710"/>
      <c r="O47" s="870"/>
      <c r="P47" s="860"/>
      <c r="Q47" s="860"/>
      <c r="R47" s="859"/>
      <c r="S47" s="860"/>
      <c r="T47" s="718"/>
      <c r="U47" s="718"/>
      <c r="V47" s="718"/>
      <c r="W47" s="739"/>
      <c r="Z47" s="721"/>
      <c r="AA47" s="728"/>
      <c r="AB47" s="728"/>
      <c r="AC47" s="728"/>
      <c r="AD47" s="721"/>
      <c r="AE47" s="735"/>
      <c r="AF47" s="736"/>
      <c r="AG47" s="736"/>
      <c r="AH47" s="735"/>
      <c r="AI47" s="735"/>
      <c r="AJ47" s="735"/>
      <c r="AK47" s="735"/>
      <c r="AL47" s="735"/>
      <c r="AM47" s="735"/>
      <c r="AN47" s="735"/>
      <c r="AO47" s="735"/>
      <c r="AP47" s="735"/>
      <c r="AQ47" s="735"/>
      <c r="AR47" s="735"/>
      <c r="AS47" s="735"/>
      <c r="AT47" s="735"/>
      <c r="AU47" s="735"/>
      <c r="AV47" s="735"/>
      <c r="AW47" s="735"/>
      <c r="AX47" s="735"/>
      <c r="AY47" s="735"/>
      <c r="AZ47" s="778" t="s">
        <v>66</v>
      </c>
      <c r="BA47" s="802"/>
      <c r="BB47" s="779"/>
      <c r="BC47" s="780"/>
      <c r="BD47" s="779"/>
      <c r="BE47" s="780"/>
      <c r="BF47" s="780"/>
      <c r="BG47" s="780"/>
      <c r="BH47" s="780"/>
      <c r="BI47" s="777"/>
      <c r="BJ47" s="744"/>
      <c r="BK47" s="746"/>
      <c r="BL47" s="777"/>
      <c r="BM47" s="820"/>
      <c r="BN47" s="777"/>
      <c r="BO47" s="777"/>
    </row>
    <row r="48" spans="2:67" s="734" customFormat="1" ht="14.25" customHeight="1" x14ac:dyDescent="0.25">
      <c r="B48" s="764" t="s">
        <v>2</v>
      </c>
      <c r="C48" s="7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766" t="s">
        <v>81</v>
      </c>
      <c r="K48" s="861" t="s">
        <v>89</v>
      </c>
      <c r="L48" s="858"/>
      <c r="M48" s="840" t="s">
        <v>66</v>
      </c>
      <c r="N48" s="841" t="s">
        <v>89</v>
      </c>
      <c r="O48" s="841" t="s">
        <v>90</v>
      </c>
      <c r="P48" s="841" t="s">
        <v>91</v>
      </c>
      <c r="Q48" s="842" t="s">
        <v>101</v>
      </c>
      <c r="R48" s="859"/>
      <c r="S48" s="860"/>
      <c r="T48" s="718"/>
      <c r="U48" s="718"/>
      <c r="V48" s="718"/>
      <c r="W48" s="739"/>
      <c r="Z48" s="725" t="s">
        <v>87</v>
      </c>
      <c r="AA48" s="725" t="s">
        <v>89</v>
      </c>
      <c r="AB48" s="725" t="s">
        <v>90</v>
      </c>
      <c r="AC48" s="725" t="s">
        <v>91</v>
      </c>
      <c r="AD48" s="725" t="s">
        <v>88</v>
      </c>
      <c r="AE48" s="725" t="s">
        <v>89</v>
      </c>
      <c r="AF48" s="725" t="s">
        <v>90</v>
      </c>
      <c r="AG48" s="725" t="s">
        <v>91</v>
      </c>
      <c r="AH48" s="735"/>
      <c r="AI48" s="726" t="s">
        <v>99</v>
      </c>
      <c r="AJ48" s="726" t="s">
        <v>98</v>
      </c>
      <c r="AK48" s="726" t="s">
        <v>97</v>
      </c>
      <c r="AL48" s="725" t="s">
        <v>96</v>
      </c>
      <c r="AM48" s="725" t="s">
        <v>95</v>
      </c>
      <c r="AN48" s="725" t="s">
        <v>92</v>
      </c>
      <c r="AO48" s="725" t="s">
        <v>89</v>
      </c>
      <c r="AP48" s="725" t="s">
        <v>90</v>
      </c>
      <c r="AQ48" s="725" t="s">
        <v>91</v>
      </c>
      <c r="AR48" s="726" t="s">
        <v>93</v>
      </c>
      <c r="AS48" s="735"/>
      <c r="AT48" s="725" t="s">
        <v>94</v>
      </c>
      <c r="AU48" s="725" t="s">
        <v>92</v>
      </c>
      <c r="AV48" s="725" t="s">
        <v>89</v>
      </c>
      <c r="AW48" s="725" t="s">
        <v>90</v>
      </c>
      <c r="AX48" s="725" t="s">
        <v>91</v>
      </c>
      <c r="AY48" s="726" t="s">
        <v>93</v>
      </c>
      <c r="AZ48" s="807" t="s">
        <v>2</v>
      </c>
      <c r="BA48" s="805" t="s">
        <v>3</v>
      </c>
      <c r="BB48" s="809" t="s">
        <v>2</v>
      </c>
      <c r="BC48" s="806"/>
      <c r="BD48" s="810"/>
      <c r="BE48" s="1999" t="s">
        <v>4</v>
      </c>
      <c r="BF48" s="1999"/>
      <c r="BG48" s="1999"/>
      <c r="BH48" s="806" t="s">
        <v>81</v>
      </c>
      <c r="BI48" s="767" t="s">
        <v>89</v>
      </c>
      <c r="BJ48" s="744"/>
      <c r="BK48" s="781"/>
      <c r="BL48" s="777"/>
      <c r="BM48" s="777"/>
      <c r="BN48" s="777"/>
      <c r="BO48" s="777"/>
    </row>
    <row r="49" spans="2:67" ht="14.25" customHeight="1" x14ac:dyDescent="0.25">
      <c r="B49" s="714">
        <v>11</v>
      </c>
      <c r="C49" s="757">
        <v>41805.791666666664</v>
      </c>
      <c r="D49" s="753" t="s">
        <v>190</v>
      </c>
      <c r="E49" s="754" t="s">
        <v>6</v>
      </c>
      <c r="F49" s="755" t="s">
        <v>193</v>
      </c>
      <c r="G49" s="907">
        <v>2</v>
      </c>
      <c r="H49" s="768" t="s">
        <v>6</v>
      </c>
      <c r="I49" s="906">
        <v>1</v>
      </c>
      <c r="J49" s="906">
        <v>1</v>
      </c>
      <c r="K49" s="844">
        <f>IF('Resultat &amp; tabell'!J49="",0,BI49)</f>
        <v>5</v>
      </c>
      <c r="L49" s="845">
        <v>1</v>
      </c>
      <c r="M49" s="846" t="str">
        <f>VLOOKUP(L49,$AT$49:$AY$52,2,FALSE)</f>
        <v>Argentina</v>
      </c>
      <c r="N49" s="847">
        <f>VLOOKUP(M49,$AU$49:$AY$52,2,FALSE)</f>
        <v>7</v>
      </c>
      <c r="O49" s="847">
        <f>VLOOKUP(M49,$AU$49:$AY$52,3,FALSE)</f>
        <v>6</v>
      </c>
      <c r="P49" s="847">
        <f>VLOOKUP(M49,$AU$49:$AY$52,4,FALSE)</f>
        <v>2</v>
      </c>
      <c r="Q49" s="848">
        <f>VLOOKUP(M49,$AU$49:$AY$52,5,FALSE)</f>
        <v>4</v>
      </c>
      <c r="Z49" s="727" t="s">
        <v>67</v>
      </c>
      <c r="AA49" s="728">
        <f t="shared" ref="AA49:AA54" si="84">IF(G49="",0,IF($G49&lt;$I49,0,IF($G49=$I49,1,3)))</f>
        <v>3</v>
      </c>
      <c r="AB49" s="728">
        <f t="shared" ref="AB49:AB54" si="85">G49</f>
        <v>2</v>
      </c>
      <c r="AC49" s="728">
        <f t="shared" ref="AC49:AC54" si="86">I49</f>
        <v>1</v>
      </c>
      <c r="AD49" s="727" t="s">
        <v>68</v>
      </c>
      <c r="AE49" s="728">
        <f t="shared" ref="AE49:AE54" si="87">IF(I49="",0,IF(I49&lt;G49,0,IF(G49=I49,1,3)))</f>
        <v>0</v>
      </c>
      <c r="AF49" s="724">
        <f t="shared" ref="AF49:AF54" si="88">I49</f>
        <v>1</v>
      </c>
      <c r="AG49" s="724">
        <f t="shared" ref="AG49:AG54" si="89">G49</f>
        <v>2</v>
      </c>
      <c r="AI49" s="723">
        <f>RANK($AJ49,$AJ$49:$AJ$52,1)+COUNTIF($AJ$49:$AJ49,$AJ49)-1</f>
        <v>1</v>
      </c>
      <c r="AJ49" s="723">
        <f>AK49+AL49+AM49</f>
        <v>1</v>
      </c>
      <c r="AK49" s="723">
        <f>SUMPRODUCT(($AO$49:$AO$52=AO49)*($AR$49:$AR$52=AR49)*($AP$49:$AP$52&gt;AP49))</f>
        <v>0</v>
      </c>
      <c r="AL49" s="723">
        <f>SUMPRODUCT(($AO$49:$AO$52=AO49)*($AR$49:$AR$52&gt;AR49))</f>
        <v>0</v>
      </c>
      <c r="AM49" s="723">
        <f>RANK(AO49,$AO$49:$AO$52)</f>
        <v>1</v>
      </c>
      <c r="AN49" s="727" t="s">
        <v>67</v>
      </c>
      <c r="AO49" s="723">
        <f>SUMIF($Z$49:$Z$54,$AN49,$AA$49:$AA$54)+SUMIF($AD$49:$AD$54,$AN49,$AE$49:$AE$54)</f>
        <v>7</v>
      </c>
      <c r="AP49" s="723">
        <f>SUMIF($Z$49:$Z$54,$AN49,$AB$49:$AB$54)+SUMIF($AD$49:$AD$54,$AN49,$AF$49:$AF$54)</f>
        <v>6</v>
      </c>
      <c r="AQ49" s="723">
        <f>SUMIF($Z$49:$Z$54,$AN49,$AC$49:$AC$54)+SUMIF($AD$49:$AD$54,$AN49,$AG$49:$AG$54)</f>
        <v>2</v>
      </c>
      <c r="AR49" s="723">
        <f>AP49-AQ49</f>
        <v>4</v>
      </c>
      <c r="AT49" s="723">
        <v>1</v>
      </c>
      <c r="AU49" s="723" t="str">
        <f>VLOOKUP($AT49,$AI$49:$AR$52,6,FALSE)</f>
        <v>Argentina</v>
      </c>
      <c r="AV49" s="723">
        <f>VLOOKUP($AU49,$AN$49:$AR$52,2,FALSE)</f>
        <v>7</v>
      </c>
      <c r="AW49" s="723">
        <f>VLOOKUP($AU49,$AN$49:$AR$52,3,FALSE)</f>
        <v>6</v>
      </c>
      <c r="AX49" s="723">
        <f>VLOOKUP($AU49,$AN$49:$AR$52,4,FALSE)</f>
        <v>2</v>
      </c>
      <c r="AY49" s="723">
        <f>VLOOKUP($AU49,$AN$49:$AR$52,5,FALSE)</f>
        <v>4</v>
      </c>
      <c r="AZ49" s="785">
        <v>11</v>
      </c>
      <c r="BA49" s="792">
        <v>41805.791666666664</v>
      </c>
      <c r="BB49" s="787" t="s">
        <v>67</v>
      </c>
      <c r="BC49" s="788" t="s">
        <v>6</v>
      </c>
      <c r="BD49" s="789" t="s">
        <v>68</v>
      </c>
      <c r="BE49" s="791">
        <f>IF(G49='Resultat &amp; tabell'!$G49,2,0)</f>
        <v>2</v>
      </c>
      <c r="BF49" s="790" t="s">
        <v>6</v>
      </c>
      <c r="BG49" s="791">
        <f>IF(I49='Resultat &amp; tabell'!$I49,2,0)</f>
        <v>2</v>
      </c>
      <c r="BH49" s="791">
        <f>IF(J49='Resultat &amp; tabell'!$J49,1,0)</f>
        <v>1</v>
      </c>
      <c r="BI49" s="775">
        <f t="shared" ref="BI49:BI54" si="90">SUM(BE49+BG49+BH49)</f>
        <v>5</v>
      </c>
      <c r="BJ49" s="745"/>
      <c r="BK49" s="778"/>
      <c r="BL49" s="815"/>
      <c r="BM49" s="815"/>
      <c r="BN49" s="815"/>
      <c r="BO49" s="815"/>
    </row>
    <row r="50" spans="2:67" ht="14.25" customHeight="1" x14ac:dyDescent="0.25">
      <c r="B50" s="714">
        <v>12</v>
      </c>
      <c r="C50" s="757">
        <v>41806.666666666664</v>
      </c>
      <c r="D50" s="753" t="s">
        <v>191</v>
      </c>
      <c r="E50" s="754" t="s">
        <v>6</v>
      </c>
      <c r="F50" s="755" t="s">
        <v>192</v>
      </c>
      <c r="G50" s="907">
        <v>1</v>
      </c>
      <c r="H50" s="768" t="s">
        <v>6</v>
      </c>
      <c r="I50" s="906">
        <v>3</v>
      </c>
      <c r="J50" s="906">
        <v>2</v>
      </c>
      <c r="K50" s="844">
        <f>IF('Resultat &amp; tabell'!J50="",0,BI50)</f>
        <v>0</v>
      </c>
      <c r="L50" s="834">
        <v>2</v>
      </c>
      <c r="M50" s="850" t="str">
        <f>VLOOKUP(L50,$AT$49:$AY$52,2,FALSE)</f>
        <v>Nigeria</v>
      </c>
      <c r="N50" s="851">
        <f>VLOOKUP(M50,$AU$49:$AY$52,2,FALSE)</f>
        <v>7</v>
      </c>
      <c r="O50" s="851">
        <f>VLOOKUP(M50,$AU$49:$AY$52,3,FALSE)</f>
        <v>6</v>
      </c>
      <c r="P50" s="851">
        <f>VLOOKUP(M50,$AU$49:$AY$52,4,FALSE)</f>
        <v>3</v>
      </c>
      <c r="Q50" s="852">
        <f>VLOOKUP(M50,$AU$49:$AY$52,5,FALSE)</f>
        <v>3</v>
      </c>
      <c r="Z50" s="727" t="s">
        <v>69</v>
      </c>
      <c r="AA50" s="728">
        <f t="shared" si="84"/>
        <v>0</v>
      </c>
      <c r="AB50" s="728">
        <f t="shared" si="85"/>
        <v>1</v>
      </c>
      <c r="AC50" s="728">
        <f t="shared" si="86"/>
        <v>3</v>
      </c>
      <c r="AD50" s="727" t="s">
        <v>70</v>
      </c>
      <c r="AE50" s="728">
        <f t="shared" si="87"/>
        <v>3</v>
      </c>
      <c r="AF50" s="724">
        <f t="shared" si="88"/>
        <v>3</v>
      </c>
      <c r="AG50" s="724">
        <f t="shared" si="89"/>
        <v>1</v>
      </c>
      <c r="AI50" s="723">
        <f>RANK($AJ50,$AJ$49:$AJ$52,1)+COUNTIF($AJ$49:$AJ50,$AJ50)-1</f>
        <v>3</v>
      </c>
      <c r="AJ50" s="723">
        <f>AK50+AL50+AM50</f>
        <v>3</v>
      </c>
      <c r="AK50" s="723">
        <f t="shared" ref="AK50:AK52" si="91">SUMPRODUCT(($AO$49:$AO$52=AO50)*($AR$49:$AR$52=AR50)*($AP$49:$AP$52&gt;AP50))</f>
        <v>0</v>
      </c>
      <c r="AL50" s="723">
        <f t="shared" ref="AL50:AL52" si="92">SUMPRODUCT(($AO$49:$AO$52=AO50)*($AR$49:$AR$52&gt;AR50))</f>
        <v>0</v>
      </c>
      <c r="AM50" s="723">
        <f t="shared" ref="AM50:AM52" si="93">RANK(AO50,$AO$49:$AO$52)</f>
        <v>3</v>
      </c>
      <c r="AN50" s="727" t="s">
        <v>69</v>
      </c>
      <c r="AO50" s="723">
        <f t="shared" ref="AO50:AO52" si="94">SUMIF($Z$49:$Z$54,$AN50,$AA$49:$AA$54)+SUMIF($AD$49:$AD$54,$AN50,$AE$49:$AE$54)</f>
        <v>3</v>
      </c>
      <c r="AP50" s="723">
        <f t="shared" ref="AP50:AP52" si="95">SUMIF($Z$49:$Z$54,$AN50,$AB$49:$AB$54)+SUMIF($AD$49:$AD$54,$AN50,$AF$49:$AF$54)</f>
        <v>3</v>
      </c>
      <c r="AQ50" s="723">
        <f t="shared" ref="AQ50:AQ52" si="96">SUMIF($Z$49:$Z$54,$AN50,$AC$49:$AC$54)+SUMIF($AD$49:$AD$54,$AN50,$AG$49:$AG$54)</f>
        <v>7</v>
      </c>
      <c r="AR50" s="723">
        <f t="shared" ref="AR50:AR52" si="97">AP50-AQ50</f>
        <v>-4</v>
      </c>
      <c r="AT50" s="723">
        <v>2</v>
      </c>
      <c r="AU50" s="723" t="str">
        <f t="shared" ref="AU50:AU52" si="98">VLOOKUP($AT50,$AI$49:$AR$52,6,FALSE)</f>
        <v>Nigeria</v>
      </c>
      <c r="AV50" s="723">
        <f t="shared" ref="AV50:AV52" si="99">VLOOKUP($AU50,$AN$49:$AR$52,2,FALSE)</f>
        <v>7</v>
      </c>
      <c r="AW50" s="723">
        <f t="shared" ref="AW50:AW52" si="100">VLOOKUP($AU50,$AN$49:$AR$52,3,FALSE)</f>
        <v>6</v>
      </c>
      <c r="AX50" s="723">
        <f t="shared" ref="AX50:AX52" si="101">VLOOKUP($AU50,$AN$49:$AR$52,4,FALSE)</f>
        <v>3</v>
      </c>
      <c r="AY50" s="723">
        <f t="shared" ref="AY50:AY52" si="102">VLOOKUP($AU50,$AN$49:$AR$52,5,FALSE)</f>
        <v>3</v>
      </c>
      <c r="AZ50" s="785">
        <v>12</v>
      </c>
      <c r="BA50" s="792">
        <v>41806.666666666664</v>
      </c>
      <c r="BB50" s="787" t="s">
        <v>69</v>
      </c>
      <c r="BC50" s="788" t="s">
        <v>6</v>
      </c>
      <c r="BD50" s="789" t="s">
        <v>70</v>
      </c>
      <c r="BE50" s="791">
        <f>IF(G50='Resultat &amp; tabell'!$G50,2,0)</f>
        <v>0</v>
      </c>
      <c r="BF50" s="790" t="s">
        <v>6</v>
      </c>
      <c r="BG50" s="791">
        <f>IF(I50='Resultat &amp; tabell'!$I50,2,0)</f>
        <v>0</v>
      </c>
      <c r="BH50" s="791">
        <f>IF(J50='Resultat &amp; tabell'!$J50,1,0)</f>
        <v>0</v>
      </c>
      <c r="BI50" s="775">
        <f t="shared" si="90"/>
        <v>0</v>
      </c>
      <c r="BK50" s="778"/>
      <c r="BL50" s="815"/>
      <c r="BM50" s="815"/>
      <c r="BN50" s="815"/>
      <c r="BO50" s="815"/>
    </row>
    <row r="51" spans="2:67" ht="14.25" customHeight="1" x14ac:dyDescent="0.25">
      <c r="B51" s="714">
        <v>27</v>
      </c>
      <c r="C51" s="757">
        <v>41811.541666666664</v>
      </c>
      <c r="D51" s="753" t="s">
        <v>190</v>
      </c>
      <c r="E51" s="754" t="s">
        <v>6</v>
      </c>
      <c r="F51" s="755" t="s">
        <v>191</v>
      </c>
      <c r="G51" s="907">
        <v>3</v>
      </c>
      <c r="H51" s="768" t="s">
        <v>6</v>
      </c>
      <c r="I51" s="906">
        <v>0</v>
      </c>
      <c r="J51" s="906">
        <v>1</v>
      </c>
      <c r="K51" s="844">
        <f>IF('Resultat &amp; tabell'!J51="",0,BI51)</f>
        <v>3</v>
      </c>
      <c r="L51" s="834">
        <v>3</v>
      </c>
      <c r="M51" s="865" t="str">
        <f>VLOOKUP(L51,$AT$49:$AY$52,2,FALSE)</f>
        <v>Iran</v>
      </c>
      <c r="N51" s="866">
        <f>VLOOKUP(M51,$AU$49:$AY$52,2,FALSE)</f>
        <v>3</v>
      </c>
      <c r="O51" s="866">
        <f>VLOOKUP(M51,$AU$49:$AY$52,3,FALSE)</f>
        <v>3</v>
      </c>
      <c r="P51" s="866">
        <f>VLOOKUP(M51,$AU$49:$AY$52,4,FALSE)</f>
        <v>7</v>
      </c>
      <c r="Q51" s="867">
        <f>VLOOKUP(M51,$AU$49:$AY$52,5,FALSE)</f>
        <v>-4</v>
      </c>
      <c r="Z51" s="727" t="s">
        <v>67</v>
      </c>
      <c r="AA51" s="728">
        <f t="shared" si="84"/>
        <v>3</v>
      </c>
      <c r="AB51" s="728">
        <f t="shared" si="85"/>
        <v>3</v>
      </c>
      <c r="AC51" s="728">
        <f t="shared" si="86"/>
        <v>0</v>
      </c>
      <c r="AD51" s="727" t="s">
        <v>69</v>
      </c>
      <c r="AE51" s="728">
        <f t="shared" si="87"/>
        <v>0</v>
      </c>
      <c r="AF51" s="724">
        <f t="shared" si="88"/>
        <v>0</v>
      </c>
      <c r="AG51" s="724">
        <f t="shared" si="89"/>
        <v>3</v>
      </c>
      <c r="AI51" s="723">
        <f>RANK($AJ51,$AJ$49:$AJ$52,1)+COUNTIF($AJ$49:$AJ51,$AJ51)-1</f>
        <v>4</v>
      </c>
      <c r="AJ51" s="723">
        <f>AK51+AL51+AM51</f>
        <v>4</v>
      </c>
      <c r="AK51" s="723">
        <f t="shared" si="91"/>
        <v>0</v>
      </c>
      <c r="AL51" s="723">
        <f t="shared" si="92"/>
        <v>0</v>
      </c>
      <c r="AM51" s="723">
        <f t="shared" si="93"/>
        <v>4</v>
      </c>
      <c r="AN51" s="727" t="s">
        <v>68</v>
      </c>
      <c r="AO51" s="723">
        <f t="shared" si="94"/>
        <v>0</v>
      </c>
      <c r="AP51" s="723">
        <f t="shared" si="95"/>
        <v>3</v>
      </c>
      <c r="AQ51" s="723">
        <f t="shared" si="96"/>
        <v>6</v>
      </c>
      <c r="AR51" s="723">
        <f t="shared" si="97"/>
        <v>-3</v>
      </c>
      <c r="AT51" s="723">
        <v>3</v>
      </c>
      <c r="AU51" s="723" t="str">
        <f t="shared" si="98"/>
        <v>Iran</v>
      </c>
      <c r="AV51" s="723">
        <f t="shared" si="99"/>
        <v>3</v>
      </c>
      <c r="AW51" s="723">
        <f t="shared" si="100"/>
        <v>3</v>
      </c>
      <c r="AX51" s="723">
        <f t="shared" si="101"/>
        <v>7</v>
      </c>
      <c r="AY51" s="723">
        <f t="shared" si="102"/>
        <v>-4</v>
      </c>
      <c r="AZ51" s="785">
        <v>27</v>
      </c>
      <c r="BA51" s="792">
        <v>41811.541666666664</v>
      </c>
      <c r="BB51" s="787" t="s">
        <v>67</v>
      </c>
      <c r="BC51" s="788" t="s">
        <v>6</v>
      </c>
      <c r="BD51" s="789" t="s">
        <v>69</v>
      </c>
      <c r="BE51" s="791">
        <f>IF(G51='Resultat &amp; tabell'!$G51,2,0)</f>
        <v>0</v>
      </c>
      <c r="BF51" s="790" t="s">
        <v>6</v>
      </c>
      <c r="BG51" s="791">
        <f>IF(I51='Resultat &amp; tabell'!$I51,2,0)</f>
        <v>2</v>
      </c>
      <c r="BH51" s="791">
        <f>IF(J51='Resultat &amp; tabell'!$J51,1,0)</f>
        <v>1</v>
      </c>
      <c r="BI51" s="775">
        <f t="shared" si="90"/>
        <v>3</v>
      </c>
      <c r="BK51" s="793"/>
      <c r="BL51" s="815"/>
      <c r="BM51" s="815"/>
      <c r="BN51" s="815"/>
      <c r="BO51" s="815"/>
    </row>
    <row r="52" spans="2:67" ht="14.25" customHeight="1" x14ac:dyDescent="0.25">
      <c r="B52" s="714">
        <v>28</v>
      </c>
      <c r="C52" s="757">
        <v>41811.75</v>
      </c>
      <c r="D52" s="753" t="s">
        <v>192</v>
      </c>
      <c r="E52" s="754" t="s">
        <v>6</v>
      </c>
      <c r="F52" s="755" t="s">
        <v>193</v>
      </c>
      <c r="G52" s="907">
        <v>2</v>
      </c>
      <c r="H52" s="768" t="s">
        <v>6</v>
      </c>
      <c r="I52" s="906">
        <v>1</v>
      </c>
      <c r="J52" s="906">
        <v>1</v>
      </c>
      <c r="K52" s="844">
        <f>IF('Resultat &amp; tabell'!J52="",0,BI52)</f>
        <v>1</v>
      </c>
      <c r="L52" s="834">
        <v>4</v>
      </c>
      <c r="M52" s="854" t="str">
        <f>VLOOKUP(L52,$AT$49:$AY$52,2,FALSE)</f>
        <v>Bosnien</v>
      </c>
      <c r="N52" s="851">
        <f>VLOOKUP(M52,$AU$49:$AY$52,2,FALSE)</f>
        <v>0</v>
      </c>
      <c r="O52" s="851">
        <f>VLOOKUP(M52,$AU$49:$AY$52,3,FALSE)</f>
        <v>3</v>
      </c>
      <c r="P52" s="851">
        <f>VLOOKUP(M52,$AU$49:$AY$52,4,FALSE)</f>
        <v>6</v>
      </c>
      <c r="Q52" s="852">
        <f>VLOOKUP(M52,$AU$49:$AY$52,5,FALSE)</f>
        <v>-3</v>
      </c>
      <c r="Z52" s="727" t="s">
        <v>70</v>
      </c>
      <c r="AA52" s="728">
        <f t="shared" si="84"/>
        <v>3</v>
      </c>
      <c r="AB52" s="728">
        <f t="shared" si="85"/>
        <v>2</v>
      </c>
      <c r="AC52" s="728">
        <f t="shared" si="86"/>
        <v>1</v>
      </c>
      <c r="AD52" s="727" t="s">
        <v>68</v>
      </c>
      <c r="AE52" s="728">
        <f t="shared" si="87"/>
        <v>0</v>
      </c>
      <c r="AF52" s="724">
        <f t="shared" si="88"/>
        <v>1</v>
      </c>
      <c r="AG52" s="724">
        <f t="shared" si="89"/>
        <v>2</v>
      </c>
      <c r="AI52" s="723">
        <f>RANK($AJ52,$AJ$49:$AJ$52,1)+COUNTIF($AJ$49:$AJ52,$AJ52)-1</f>
        <v>2</v>
      </c>
      <c r="AJ52" s="723">
        <f>AK52+AL52+AM52</f>
        <v>2</v>
      </c>
      <c r="AK52" s="723">
        <f t="shared" si="91"/>
        <v>0</v>
      </c>
      <c r="AL52" s="723">
        <f t="shared" si="92"/>
        <v>1</v>
      </c>
      <c r="AM52" s="723">
        <f t="shared" si="93"/>
        <v>1</v>
      </c>
      <c r="AN52" s="727" t="s">
        <v>70</v>
      </c>
      <c r="AO52" s="723">
        <f t="shared" si="94"/>
        <v>7</v>
      </c>
      <c r="AP52" s="723">
        <f t="shared" si="95"/>
        <v>6</v>
      </c>
      <c r="AQ52" s="723">
        <f t="shared" si="96"/>
        <v>3</v>
      </c>
      <c r="AR52" s="723">
        <f t="shared" si="97"/>
        <v>3</v>
      </c>
      <c r="AT52" s="723">
        <v>4</v>
      </c>
      <c r="AU52" s="723" t="str">
        <f t="shared" si="98"/>
        <v>Bosnien</v>
      </c>
      <c r="AV52" s="723">
        <f t="shared" si="99"/>
        <v>0</v>
      </c>
      <c r="AW52" s="723">
        <f t="shared" si="100"/>
        <v>3</v>
      </c>
      <c r="AX52" s="723">
        <f t="shared" si="101"/>
        <v>6</v>
      </c>
      <c r="AY52" s="723">
        <f t="shared" si="102"/>
        <v>-3</v>
      </c>
      <c r="AZ52" s="785">
        <v>28</v>
      </c>
      <c r="BA52" s="792">
        <v>41811.75</v>
      </c>
      <c r="BB52" s="787" t="s">
        <v>70</v>
      </c>
      <c r="BC52" s="788" t="s">
        <v>6</v>
      </c>
      <c r="BD52" s="789" t="s">
        <v>68</v>
      </c>
      <c r="BE52" s="791">
        <f>IF(G52='Resultat &amp; tabell'!$G52,2,0)</f>
        <v>0</v>
      </c>
      <c r="BF52" s="790" t="s">
        <v>6</v>
      </c>
      <c r="BG52" s="791">
        <f>IF(I52='Resultat &amp; tabell'!$I52,2,0)</f>
        <v>0</v>
      </c>
      <c r="BH52" s="791">
        <f>IF(J52='Resultat &amp; tabell'!$J52,1,0)</f>
        <v>1</v>
      </c>
      <c r="BI52" s="775">
        <f t="shared" si="90"/>
        <v>1</v>
      </c>
      <c r="BK52" s="793"/>
      <c r="BL52" s="815"/>
      <c r="BM52" s="815"/>
      <c r="BN52" s="815"/>
      <c r="BO52" s="815"/>
    </row>
    <row r="53" spans="2:67" ht="14.25" customHeight="1" x14ac:dyDescent="0.25">
      <c r="B53" s="714">
        <v>43</v>
      </c>
      <c r="C53" s="757">
        <v>41815.541666666664</v>
      </c>
      <c r="D53" s="753" t="s">
        <v>192</v>
      </c>
      <c r="E53" s="754" t="s">
        <v>6</v>
      </c>
      <c r="F53" s="755" t="s">
        <v>190</v>
      </c>
      <c r="G53" s="907">
        <v>1</v>
      </c>
      <c r="H53" s="768" t="s">
        <v>6</v>
      </c>
      <c r="I53" s="906">
        <v>1</v>
      </c>
      <c r="J53" s="906" t="s">
        <v>214</v>
      </c>
      <c r="K53" s="844">
        <f>IF('Resultat &amp; tabell'!J53="",0,BI53)</f>
        <v>0</v>
      </c>
      <c r="M53" s="836"/>
      <c r="N53" s="866"/>
      <c r="O53" s="866"/>
      <c r="P53" s="866"/>
      <c r="Q53" s="866"/>
      <c r="Z53" s="727" t="s">
        <v>70</v>
      </c>
      <c r="AA53" s="728">
        <f t="shared" si="84"/>
        <v>1</v>
      </c>
      <c r="AB53" s="728">
        <f t="shared" si="85"/>
        <v>1</v>
      </c>
      <c r="AC53" s="728">
        <f t="shared" si="86"/>
        <v>1</v>
      </c>
      <c r="AD53" s="727" t="s">
        <v>67</v>
      </c>
      <c r="AE53" s="728">
        <f t="shared" si="87"/>
        <v>1</v>
      </c>
      <c r="AF53" s="724">
        <f t="shared" si="88"/>
        <v>1</v>
      </c>
      <c r="AG53" s="724">
        <f t="shared" si="89"/>
        <v>1</v>
      </c>
      <c r="AZ53" s="785">
        <v>43</v>
      </c>
      <c r="BA53" s="792">
        <v>41815.541666666664</v>
      </c>
      <c r="BB53" s="787" t="s">
        <v>70</v>
      </c>
      <c r="BC53" s="788" t="s">
        <v>6</v>
      </c>
      <c r="BD53" s="789" t="s">
        <v>67</v>
      </c>
      <c r="BE53" s="791">
        <f>IF(G53='Resultat &amp; tabell'!$G53,2,0)</f>
        <v>0</v>
      </c>
      <c r="BF53" s="790" t="s">
        <v>6</v>
      </c>
      <c r="BG53" s="791">
        <f>IF(I53='Resultat &amp; tabell'!$I53,2,0)</f>
        <v>0</v>
      </c>
      <c r="BH53" s="791">
        <f>IF(J53='Resultat &amp; tabell'!$J53,1,0)</f>
        <v>0</v>
      </c>
      <c r="BI53" s="775">
        <f t="shared" si="90"/>
        <v>0</v>
      </c>
      <c r="BL53" s="815"/>
      <c r="BM53" s="815"/>
      <c r="BN53" s="815"/>
      <c r="BO53" s="815"/>
    </row>
    <row r="54" spans="2:67" ht="14.25" customHeight="1" x14ac:dyDescent="0.25">
      <c r="B54" s="714">
        <v>44</v>
      </c>
      <c r="C54" s="757">
        <v>41815.541666666664</v>
      </c>
      <c r="D54" s="753" t="s">
        <v>193</v>
      </c>
      <c r="E54" s="754" t="s">
        <v>6</v>
      </c>
      <c r="F54" s="755" t="s">
        <v>191</v>
      </c>
      <c r="G54" s="907">
        <v>1</v>
      </c>
      <c r="H54" s="768" t="s">
        <v>6</v>
      </c>
      <c r="I54" s="906">
        <v>2</v>
      </c>
      <c r="J54" s="906">
        <v>2</v>
      </c>
      <c r="K54" s="844">
        <f>IF('Resultat &amp; tabell'!J54="",0,BI54)</f>
        <v>0</v>
      </c>
      <c r="M54" s="710"/>
      <c r="N54" s="710"/>
      <c r="O54" s="866"/>
      <c r="P54" s="710"/>
      <c r="Q54" s="866"/>
      <c r="R54" s="710"/>
      <c r="Z54" s="727" t="s">
        <v>68</v>
      </c>
      <c r="AA54" s="728">
        <f t="shared" si="84"/>
        <v>0</v>
      </c>
      <c r="AB54" s="728">
        <f t="shared" si="85"/>
        <v>1</v>
      </c>
      <c r="AC54" s="728">
        <f t="shared" si="86"/>
        <v>2</v>
      </c>
      <c r="AD54" s="727" t="s">
        <v>69</v>
      </c>
      <c r="AE54" s="728">
        <f t="shared" si="87"/>
        <v>3</v>
      </c>
      <c r="AF54" s="724">
        <f t="shared" si="88"/>
        <v>2</v>
      </c>
      <c r="AG54" s="724">
        <f t="shared" si="89"/>
        <v>1</v>
      </c>
      <c r="AZ54" s="785">
        <v>44</v>
      </c>
      <c r="BA54" s="792">
        <v>41815.541666666664</v>
      </c>
      <c r="BB54" s="787" t="s">
        <v>68</v>
      </c>
      <c r="BC54" s="788" t="s">
        <v>6</v>
      </c>
      <c r="BD54" s="789" t="s">
        <v>69</v>
      </c>
      <c r="BE54" s="791">
        <f>IF(G54='Resultat &amp; tabell'!$G54,2,0)</f>
        <v>0</v>
      </c>
      <c r="BF54" s="790" t="s">
        <v>6</v>
      </c>
      <c r="BG54" s="791">
        <f>IF(I54='Resultat &amp; tabell'!$I54,2,0)</f>
        <v>0</v>
      </c>
      <c r="BH54" s="791">
        <f>IF(J54='Resultat &amp; tabell'!$J54,1,0)</f>
        <v>0</v>
      </c>
      <c r="BI54" s="775">
        <f t="shared" si="90"/>
        <v>0</v>
      </c>
      <c r="BL54" s="815"/>
      <c r="BM54" s="815"/>
      <c r="BN54" s="815"/>
      <c r="BO54" s="815"/>
    </row>
    <row r="55" spans="2:67" ht="14.25" customHeight="1" x14ac:dyDescent="0.25">
      <c r="C55" s="729"/>
      <c r="K55" s="857"/>
      <c r="N55" s="856"/>
      <c r="O55" s="869"/>
      <c r="P55" s="856"/>
      <c r="Q55" s="856"/>
      <c r="BA55" s="800"/>
      <c r="BI55" s="776"/>
      <c r="BL55" s="815"/>
      <c r="BM55" s="819"/>
      <c r="BN55" s="815"/>
      <c r="BO55" s="815"/>
    </row>
    <row r="56" spans="2:67" s="734" customFormat="1" ht="14.25" customHeight="1" x14ac:dyDescent="0.25">
      <c r="B56" s="711" t="s">
        <v>71</v>
      </c>
      <c r="C56" s="732"/>
      <c r="D56" s="717"/>
      <c r="E56" s="718"/>
      <c r="F56" s="717"/>
      <c r="G56" s="718"/>
      <c r="H56" s="718"/>
      <c r="I56" s="718"/>
      <c r="J56" s="718"/>
      <c r="K56" s="857"/>
      <c r="L56" s="858"/>
      <c r="M56" s="859"/>
      <c r="N56" s="860"/>
      <c r="O56" s="870"/>
      <c r="P56" s="860"/>
      <c r="Q56" s="860"/>
      <c r="R56" s="859"/>
      <c r="S56" s="860"/>
      <c r="T56" s="718"/>
      <c r="U56" s="718"/>
      <c r="V56" s="718"/>
      <c r="W56" s="739"/>
      <c r="Z56" s="721"/>
      <c r="AA56" s="728"/>
      <c r="AB56" s="728"/>
      <c r="AC56" s="728"/>
      <c r="AD56" s="721"/>
      <c r="AE56" s="735"/>
      <c r="AF56" s="736"/>
      <c r="AG56" s="736"/>
      <c r="AH56" s="735"/>
      <c r="AI56" s="735"/>
      <c r="AJ56" s="735"/>
      <c r="AK56" s="735"/>
      <c r="AL56" s="735"/>
      <c r="AM56" s="735"/>
      <c r="AN56" s="735"/>
      <c r="AO56" s="735"/>
      <c r="AP56" s="735"/>
      <c r="AQ56" s="735"/>
      <c r="AR56" s="735"/>
      <c r="AS56" s="735"/>
      <c r="AT56" s="735"/>
      <c r="AU56" s="735"/>
      <c r="AV56" s="735"/>
      <c r="AW56" s="735"/>
      <c r="AX56" s="735"/>
      <c r="AY56" s="735"/>
      <c r="AZ56" s="778" t="s">
        <v>71</v>
      </c>
      <c r="BA56" s="802"/>
      <c r="BB56" s="779"/>
      <c r="BC56" s="780"/>
      <c r="BD56" s="779"/>
      <c r="BE56" s="780"/>
      <c r="BF56" s="780"/>
      <c r="BG56" s="780"/>
      <c r="BH56" s="780"/>
      <c r="BI56" s="777"/>
      <c r="BJ56" s="744"/>
      <c r="BK56" s="746"/>
      <c r="BL56" s="777"/>
      <c r="BM56" s="820"/>
      <c r="BN56" s="777"/>
      <c r="BO56" s="777"/>
    </row>
    <row r="57" spans="2:67" s="734" customFormat="1" ht="14.25" customHeight="1" x14ac:dyDescent="0.25">
      <c r="B57" s="764" t="s">
        <v>2</v>
      </c>
      <c r="C57" s="7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766" t="s">
        <v>81</v>
      </c>
      <c r="K57" s="861" t="s">
        <v>89</v>
      </c>
      <c r="L57" s="858"/>
      <c r="M57" s="840" t="s">
        <v>71</v>
      </c>
      <c r="N57" s="841" t="s">
        <v>89</v>
      </c>
      <c r="O57" s="841" t="s">
        <v>90</v>
      </c>
      <c r="P57" s="841" t="s">
        <v>91</v>
      </c>
      <c r="Q57" s="842" t="s">
        <v>101</v>
      </c>
      <c r="R57" s="859"/>
      <c r="S57" s="860"/>
      <c r="T57" s="718"/>
      <c r="U57" s="718"/>
      <c r="V57" s="718"/>
      <c r="W57" s="739"/>
      <c r="Z57" s="725" t="s">
        <v>87</v>
      </c>
      <c r="AA57" s="725" t="s">
        <v>89</v>
      </c>
      <c r="AB57" s="725" t="s">
        <v>90</v>
      </c>
      <c r="AC57" s="725" t="s">
        <v>91</v>
      </c>
      <c r="AD57" s="725" t="s">
        <v>88</v>
      </c>
      <c r="AE57" s="725" t="s">
        <v>89</v>
      </c>
      <c r="AF57" s="725" t="s">
        <v>90</v>
      </c>
      <c r="AG57" s="725" t="s">
        <v>91</v>
      </c>
      <c r="AH57" s="735"/>
      <c r="AI57" s="726" t="s">
        <v>99</v>
      </c>
      <c r="AJ57" s="726" t="s">
        <v>98</v>
      </c>
      <c r="AK57" s="726" t="s">
        <v>97</v>
      </c>
      <c r="AL57" s="725" t="s">
        <v>96</v>
      </c>
      <c r="AM57" s="725" t="s">
        <v>95</v>
      </c>
      <c r="AN57" s="725" t="s">
        <v>92</v>
      </c>
      <c r="AO57" s="725" t="s">
        <v>89</v>
      </c>
      <c r="AP57" s="725" t="s">
        <v>90</v>
      </c>
      <c r="AQ57" s="725" t="s">
        <v>91</v>
      </c>
      <c r="AR57" s="726" t="s">
        <v>93</v>
      </c>
      <c r="AS57" s="735"/>
      <c r="AT57" s="725" t="s">
        <v>94</v>
      </c>
      <c r="AU57" s="725" t="s">
        <v>92</v>
      </c>
      <c r="AV57" s="725" t="s">
        <v>89</v>
      </c>
      <c r="AW57" s="725" t="s">
        <v>90</v>
      </c>
      <c r="AX57" s="725" t="s">
        <v>91</v>
      </c>
      <c r="AY57" s="726" t="s">
        <v>93</v>
      </c>
      <c r="AZ57" s="807" t="s">
        <v>2</v>
      </c>
      <c r="BA57" s="805" t="s">
        <v>3</v>
      </c>
      <c r="BB57" s="809" t="s">
        <v>2</v>
      </c>
      <c r="BC57" s="806"/>
      <c r="BD57" s="810"/>
      <c r="BE57" s="1999" t="s">
        <v>4</v>
      </c>
      <c r="BF57" s="1999"/>
      <c r="BG57" s="1999"/>
      <c r="BH57" s="806" t="s">
        <v>81</v>
      </c>
      <c r="BI57" s="767" t="s">
        <v>89</v>
      </c>
      <c r="BJ57" s="744"/>
      <c r="BK57" s="781"/>
      <c r="BL57" s="777"/>
      <c r="BM57" s="777"/>
      <c r="BN57" s="777"/>
      <c r="BO57" s="777"/>
    </row>
    <row r="58" spans="2:67" ht="14.25" customHeight="1" x14ac:dyDescent="0.25">
      <c r="B58" s="714">
        <v>13</v>
      </c>
      <c r="C58" s="757">
        <v>41806.541666666664</v>
      </c>
      <c r="D58" s="753" t="s">
        <v>194</v>
      </c>
      <c r="E58" s="754" t="s">
        <v>6</v>
      </c>
      <c r="F58" s="755" t="s">
        <v>197</v>
      </c>
      <c r="G58" s="909">
        <v>3</v>
      </c>
      <c r="H58" s="768" t="s">
        <v>6</v>
      </c>
      <c r="I58" s="908">
        <v>1</v>
      </c>
      <c r="J58" s="908">
        <v>1</v>
      </c>
      <c r="K58" s="844">
        <f>IF('Resultat &amp; tabell'!J58="",0,BI58)</f>
        <v>1</v>
      </c>
      <c r="L58" s="845">
        <v>1</v>
      </c>
      <c r="M58" s="846" t="str">
        <f>VLOOKUP(L58,$AT$58:$AY$61,2,FALSE)</f>
        <v>Tyskland</v>
      </c>
      <c r="N58" s="847">
        <f>VLOOKUP(M58,$AU$58:$AY$61,2,FALSE)</f>
        <v>9</v>
      </c>
      <c r="O58" s="847">
        <f>VLOOKUP(M58,$AU$58:$AY$61,3,FALSE)</f>
        <v>9</v>
      </c>
      <c r="P58" s="847">
        <f>VLOOKUP(M58,$AU$58:$AY$61,4,FALSE)</f>
        <v>2</v>
      </c>
      <c r="Q58" s="848">
        <f>VLOOKUP(M58,$AU$58:$AY$61,5,FALSE)</f>
        <v>7</v>
      </c>
      <c r="Z58" s="727" t="s">
        <v>72</v>
      </c>
      <c r="AA58" s="728">
        <f t="shared" ref="AA58:AA63" si="103">IF(G58="",0,IF($G58&lt;$I58,0,IF($G58=$I58,1,3)))</f>
        <v>3</v>
      </c>
      <c r="AB58" s="728">
        <f t="shared" ref="AB58:AB63" si="104">G58</f>
        <v>3</v>
      </c>
      <c r="AC58" s="728">
        <f t="shared" ref="AC58:AC63" si="105">I58</f>
        <v>1</v>
      </c>
      <c r="AD58" s="727" t="s">
        <v>73</v>
      </c>
      <c r="AE58" s="728">
        <f t="shared" ref="AE58:AE63" si="106">IF(I58="",0,IF(I58&lt;G58,0,IF(G58=I58,1,3)))</f>
        <v>0</v>
      </c>
      <c r="AF58" s="724">
        <f t="shared" ref="AF58:AF63" si="107">I58</f>
        <v>1</v>
      </c>
      <c r="AG58" s="724">
        <f t="shared" ref="AG58:AG63" si="108">G58</f>
        <v>3</v>
      </c>
      <c r="AI58" s="723">
        <f>RANK($AJ58,$AJ$58:$AJ$61,1)+COUNTIF($AJ$58:$AJ58,$AJ58)-1</f>
        <v>1</v>
      </c>
      <c r="AJ58" s="723">
        <f>AK58+AL58+AM58</f>
        <v>1</v>
      </c>
      <c r="AK58" s="723">
        <f>SUMPRODUCT(($AO$58:$AO$61=AO58)*($AR$58:$AR$61=AR58)*($AP$58:$AP$61&gt;AP58))</f>
        <v>0</v>
      </c>
      <c r="AL58" s="723">
        <f>SUMPRODUCT(($AO$58:$AO$61=AO58)*($AR$58:$AR$61&gt;AR58))</f>
        <v>0</v>
      </c>
      <c r="AM58" s="723">
        <f>RANK(AO58,$AO$58:$AO$61)</f>
        <v>1</v>
      </c>
      <c r="AN58" s="727" t="s">
        <v>72</v>
      </c>
      <c r="AO58" s="723">
        <f>SUMIF($Z$58:$Z$63,$AN58,$AA$58:$AA$63)+SUMIF($AD$58:$AD$63,$AN58,$AE$58:$AE$63)</f>
        <v>9</v>
      </c>
      <c r="AP58" s="723">
        <f>SUMIF($Z$58:$Z$63,$AN58,$AB$58:$AB$63)+SUMIF($AD$58:$AD$63,$AN58,$AF$58:$AF$63)</f>
        <v>9</v>
      </c>
      <c r="AQ58" s="723">
        <f>SUMIF($Z$58:$Z$63,$AN58,$AC$58:$AC$63)+SUMIF($AD$58:$AD$63,$AN58,$AG$58:$AG$63)</f>
        <v>2</v>
      </c>
      <c r="AR58" s="723">
        <f>AP58-AQ58</f>
        <v>7</v>
      </c>
      <c r="AT58" s="723">
        <v>1</v>
      </c>
      <c r="AU58" s="723" t="str">
        <f>VLOOKUP($AT58,$AI$58:$AR$61,6,FALSE)</f>
        <v>Tyskland</v>
      </c>
      <c r="AV58" s="723">
        <f>VLOOKUP($AU58,$AN$58:$AR$61,2,FALSE)</f>
        <v>9</v>
      </c>
      <c r="AW58" s="723">
        <f>VLOOKUP($AU58,$AN$58:$AR$61,3,FALSE)</f>
        <v>9</v>
      </c>
      <c r="AX58" s="723">
        <f>VLOOKUP($AU58,$AN$58:$AR$61,4,FALSE)</f>
        <v>2</v>
      </c>
      <c r="AY58" s="723">
        <f>VLOOKUP($AU58,$AN$58:$AR$61,5,FALSE)</f>
        <v>7</v>
      </c>
      <c r="AZ58" s="785">
        <v>13</v>
      </c>
      <c r="BA58" s="792">
        <v>41806.541666666664</v>
      </c>
      <c r="BB58" s="787" t="s">
        <v>72</v>
      </c>
      <c r="BC58" s="788" t="s">
        <v>6</v>
      </c>
      <c r="BD58" s="789" t="s">
        <v>73</v>
      </c>
      <c r="BE58" s="791">
        <f>IF(G58='Resultat &amp; tabell'!$G58,2,0)</f>
        <v>0</v>
      </c>
      <c r="BF58" s="790" t="s">
        <v>6</v>
      </c>
      <c r="BG58" s="791">
        <f>IF(I58='Resultat &amp; tabell'!$I58,2,0)</f>
        <v>0</v>
      </c>
      <c r="BH58" s="791">
        <f>IF(J58='Resultat &amp; tabell'!$J58,1,0)</f>
        <v>1</v>
      </c>
      <c r="BI58" s="775">
        <f t="shared" ref="BI58:BI63" si="109">SUM(BE58+BG58+BH58)</f>
        <v>1</v>
      </c>
      <c r="BJ58" s="745"/>
      <c r="BK58" s="778"/>
      <c r="BL58" s="815"/>
      <c r="BM58" s="815"/>
      <c r="BN58" s="815"/>
      <c r="BO58" s="815"/>
    </row>
    <row r="59" spans="2:67" ht="14.25" customHeight="1" x14ac:dyDescent="0.25">
      <c r="B59" s="714">
        <v>14</v>
      </c>
      <c r="C59" s="757">
        <v>41806.791666666664</v>
      </c>
      <c r="D59" s="753" t="s">
        <v>195</v>
      </c>
      <c r="E59" s="754" t="s">
        <v>6</v>
      </c>
      <c r="F59" s="755" t="s">
        <v>196</v>
      </c>
      <c r="G59" s="909">
        <v>1</v>
      </c>
      <c r="H59" s="768" t="s">
        <v>6</v>
      </c>
      <c r="I59" s="908">
        <v>1</v>
      </c>
      <c r="J59" s="908" t="s">
        <v>214</v>
      </c>
      <c r="K59" s="844">
        <f>IF('Resultat &amp; tabell'!J59="",0,BI59)</f>
        <v>2</v>
      </c>
      <c r="L59" s="834">
        <v>2</v>
      </c>
      <c r="M59" s="850" t="str">
        <f>VLOOKUP(L59,$AT$58:$AY$61,2,FALSE)</f>
        <v>Portugal</v>
      </c>
      <c r="N59" s="851">
        <f>VLOOKUP(M59,$AU$58:$AY$61,2,FALSE)</f>
        <v>6</v>
      </c>
      <c r="O59" s="851">
        <f>VLOOKUP(M59,$AU$58:$AY$61,3,FALSE)</f>
        <v>5</v>
      </c>
      <c r="P59" s="851">
        <f>VLOOKUP(M59,$AU$58:$AY$61,4,FALSE)</f>
        <v>4</v>
      </c>
      <c r="Q59" s="852">
        <f>VLOOKUP(M59,$AU$58:$AY$61,5,FALSE)</f>
        <v>1</v>
      </c>
      <c r="Z59" s="727" t="s">
        <v>74</v>
      </c>
      <c r="AA59" s="728">
        <f t="shared" si="103"/>
        <v>1</v>
      </c>
      <c r="AB59" s="728">
        <f t="shared" si="104"/>
        <v>1</v>
      </c>
      <c r="AC59" s="728">
        <f t="shared" si="105"/>
        <v>1</v>
      </c>
      <c r="AD59" s="727" t="s">
        <v>75</v>
      </c>
      <c r="AE59" s="728">
        <f t="shared" si="106"/>
        <v>1</v>
      </c>
      <c r="AF59" s="724">
        <f t="shared" si="107"/>
        <v>1</v>
      </c>
      <c r="AG59" s="724">
        <f t="shared" si="108"/>
        <v>1</v>
      </c>
      <c r="AI59" s="723">
        <f>RANK($AJ59,$AJ$58:$AJ$61,1)+COUNTIF($AJ$58:$AJ59,$AJ59)-1</f>
        <v>4</v>
      </c>
      <c r="AJ59" s="723">
        <f>AK59+AL59+AM59</f>
        <v>4</v>
      </c>
      <c r="AK59" s="723">
        <f t="shared" ref="AK59:AK61" si="110">SUMPRODUCT(($AO$58:$AO$61=AO59)*($AR$58:$AR$61=AR59)*($AP$58:$AP$61&gt;AP59))</f>
        <v>0</v>
      </c>
      <c r="AL59" s="723">
        <f t="shared" ref="AL59:AL61" si="111">SUMPRODUCT(($AO$58:$AO$61=AO59)*($AR$58:$AR$61&gt;AR59))</f>
        <v>1</v>
      </c>
      <c r="AM59" s="723">
        <f t="shared" ref="AM59:AM61" si="112">RANK(AO59,$AO$58:$AO$61)</f>
        <v>3</v>
      </c>
      <c r="AN59" s="727" t="s">
        <v>74</v>
      </c>
      <c r="AO59" s="723">
        <f t="shared" ref="AO59:AO61" si="113">SUMIF($Z$58:$Z$63,$AN59,$AA$58:$AA$63)+SUMIF($AD$58:$AD$63,$AN59,$AE$58:$AE$63)</f>
        <v>1</v>
      </c>
      <c r="AP59" s="723">
        <f t="shared" ref="AP59:AP61" si="114">SUMIF($Z$58:$Z$63,$AN59,$AB$58:$AB$63)+SUMIF($AD$58:$AD$63,$AN59,$AF$58:$AF$63)</f>
        <v>1</v>
      </c>
      <c r="AQ59" s="723">
        <f t="shared" ref="AQ59:AQ61" si="115">SUMIF($Z$58:$Z$63,$AN59,$AC$58:$AC$63)+SUMIF($AD$58:$AD$63,$AN59,$AG$58:$AG$63)</f>
        <v>7</v>
      </c>
      <c r="AR59" s="723">
        <f t="shared" ref="AR59:AR61" si="116">AP59-AQ59</f>
        <v>-6</v>
      </c>
      <c r="AT59" s="723">
        <v>2</v>
      </c>
      <c r="AU59" s="723" t="str">
        <f t="shared" ref="AU59:AU61" si="117">VLOOKUP($AT59,$AI$58:$AR$61,6,FALSE)</f>
        <v>Portugal</v>
      </c>
      <c r="AV59" s="723">
        <f t="shared" ref="AV59:AV61" si="118">VLOOKUP($AU59,$AN$58:$AR$61,2,FALSE)</f>
        <v>6</v>
      </c>
      <c r="AW59" s="723">
        <f t="shared" ref="AW59:AW61" si="119">VLOOKUP($AU59,$AN$58:$AR$61,3,FALSE)</f>
        <v>5</v>
      </c>
      <c r="AX59" s="723">
        <f t="shared" ref="AX59:AX61" si="120">VLOOKUP($AU59,$AN$58:$AR$61,4,FALSE)</f>
        <v>4</v>
      </c>
      <c r="AY59" s="723">
        <f t="shared" ref="AY59:AY61" si="121">VLOOKUP($AU59,$AN$58:$AR$61,5,FALSE)</f>
        <v>1</v>
      </c>
      <c r="AZ59" s="785">
        <v>14</v>
      </c>
      <c r="BA59" s="792">
        <v>41806.791666666664</v>
      </c>
      <c r="BB59" s="787" t="s">
        <v>74</v>
      </c>
      <c r="BC59" s="788" t="s">
        <v>6</v>
      </c>
      <c r="BD59" s="789" t="s">
        <v>75</v>
      </c>
      <c r="BE59" s="791">
        <f>IF(G59='Resultat &amp; tabell'!$G59,2,0)</f>
        <v>2</v>
      </c>
      <c r="BF59" s="790" t="s">
        <v>6</v>
      </c>
      <c r="BG59" s="791">
        <f>IF(I59='Resultat &amp; tabell'!$I59,2,0)</f>
        <v>0</v>
      </c>
      <c r="BH59" s="791">
        <f>IF(J59='Resultat &amp; tabell'!$J59,1,0)</f>
        <v>0</v>
      </c>
      <c r="BI59" s="775">
        <f t="shared" si="109"/>
        <v>2</v>
      </c>
      <c r="BK59" s="778"/>
      <c r="BL59" s="815"/>
      <c r="BM59" s="815"/>
      <c r="BN59" s="815"/>
      <c r="BO59" s="815"/>
    </row>
    <row r="60" spans="2:67" ht="14.25" customHeight="1" x14ac:dyDescent="0.25">
      <c r="B60" s="714">
        <v>29</v>
      </c>
      <c r="C60" s="757">
        <v>41811.666666666664</v>
      </c>
      <c r="D60" s="753" t="s">
        <v>194</v>
      </c>
      <c r="E60" s="754" t="s">
        <v>6</v>
      </c>
      <c r="F60" s="755" t="s">
        <v>195</v>
      </c>
      <c r="G60" s="909">
        <v>4</v>
      </c>
      <c r="H60" s="768" t="s">
        <v>6</v>
      </c>
      <c r="I60" s="908">
        <v>0</v>
      </c>
      <c r="J60" s="908">
        <v>1</v>
      </c>
      <c r="K60" s="844">
        <f>IF('Resultat &amp; tabell'!J60="",0,BI60)</f>
        <v>0</v>
      </c>
      <c r="L60" s="834">
        <v>3</v>
      </c>
      <c r="M60" s="865" t="str">
        <f>VLOOKUP(L60,$AT$58:$AY$61,2,FALSE)</f>
        <v>USA</v>
      </c>
      <c r="N60" s="866">
        <f>VLOOKUP(M60,$AU$58:$AY$61,2,FALSE)</f>
        <v>1</v>
      </c>
      <c r="O60" s="866">
        <f>VLOOKUP(M60,$AU$58:$AY$61,3,FALSE)</f>
        <v>3</v>
      </c>
      <c r="P60" s="866">
        <f>VLOOKUP(M60,$AU$58:$AY$61,4,FALSE)</f>
        <v>5</v>
      </c>
      <c r="Q60" s="867">
        <f>VLOOKUP(M60,$AU$58:$AY$61,5,FALSE)</f>
        <v>-2</v>
      </c>
      <c r="Z60" s="727" t="s">
        <v>72</v>
      </c>
      <c r="AA60" s="728">
        <f t="shared" si="103"/>
        <v>3</v>
      </c>
      <c r="AB60" s="728">
        <f t="shared" si="104"/>
        <v>4</v>
      </c>
      <c r="AC60" s="728">
        <f t="shared" si="105"/>
        <v>0</v>
      </c>
      <c r="AD60" s="727" t="s">
        <v>74</v>
      </c>
      <c r="AE60" s="728">
        <f t="shared" si="106"/>
        <v>0</v>
      </c>
      <c r="AF60" s="724">
        <f t="shared" si="107"/>
        <v>0</v>
      </c>
      <c r="AG60" s="724">
        <f t="shared" si="108"/>
        <v>4</v>
      </c>
      <c r="AI60" s="723">
        <f>RANK($AJ60,$AJ$58:$AJ$61,1)+COUNTIF($AJ$58:$AJ60,$AJ60)-1</f>
        <v>2</v>
      </c>
      <c r="AJ60" s="723">
        <f>AK60+AL60+AM60</f>
        <v>2</v>
      </c>
      <c r="AK60" s="723">
        <f t="shared" si="110"/>
        <v>0</v>
      </c>
      <c r="AL60" s="723">
        <f t="shared" si="111"/>
        <v>0</v>
      </c>
      <c r="AM60" s="723">
        <f t="shared" si="112"/>
        <v>2</v>
      </c>
      <c r="AN60" s="727" t="s">
        <v>73</v>
      </c>
      <c r="AO60" s="723">
        <f t="shared" si="113"/>
        <v>6</v>
      </c>
      <c r="AP60" s="723">
        <f t="shared" si="114"/>
        <v>5</v>
      </c>
      <c r="AQ60" s="723">
        <f t="shared" si="115"/>
        <v>4</v>
      </c>
      <c r="AR60" s="723">
        <f t="shared" si="116"/>
        <v>1</v>
      </c>
      <c r="AT60" s="723">
        <v>3</v>
      </c>
      <c r="AU60" s="723" t="str">
        <f t="shared" si="117"/>
        <v>USA</v>
      </c>
      <c r="AV60" s="723">
        <f t="shared" si="118"/>
        <v>1</v>
      </c>
      <c r="AW60" s="723">
        <f t="shared" si="119"/>
        <v>3</v>
      </c>
      <c r="AX60" s="723">
        <f t="shared" si="120"/>
        <v>5</v>
      </c>
      <c r="AY60" s="723">
        <f t="shared" si="121"/>
        <v>-2</v>
      </c>
      <c r="AZ60" s="785">
        <v>29</v>
      </c>
      <c r="BA60" s="792">
        <v>41811.666666666664</v>
      </c>
      <c r="BB60" s="787" t="s">
        <v>72</v>
      </c>
      <c r="BC60" s="788" t="s">
        <v>6</v>
      </c>
      <c r="BD60" s="789" t="s">
        <v>74</v>
      </c>
      <c r="BE60" s="791">
        <f>IF(G60='Resultat &amp; tabell'!$G60,2,0)</f>
        <v>0</v>
      </c>
      <c r="BF60" s="790" t="s">
        <v>6</v>
      </c>
      <c r="BG60" s="791">
        <f>IF(I60='Resultat &amp; tabell'!$I60,2,0)</f>
        <v>0</v>
      </c>
      <c r="BH60" s="791">
        <f>IF(J60='Resultat &amp; tabell'!$J60,1,0)</f>
        <v>0</v>
      </c>
      <c r="BI60" s="775">
        <f t="shared" si="109"/>
        <v>0</v>
      </c>
      <c r="BK60" s="793"/>
      <c r="BL60" s="815"/>
      <c r="BM60" s="815"/>
      <c r="BN60" s="815"/>
      <c r="BO60" s="815"/>
    </row>
    <row r="61" spans="2:67" ht="14.25" customHeight="1" x14ac:dyDescent="0.25">
      <c r="B61" s="714">
        <v>30</v>
      </c>
      <c r="C61" s="757">
        <v>41812.75</v>
      </c>
      <c r="D61" s="753" t="s">
        <v>196</v>
      </c>
      <c r="E61" s="754" t="s">
        <v>6</v>
      </c>
      <c r="F61" s="755" t="s">
        <v>197</v>
      </c>
      <c r="G61" s="909">
        <v>1</v>
      </c>
      <c r="H61" s="768" t="s">
        <v>6</v>
      </c>
      <c r="I61" s="908">
        <v>2</v>
      </c>
      <c r="J61" s="908">
        <v>2</v>
      </c>
      <c r="K61" s="844">
        <f>IF('Resultat &amp; tabell'!J61="",0,BI61)</f>
        <v>2</v>
      </c>
      <c r="L61" s="834">
        <v>4</v>
      </c>
      <c r="M61" s="854" t="str">
        <f>VLOOKUP(L61,$AT$58:$AY$61,2,FALSE)</f>
        <v>Ghana</v>
      </c>
      <c r="N61" s="851">
        <f>VLOOKUP(M61,$AU$58:$AY$61,2,FALSE)</f>
        <v>1</v>
      </c>
      <c r="O61" s="851">
        <f>VLOOKUP(M61,$AU$58:$AY$61,3,FALSE)</f>
        <v>1</v>
      </c>
      <c r="P61" s="851">
        <f>VLOOKUP(M61,$AU$58:$AY$61,4,FALSE)</f>
        <v>7</v>
      </c>
      <c r="Q61" s="852">
        <f>VLOOKUP(M61,$AU$58:$AY$61,5,FALSE)</f>
        <v>-6</v>
      </c>
      <c r="Z61" s="727" t="s">
        <v>75</v>
      </c>
      <c r="AA61" s="728">
        <f t="shared" si="103"/>
        <v>0</v>
      </c>
      <c r="AB61" s="728">
        <f t="shared" si="104"/>
        <v>1</v>
      </c>
      <c r="AC61" s="728">
        <f t="shared" si="105"/>
        <v>2</v>
      </c>
      <c r="AD61" s="727" t="s">
        <v>73</v>
      </c>
      <c r="AE61" s="728">
        <f t="shared" si="106"/>
        <v>3</v>
      </c>
      <c r="AF61" s="724">
        <f t="shared" si="107"/>
        <v>2</v>
      </c>
      <c r="AG61" s="724">
        <f t="shared" si="108"/>
        <v>1</v>
      </c>
      <c r="AI61" s="723">
        <f>RANK($AJ61,$AJ$58:$AJ$61,1)+COUNTIF($AJ$58:$AJ61,$AJ61)-1</f>
        <v>3</v>
      </c>
      <c r="AJ61" s="723">
        <f>AK61+AL61+AM61</f>
        <v>3</v>
      </c>
      <c r="AK61" s="723">
        <f t="shared" si="110"/>
        <v>0</v>
      </c>
      <c r="AL61" s="723">
        <f t="shared" si="111"/>
        <v>0</v>
      </c>
      <c r="AM61" s="723">
        <f t="shared" si="112"/>
        <v>3</v>
      </c>
      <c r="AN61" s="727" t="s">
        <v>75</v>
      </c>
      <c r="AO61" s="723">
        <f t="shared" si="113"/>
        <v>1</v>
      </c>
      <c r="AP61" s="723">
        <f t="shared" si="114"/>
        <v>3</v>
      </c>
      <c r="AQ61" s="723">
        <f t="shared" si="115"/>
        <v>5</v>
      </c>
      <c r="AR61" s="723">
        <f t="shared" si="116"/>
        <v>-2</v>
      </c>
      <c r="AT61" s="723">
        <v>4</v>
      </c>
      <c r="AU61" s="723" t="str">
        <f t="shared" si="117"/>
        <v>Ghana</v>
      </c>
      <c r="AV61" s="723">
        <f t="shared" si="118"/>
        <v>1</v>
      </c>
      <c r="AW61" s="723">
        <f t="shared" si="119"/>
        <v>1</v>
      </c>
      <c r="AX61" s="723">
        <f t="shared" si="120"/>
        <v>7</v>
      </c>
      <c r="AY61" s="723">
        <f t="shared" si="121"/>
        <v>-6</v>
      </c>
      <c r="AZ61" s="785">
        <v>30</v>
      </c>
      <c r="BA61" s="792">
        <v>41812.75</v>
      </c>
      <c r="BB61" s="787" t="s">
        <v>75</v>
      </c>
      <c r="BC61" s="788" t="s">
        <v>6</v>
      </c>
      <c r="BD61" s="789" t="s">
        <v>73</v>
      </c>
      <c r="BE61" s="791">
        <f>IF(G61='Resultat &amp; tabell'!$G61,2,0)</f>
        <v>0</v>
      </c>
      <c r="BF61" s="790" t="s">
        <v>6</v>
      </c>
      <c r="BG61" s="791">
        <f>IF(I61='Resultat &amp; tabell'!$I61,2,0)</f>
        <v>2</v>
      </c>
      <c r="BH61" s="791">
        <f>IF(J61='Resultat &amp; tabell'!$J61,1,0)</f>
        <v>0</v>
      </c>
      <c r="BI61" s="775">
        <f t="shared" si="109"/>
        <v>2</v>
      </c>
      <c r="BK61" s="793"/>
      <c r="BL61" s="815"/>
      <c r="BM61" s="815"/>
      <c r="BN61" s="815"/>
      <c r="BO61" s="815"/>
    </row>
    <row r="62" spans="2:67" ht="14.25" customHeight="1" x14ac:dyDescent="0.25">
      <c r="B62" s="714">
        <v>45</v>
      </c>
      <c r="C62" s="757">
        <v>41816.541666666664</v>
      </c>
      <c r="D62" s="753" t="s">
        <v>196</v>
      </c>
      <c r="E62" s="754" t="s">
        <v>6</v>
      </c>
      <c r="F62" s="755" t="s">
        <v>194</v>
      </c>
      <c r="G62" s="909">
        <v>1</v>
      </c>
      <c r="H62" s="768" t="s">
        <v>6</v>
      </c>
      <c r="I62" s="908">
        <v>2</v>
      </c>
      <c r="J62" s="908">
        <v>2</v>
      </c>
      <c r="K62" s="844">
        <f>IF('Resultat &amp; tabell'!J62="",0,BI62)</f>
        <v>1</v>
      </c>
      <c r="M62" s="710"/>
      <c r="N62" s="710"/>
      <c r="O62" s="869"/>
      <c r="P62" s="710"/>
      <c r="Q62" s="856"/>
      <c r="R62" s="710"/>
      <c r="Z62" s="727" t="s">
        <v>75</v>
      </c>
      <c r="AA62" s="728">
        <f t="shared" si="103"/>
        <v>0</v>
      </c>
      <c r="AB62" s="728">
        <f t="shared" si="104"/>
        <v>1</v>
      </c>
      <c r="AC62" s="728">
        <f t="shared" si="105"/>
        <v>2</v>
      </c>
      <c r="AD62" s="727" t="s">
        <v>72</v>
      </c>
      <c r="AE62" s="728">
        <f t="shared" si="106"/>
        <v>3</v>
      </c>
      <c r="AF62" s="724">
        <f t="shared" si="107"/>
        <v>2</v>
      </c>
      <c r="AG62" s="724">
        <f t="shared" si="108"/>
        <v>1</v>
      </c>
      <c r="AZ62" s="785">
        <v>45</v>
      </c>
      <c r="BA62" s="792">
        <v>41816.541666666664</v>
      </c>
      <c r="BB62" s="787" t="s">
        <v>75</v>
      </c>
      <c r="BC62" s="788" t="s">
        <v>6</v>
      </c>
      <c r="BD62" s="789" t="s">
        <v>72</v>
      </c>
      <c r="BE62" s="791">
        <f>IF(G62='Resultat &amp; tabell'!$G62,2,0)</f>
        <v>0</v>
      </c>
      <c r="BF62" s="790" t="s">
        <v>6</v>
      </c>
      <c r="BG62" s="791">
        <f>IF(I62='Resultat &amp; tabell'!$I62,2,0)</f>
        <v>0</v>
      </c>
      <c r="BH62" s="791">
        <f>IF(J62='Resultat &amp; tabell'!$J62,1,0)</f>
        <v>1</v>
      </c>
      <c r="BI62" s="775">
        <f t="shared" si="109"/>
        <v>1</v>
      </c>
      <c r="BL62" s="815"/>
      <c r="BM62" s="819"/>
      <c r="BN62" s="815"/>
      <c r="BO62" s="815"/>
    </row>
    <row r="63" spans="2:67" ht="14.25" customHeight="1" x14ac:dyDescent="0.25">
      <c r="B63" s="714">
        <v>46</v>
      </c>
      <c r="C63" s="757">
        <v>41816.541666666664</v>
      </c>
      <c r="D63" s="753" t="s">
        <v>197</v>
      </c>
      <c r="E63" s="754" t="s">
        <v>6</v>
      </c>
      <c r="F63" s="755" t="s">
        <v>195</v>
      </c>
      <c r="G63" s="909">
        <v>2</v>
      </c>
      <c r="H63" s="768" t="s">
        <v>6</v>
      </c>
      <c r="I63" s="908">
        <v>0</v>
      </c>
      <c r="J63" s="908">
        <v>1</v>
      </c>
      <c r="K63" s="844">
        <f>IF('Resultat &amp; tabell'!J63="",0,BI63)</f>
        <v>3</v>
      </c>
      <c r="N63" s="856"/>
      <c r="O63" s="869"/>
      <c r="P63" s="856"/>
      <c r="Q63" s="856"/>
      <c r="Z63" s="727" t="s">
        <v>73</v>
      </c>
      <c r="AA63" s="728">
        <f t="shared" si="103"/>
        <v>3</v>
      </c>
      <c r="AB63" s="728">
        <f t="shared" si="104"/>
        <v>2</v>
      </c>
      <c r="AC63" s="728">
        <f t="shared" si="105"/>
        <v>0</v>
      </c>
      <c r="AD63" s="727" t="s">
        <v>74</v>
      </c>
      <c r="AE63" s="728">
        <f t="shared" si="106"/>
        <v>0</v>
      </c>
      <c r="AF63" s="724">
        <f t="shared" si="107"/>
        <v>0</v>
      </c>
      <c r="AG63" s="724">
        <f t="shared" si="108"/>
        <v>2</v>
      </c>
      <c r="AZ63" s="785">
        <v>46</v>
      </c>
      <c r="BA63" s="792">
        <v>41816.541666666664</v>
      </c>
      <c r="BB63" s="787" t="s">
        <v>73</v>
      </c>
      <c r="BC63" s="788" t="s">
        <v>6</v>
      </c>
      <c r="BD63" s="789" t="s">
        <v>74</v>
      </c>
      <c r="BE63" s="791">
        <f>IF(G63='Resultat &amp; tabell'!$G63,2,0)</f>
        <v>2</v>
      </c>
      <c r="BF63" s="790" t="s">
        <v>6</v>
      </c>
      <c r="BG63" s="791">
        <f>IF(I63='Resultat &amp; tabell'!$I63,2,0)</f>
        <v>0</v>
      </c>
      <c r="BH63" s="791">
        <f>IF(J63='Resultat &amp; tabell'!$J63,1,0)</f>
        <v>1</v>
      </c>
      <c r="BI63" s="775">
        <f t="shared" si="109"/>
        <v>3</v>
      </c>
      <c r="BL63" s="815"/>
      <c r="BM63" s="819"/>
      <c r="BN63" s="815"/>
      <c r="BO63" s="815"/>
    </row>
    <row r="64" spans="2:67" ht="14.25" customHeight="1" x14ac:dyDescent="0.25">
      <c r="C64" s="729"/>
      <c r="F64" s="710"/>
      <c r="K64" s="857"/>
      <c r="N64" s="856"/>
      <c r="O64" s="869"/>
      <c r="P64" s="856"/>
      <c r="Q64" s="856"/>
      <c r="BA64" s="800"/>
      <c r="BI64" s="776"/>
      <c r="BL64" s="815"/>
      <c r="BM64" s="819"/>
      <c r="BN64" s="815"/>
      <c r="BO64" s="815"/>
    </row>
    <row r="65" spans="2:67" s="734" customFormat="1" ht="14.25" customHeight="1" x14ac:dyDescent="0.25">
      <c r="B65" s="711" t="s">
        <v>76</v>
      </c>
      <c r="C65" s="732"/>
      <c r="D65" s="717"/>
      <c r="E65" s="718"/>
      <c r="F65" s="717"/>
      <c r="G65" s="718"/>
      <c r="H65" s="718"/>
      <c r="I65" s="718"/>
      <c r="J65" s="718"/>
      <c r="K65" s="857"/>
      <c r="L65" s="858"/>
      <c r="M65" s="859"/>
      <c r="N65" s="860"/>
      <c r="O65" s="870"/>
      <c r="P65" s="860"/>
      <c r="Q65" s="860"/>
      <c r="R65" s="859"/>
      <c r="S65" s="860"/>
      <c r="T65" s="718"/>
      <c r="U65" s="718"/>
      <c r="V65" s="718"/>
      <c r="W65" s="739"/>
      <c r="Z65" s="721"/>
      <c r="AA65" s="728"/>
      <c r="AB65" s="728"/>
      <c r="AC65" s="728"/>
      <c r="AD65" s="721"/>
      <c r="AE65" s="735"/>
      <c r="AF65" s="736"/>
      <c r="AG65" s="736"/>
      <c r="AH65" s="735"/>
      <c r="AI65" s="735"/>
      <c r="AJ65" s="735"/>
      <c r="AK65" s="735"/>
      <c r="AL65" s="735"/>
      <c r="AM65" s="735"/>
      <c r="AN65" s="735"/>
      <c r="AO65" s="735"/>
      <c r="AP65" s="735"/>
      <c r="AQ65" s="735"/>
      <c r="AR65" s="735"/>
      <c r="AS65" s="735"/>
      <c r="AT65" s="735"/>
      <c r="AU65" s="735"/>
      <c r="AV65" s="735"/>
      <c r="AW65" s="735"/>
      <c r="AX65" s="735"/>
      <c r="AY65" s="735"/>
      <c r="AZ65" s="778" t="s">
        <v>76</v>
      </c>
      <c r="BA65" s="802"/>
      <c r="BB65" s="779"/>
      <c r="BC65" s="780"/>
      <c r="BD65" s="779"/>
      <c r="BE65" s="780"/>
      <c r="BF65" s="780"/>
      <c r="BG65" s="780"/>
      <c r="BH65" s="780"/>
      <c r="BI65" s="777"/>
      <c r="BJ65" s="744"/>
      <c r="BK65" s="746"/>
      <c r="BL65" s="777"/>
      <c r="BM65" s="820"/>
      <c r="BN65" s="777"/>
      <c r="BO65" s="777"/>
    </row>
    <row r="66" spans="2:67" s="734" customFormat="1" ht="14.25" customHeight="1" x14ac:dyDescent="0.25">
      <c r="B66" s="764" t="s">
        <v>2</v>
      </c>
      <c r="C66" s="7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766" t="s">
        <v>81</v>
      </c>
      <c r="K66" s="861" t="s">
        <v>89</v>
      </c>
      <c r="L66" s="858"/>
      <c r="M66" s="840" t="s">
        <v>76</v>
      </c>
      <c r="N66" s="841" t="s">
        <v>89</v>
      </c>
      <c r="O66" s="841" t="s">
        <v>90</v>
      </c>
      <c r="P66" s="841" t="s">
        <v>91</v>
      </c>
      <c r="Q66" s="842" t="s">
        <v>101</v>
      </c>
      <c r="R66" s="859"/>
      <c r="S66" s="860"/>
      <c r="T66" s="718"/>
      <c r="U66" s="718"/>
      <c r="V66" s="718"/>
      <c r="W66" s="739"/>
      <c r="Z66" s="725" t="s">
        <v>87</v>
      </c>
      <c r="AA66" s="725" t="s">
        <v>89</v>
      </c>
      <c r="AB66" s="725" t="s">
        <v>90</v>
      </c>
      <c r="AC66" s="725" t="s">
        <v>91</v>
      </c>
      <c r="AD66" s="725" t="s">
        <v>88</v>
      </c>
      <c r="AE66" s="725" t="s">
        <v>89</v>
      </c>
      <c r="AF66" s="725" t="s">
        <v>90</v>
      </c>
      <c r="AG66" s="725" t="s">
        <v>91</v>
      </c>
      <c r="AH66" s="735"/>
      <c r="AI66" s="726" t="s">
        <v>99</v>
      </c>
      <c r="AJ66" s="726" t="s">
        <v>98</v>
      </c>
      <c r="AK66" s="726" t="s">
        <v>97</v>
      </c>
      <c r="AL66" s="725" t="s">
        <v>96</v>
      </c>
      <c r="AM66" s="725" t="s">
        <v>95</v>
      </c>
      <c r="AN66" s="725" t="s">
        <v>92</v>
      </c>
      <c r="AO66" s="725" t="s">
        <v>89</v>
      </c>
      <c r="AP66" s="725" t="s">
        <v>90</v>
      </c>
      <c r="AQ66" s="725" t="s">
        <v>91</v>
      </c>
      <c r="AR66" s="726" t="s">
        <v>93</v>
      </c>
      <c r="AS66" s="735"/>
      <c r="AT66" s="725" t="s">
        <v>94</v>
      </c>
      <c r="AU66" s="725" t="s">
        <v>92</v>
      </c>
      <c r="AV66" s="725" t="s">
        <v>89</v>
      </c>
      <c r="AW66" s="725" t="s">
        <v>90</v>
      </c>
      <c r="AX66" s="725" t="s">
        <v>91</v>
      </c>
      <c r="AY66" s="726" t="s">
        <v>93</v>
      </c>
      <c r="AZ66" s="807" t="s">
        <v>2</v>
      </c>
      <c r="BA66" s="805" t="s">
        <v>3</v>
      </c>
      <c r="BB66" s="809" t="s">
        <v>2</v>
      </c>
      <c r="BC66" s="806"/>
      <c r="BD66" s="810"/>
      <c r="BE66" s="1999" t="s">
        <v>4</v>
      </c>
      <c r="BF66" s="1999"/>
      <c r="BG66" s="1999"/>
      <c r="BH66" s="806" t="s">
        <v>81</v>
      </c>
      <c r="BI66" s="767" t="s">
        <v>89</v>
      </c>
      <c r="BJ66" s="744"/>
      <c r="BK66" s="781"/>
      <c r="BL66" s="777"/>
      <c r="BM66" s="777"/>
      <c r="BN66" s="777"/>
      <c r="BO66" s="777"/>
    </row>
    <row r="67" spans="2:67" ht="14.25" customHeight="1" x14ac:dyDescent="0.25">
      <c r="B67" s="714">
        <v>15</v>
      </c>
      <c r="C67" s="757">
        <v>41807.541666666664</v>
      </c>
      <c r="D67" s="753" t="s">
        <v>179</v>
      </c>
      <c r="E67" s="754" t="s">
        <v>6</v>
      </c>
      <c r="F67" s="755" t="s">
        <v>180</v>
      </c>
      <c r="G67" s="911">
        <v>1</v>
      </c>
      <c r="H67" s="768" t="s">
        <v>6</v>
      </c>
      <c r="I67" s="910">
        <v>0</v>
      </c>
      <c r="J67" s="910">
        <v>1</v>
      </c>
      <c r="K67" s="844">
        <f>IF('Resultat &amp; tabell'!J67="",0,BI67)</f>
        <v>1</v>
      </c>
      <c r="L67" s="845">
        <v>1</v>
      </c>
      <c r="M67" s="846" t="str">
        <f>VLOOKUP(L67,$AT$67:$AY$70,2,FALSE)</f>
        <v>Ryssland</v>
      </c>
      <c r="N67" s="847">
        <f>VLOOKUP(M67,$AU$67:$AY$70,2,FALSE)</f>
        <v>5</v>
      </c>
      <c r="O67" s="847">
        <f>VLOOKUP(M67,$AU$67:$AY$70,3,FALSE)</f>
        <v>3</v>
      </c>
      <c r="P67" s="847">
        <f>VLOOKUP(M67,$AU$67:$AY$70,4,FALSE)</f>
        <v>2</v>
      </c>
      <c r="Q67" s="848">
        <f>VLOOKUP(M67,$AU$67:$AY$70,5,FALSE)</f>
        <v>1</v>
      </c>
      <c r="Z67" s="727" t="s">
        <v>77</v>
      </c>
      <c r="AA67" s="728">
        <f t="shared" ref="AA67:AA72" si="122">IF(G67="",0,IF($G67&lt;$I67,0,IF($G67=$I67,1,3)))</f>
        <v>3</v>
      </c>
      <c r="AB67" s="728">
        <f t="shared" ref="AB67:AB72" si="123">G67</f>
        <v>1</v>
      </c>
      <c r="AC67" s="728">
        <f t="shared" ref="AC67:AC72" si="124">I67</f>
        <v>0</v>
      </c>
      <c r="AD67" s="727" t="s">
        <v>78</v>
      </c>
      <c r="AE67" s="728">
        <f t="shared" ref="AE67:AE72" si="125">IF(I67="",0,IF(I67&lt;G67,0,IF(G67=I67,1,3)))</f>
        <v>0</v>
      </c>
      <c r="AF67" s="724">
        <f t="shared" ref="AF67:AF72" si="126">I67</f>
        <v>0</v>
      </c>
      <c r="AG67" s="724">
        <f t="shared" ref="AG67:AG72" si="127">G67</f>
        <v>1</v>
      </c>
      <c r="AI67" s="723">
        <f>RANK($AJ67,$AJ$67:$AJ$71,1)+COUNTIF($AJ$67:$AJ67,$AJ67)-1</f>
        <v>2</v>
      </c>
      <c r="AJ67" s="723">
        <f>AK67+AL67+AM67</f>
        <v>2</v>
      </c>
      <c r="AK67" s="723">
        <f>SUMPRODUCT(($AO$67:$AO$70=AO67)*($AR$67:$AR$70=AR67)*($AP$67:$AP$70&gt;AP67))</f>
        <v>1</v>
      </c>
      <c r="AL67" s="723">
        <f>SUMPRODUCT(($AO$67:$AO$70=AO67)*($AR$67:$AR$70&gt;AR67))</f>
        <v>0</v>
      </c>
      <c r="AM67" s="723">
        <f>RANK(AO67,$AO$67:$AO$70)</f>
        <v>1</v>
      </c>
      <c r="AN67" s="727" t="s">
        <v>77</v>
      </c>
      <c r="AO67" s="723">
        <f>SUMIF($Z$67:$Z$72,$AN67,$AA$67:$AA$72)+SUMIF($AD$67:$AD$72,$AN67,$AE$67:$AE$72)</f>
        <v>5</v>
      </c>
      <c r="AP67" s="723">
        <f>SUMIF($Z$67:$Z$72,$AN67,$AB$67:$AB$72)+SUMIF($AD$67:$AD$72,$AN67,$AF$67:$AF$72)</f>
        <v>2</v>
      </c>
      <c r="AQ67" s="723">
        <f>SUMIF($Z$67:$Z$72,$AN67,$AC$67:$AC$72)+SUMIF($AD$67:$AD$72,$AN67,$AG$67:$AG$72)</f>
        <v>1</v>
      </c>
      <c r="AR67" s="723">
        <f>AP67-AQ67</f>
        <v>1</v>
      </c>
      <c r="AT67" s="723">
        <v>1</v>
      </c>
      <c r="AU67" s="723" t="str">
        <f>VLOOKUP($AT67,$AI$67:$AR$70,6,FALSE)</f>
        <v>Ryssland</v>
      </c>
      <c r="AV67" s="723">
        <f>VLOOKUP($AU67,$AN$67:$AR$70,2,FALSE)</f>
        <v>5</v>
      </c>
      <c r="AW67" s="723">
        <f>VLOOKUP($AU67,$AN$67:$AR$70,3,FALSE)</f>
        <v>3</v>
      </c>
      <c r="AX67" s="723">
        <f>VLOOKUP($AU67,$AN$67:$AR$70,4,FALSE)</f>
        <v>2</v>
      </c>
      <c r="AY67" s="723">
        <f>VLOOKUP($AU67,$AN$67:$AR$70,5,FALSE)</f>
        <v>1</v>
      </c>
      <c r="AZ67" s="785">
        <v>15</v>
      </c>
      <c r="BA67" s="792">
        <v>41807.541666666664</v>
      </c>
      <c r="BB67" s="787" t="s">
        <v>77</v>
      </c>
      <c r="BC67" s="788" t="s">
        <v>6</v>
      </c>
      <c r="BD67" s="789" t="s">
        <v>78</v>
      </c>
      <c r="BE67" s="791">
        <f>IF(G67='Resultat &amp; tabell'!$G67,2,0)</f>
        <v>0</v>
      </c>
      <c r="BF67" s="790" t="s">
        <v>6</v>
      </c>
      <c r="BG67" s="791">
        <f>IF(I67='Resultat &amp; tabell'!$I67,2,0)</f>
        <v>0</v>
      </c>
      <c r="BH67" s="791">
        <f>IF(J67='Resultat &amp; tabell'!$J67,1,0)</f>
        <v>1</v>
      </c>
      <c r="BI67" s="775">
        <f t="shared" ref="BI67:BI72" si="128">SUM(BE67+BG67+BH67)</f>
        <v>1</v>
      </c>
      <c r="BJ67" s="745"/>
      <c r="BK67" s="778"/>
      <c r="BL67" s="815"/>
      <c r="BM67" s="815"/>
      <c r="BN67" s="815"/>
      <c r="BO67" s="815"/>
    </row>
    <row r="68" spans="2:67" ht="14.25" customHeight="1" x14ac:dyDescent="0.25">
      <c r="B68" s="714">
        <v>16</v>
      </c>
      <c r="C68" s="757">
        <v>41807.75</v>
      </c>
      <c r="D68" s="753" t="s">
        <v>178</v>
      </c>
      <c r="E68" s="754" t="s">
        <v>6</v>
      </c>
      <c r="F68" s="755" t="s">
        <v>181</v>
      </c>
      <c r="G68" s="911">
        <v>2</v>
      </c>
      <c r="H68" s="768" t="s">
        <v>6</v>
      </c>
      <c r="I68" s="910">
        <v>2</v>
      </c>
      <c r="J68" s="910" t="s">
        <v>214</v>
      </c>
      <c r="K68" s="844">
        <f>IF('Resultat &amp; tabell'!J68="",0,BI68)</f>
        <v>1</v>
      </c>
      <c r="L68" s="834">
        <v>2</v>
      </c>
      <c r="M68" s="850" t="str">
        <f>VLOOKUP(L68,$AT$67:$AY$70,2,FALSE)</f>
        <v>Belgien</v>
      </c>
      <c r="N68" s="851">
        <f>VLOOKUP(M68,$AU$67:$AY$70,2,FALSE)</f>
        <v>5</v>
      </c>
      <c r="O68" s="851">
        <f>VLOOKUP(M68,$AU$67:$AY$70,3,FALSE)</f>
        <v>2</v>
      </c>
      <c r="P68" s="851">
        <f>VLOOKUP(M68,$AU$67:$AY$70,4,FALSE)</f>
        <v>1</v>
      </c>
      <c r="Q68" s="852">
        <f>VLOOKUP(M68,$AU$67:$AY$70,5,FALSE)</f>
        <v>1</v>
      </c>
      <c r="Z68" s="727" t="s">
        <v>79</v>
      </c>
      <c r="AA68" s="728">
        <f t="shared" si="122"/>
        <v>1</v>
      </c>
      <c r="AB68" s="728">
        <f t="shared" si="123"/>
        <v>2</v>
      </c>
      <c r="AC68" s="728">
        <f t="shared" si="124"/>
        <v>2</v>
      </c>
      <c r="AD68" s="727" t="s">
        <v>80</v>
      </c>
      <c r="AE68" s="728">
        <f t="shared" si="125"/>
        <v>1</v>
      </c>
      <c r="AF68" s="724">
        <f t="shared" si="126"/>
        <v>2</v>
      </c>
      <c r="AG68" s="724">
        <f t="shared" si="127"/>
        <v>2</v>
      </c>
      <c r="AI68" s="723">
        <f>RANK($AJ68,$AJ$67:$AJ$71,1)+COUNTIF($AJ$67:$AJ68,$AJ68)-1</f>
        <v>1</v>
      </c>
      <c r="AJ68" s="723">
        <f>AK68+AL68+AM68</f>
        <v>1</v>
      </c>
      <c r="AK68" s="723">
        <f t="shared" ref="AK68:AK70" si="129">SUMPRODUCT(($AO$67:$AO$70=AO68)*($AR$67:$AR$70=AR68)*($AP$67:$AP$70&gt;AP68))</f>
        <v>0</v>
      </c>
      <c r="AL68" s="723">
        <f t="shared" ref="AL68:AL70" si="130">SUMPRODUCT(($AO$67:$AO$70=AO68)*($AR$67:$AR$70&gt;AR68))</f>
        <v>0</v>
      </c>
      <c r="AM68" s="723">
        <f t="shared" ref="AM68:AM70" si="131">RANK(AO68,$AO$67:$AO$70)</f>
        <v>1</v>
      </c>
      <c r="AN68" s="727" t="s">
        <v>79</v>
      </c>
      <c r="AO68" s="723">
        <f t="shared" ref="AO68:AO70" si="132">SUMIF($Z$67:$Z$72,$AN68,$AA$67:$AA$72)+SUMIF($AD$67:$AD$72,$AN68,$AE$67:$AE$72)</f>
        <v>5</v>
      </c>
      <c r="AP68" s="723">
        <f t="shared" ref="AP68:AP70" si="133">SUMIF($Z$67:$Z$72,$AN68,$AB$67:$AB$72)+SUMIF($AD$67:$AD$72,$AN68,$AF$67:$AF$72)</f>
        <v>3</v>
      </c>
      <c r="AQ68" s="723">
        <f t="shared" ref="AQ68:AQ70" si="134">SUMIF($Z$67:$Z$72,$AN68,$AC$67:$AC$72)+SUMIF($AD$67:$AD$72,$AN68,$AG$67:$AG$72)</f>
        <v>2</v>
      </c>
      <c r="AR68" s="723">
        <f t="shared" ref="AR68:AR70" si="135">AP68-AQ68</f>
        <v>1</v>
      </c>
      <c r="AT68" s="723">
        <v>2</v>
      </c>
      <c r="AU68" s="723" t="str">
        <f t="shared" ref="AU68:AU70" si="136">VLOOKUP($AT68,$AI$67:$AR$70,6,FALSE)</f>
        <v>Belgien</v>
      </c>
      <c r="AV68" s="723">
        <f t="shared" ref="AV68:AV70" si="137">VLOOKUP($AU68,$AN$67:$AR$70,2,FALSE)</f>
        <v>5</v>
      </c>
      <c r="AW68" s="723">
        <f t="shared" ref="AW68:AW70" si="138">VLOOKUP($AU68,$AN$67:$AR$70,3,FALSE)</f>
        <v>2</v>
      </c>
      <c r="AX68" s="723">
        <f t="shared" ref="AX68:AX70" si="139">VLOOKUP($AU68,$AN$67:$AR$70,4,FALSE)</f>
        <v>1</v>
      </c>
      <c r="AY68" s="723">
        <f t="shared" ref="AY68:AY70" si="140">VLOOKUP($AU68,$AN$67:$AR$70,5,FALSE)</f>
        <v>1</v>
      </c>
      <c r="AZ68" s="785">
        <v>16</v>
      </c>
      <c r="BA68" s="792">
        <v>41807.75</v>
      </c>
      <c r="BB68" s="787" t="s">
        <v>79</v>
      </c>
      <c r="BC68" s="788" t="s">
        <v>6</v>
      </c>
      <c r="BD68" s="789" t="s">
        <v>80</v>
      </c>
      <c r="BE68" s="791">
        <f>IF(G68='Resultat &amp; tabell'!$G68,2,0)</f>
        <v>0</v>
      </c>
      <c r="BF68" s="790" t="s">
        <v>6</v>
      </c>
      <c r="BG68" s="791">
        <f>IF(I68='Resultat &amp; tabell'!$I68,2,0)</f>
        <v>0</v>
      </c>
      <c r="BH68" s="791">
        <f>IF(J68='Resultat &amp; tabell'!$J68,1,0)</f>
        <v>1</v>
      </c>
      <c r="BI68" s="775">
        <f t="shared" si="128"/>
        <v>1</v>
      </c>
      <c r="BK68" s="778"/>
      <c r="BL68" s="815"/>
      <c r="BM68" s="815"/>
      <c r="BN68" s="815"/>
      <c r="BO68" s="815"/>
    </row>
    <row r="69" spans="2:67" ht="14.25" customHeight="1" x14ac:dyDescent="0.25">
      <c r="B69" s="714">
        <v>31</v>
      </c>
      <c r="C69" s="757">
        <v>41812.541666666664</v>
      </c>
      <c r="D69" s="753" t="s">
        <v>179</v>
      </c>
      <c r="E69" s="754" t="s">
        <v>6</v>
      </c>
      <c r="F69" s="755" t="s">
        <v>178</v>
      </c>
      <c r="G69" s="911">
        <v>0</v>
      </c>
      <c r="H69" s="768" t="s">
        <v>6</v>
      </c>
      <c r="I69" s="910">
        <v>0</v>
      </c>
      <c r="J69" s="910" t="s">
        <v>214</v>
      </c>
      <c r="K69" s="844">
        <f>IF('Resultat &amp; tabell'!J69="",0,BI69)</f>
        <v>2</v>
      </c>
      <c r="L69" s="834">
        <v>3</v>
      </c>
      <c r="M69" s="865" t="str">
        <f>VLOOKUP(L69,$AT$67:$AY$70,2,FALSE)</f>
        <v>Sydkorea</v>
      </c>
      <c r="N69" s="866">
        <f>VLOOKUP(M69,$AU$67:$AY$70,2,FALSE)</f>
        <v>3</v>
      </c>
      <c r="O69" s="866">
        <f>VLOOKUP(M69,$AU$67:$AY$70,3,FALSE)</f>
        <v>4</v>
      </c>
      <c r="P69" s="866">
        <f>VLOOKUP(M69,$AU$67:$AY$70,4,FALSE)</f>
        <v>4</v>
      </c>
      <c r="Q69" s="867">
        <f>VLOOKUP(M69,$AU$67:$AY$70,5,FALSE)</f>
        <v>0</v>
      </c>
      <c r="Z69" s="727" t="s">
        <v>77</v>
      </c>
      <c r="AA69" s="728">
        <f t="shared" si="122"/>
        <v>1</v>
      </c>
      <c r="AB69" s="728">
        <f t="shared" si="123"/>
        <v>0</v>
      </c>
      <c r="AC69" s="728">
        <f t="shared" si="124"/>
        <v>0</v>
      </c>
      <c r="AD69" s="727" t="s">
        <v>79</v>
      </c>
      <c r="AE69" s="728">
        <f t="shared" si="125"/>
        <v>1</v>
      </c>
      <c r="AF69" s="724">
        <f t="shared" si="126"/>
        <v>0</v>
      </c>
      <c r="AG69" s="724">
        <f t="shared" si="127"/>
        <v>0</v>
      </c>
      <c r="AI69" s="723">
        <f>RANK($AJ69,$AJ$67:$AJ$71,1)+COUNTIF($AJ$67:$AJ69,$AJ69)-1</f>
        <v>4</v>
      </c>
      <c r="AJ69" s="723">
        <f>AK69+AL69+AM69</f>
        <v>4</v>
      </c>
      <c r="AK69" s="723">
        <f t="shared" si="129"/>
        <v>0</v>
      </c>
      <c r="AL69" s="723">
        <f t="shared" si="130"/>
        <v>0</v>
      </c>
      <c r="AM69" s="723">
        <f t="shared" si="131"/>
        <v>4</v>
      </c>
      <c r="AN69" s="727" t="s">
        <v>78</v>
      </c>
      <c r="AO69" s="723">
        <f t="shared" si="132"/>
        <v>1</v>
      </c>
      <c r="AP69" s="723">
        <f t="shared" si="133"/>
        <v>1</v>
      </c>
      <c r="AQ69" s="723">
        <f t="shared" si="134"/>
        <v>3</v>
      </c>
      <c r="AR69" s="723">
        <f t="shared" si="135"/>
        <v>-2</v>
      </c>
      <c r="AT69" s="723">
        <v>3</v>
      </c>
      <c r="AU69" s="723" t="str">
        <f t="shared" si="136"/>
        <v>Sydkorea</v>
      </c>
      <c r="AV69" s="723">
        <f t="shared" si="137"/>
        <v>3</v>
      </c>
      <c r="AW69" s="723">
        <f t="shared" si="138"/>
        <v>4</v>
      </c>
      <c r="AX69" s="723">
        <f t="shared" si="139"/>
        <v>4</v>
      </c>
      <c r="AY69" s="723">
        <f t="shared" si="140"/>
        <v>0</v>
      </c>
      <c r="AZ69" s="785">
        <v>31</v>
      </c>
      <c r="BA69" s="792">
        <v>41812.541666666664</v>
      </c>
      <c r="BB69" s="787" t="s">
        <v>77</v>
      </c>
      <c r="BC69" s="788" t="s">
        <v>6</v>
      </c>
      <c r="BD69" s="789" t="s">
        <v>79</v>
      </c>
      <c r="BE69" s="791">
        <f>IF(G69='Resultat &amp; tabell'!$G69,2,0)</f>
        <v>0</v>
      </c>
      <c r="BF69" s="790" t="s">
        <v>6</v>
      </c>
      <c r="BG69" s="791">
        <f>IF(I69='Resultat &amp; tabell'!$I69,2,0)</f>
        <v>2</v>
      </c>
      <c r="BH69" s="791">
        <f>IF(J69='Resultat &amp; tabell'!$J69,1,0)</f>
        <v>0</v>
      </c>
      <c r="BI69" s="775">
        <f t="shared" si="128"/>
        <v>2</v>
      </c>
      <c r="BK69" s="793"/>
      <c r="BL69" s="815"/>
      <c r="BM69" s="815"/>
      <c r="BN69" s="815"/>
      <c r="BO69" s="815"/>
    </row>
    <row r="70" spans="2:67" ht="14.25" customHeight="1" x14ac:dyDescent="0.25">
      <c r="B70" s="714">
        <v>32</v>
      </c>
      <c r="C70" s="757">
        <v>41812.666666666664</v>
      </c>
      <c r="D70" s="753" t="s">
        <v>181</v>
      </c>
      <c r="E70" s="754" t="s">
        <v>6</v>
      </c>
      <c r="F70" s="755" t="s">
        <v>180</v>
      </c>
      <c r="G70" s="911">
        <v>1</v>
      </c>
      <c r="H70" s="768" t="s">
        <v>6</v>
      </c>
      <c r="I70" s="910">
        <v>1</v>
      </c>
      <c r="J70" s="910" t="s">
        <v>214</v>
      </c>
      <c r="K70" s="844">
        <f>IF('Resultat &amp; tabell'!J70="",0,BI70)</f>
        <v>0</v>
      </c>
      <c r="L70" s="834">
        <v>4</v>
      </c>
      <c r="M70" s="854" t="str">
        <f>VLOOKUP(L70,$AT$67:$AY$70,2,FALSE)</f>
        <v>Algeriet</v>
      </c>
      <c r="N70" s="851">
        <f>VLOOKUP(M70,$AU$67:$AY$70,2,FALSE)</f>
        <v>1</v>
      </c>
      <c r="O70" s="851">
        <f>VLOOKUP(M70,$AU$67:$AY$70,3,FALSE)</f>
        <v>1</v>
      </c>
      <c r="P70" s="851">
        <f>VLOOKUP(M70,$AU$67:$AY$70,4,FALSE)</f>
        <v>3</v>
      </c>
      <c r="Q70" s="852">
        <f>VLOOKUP(M70,$AU$67:$AY$70,5,FALSE)</f>
        <v>-2</v>
      </c>
      <c r="Z70" s="727" t="s">
        <v>80</v>
      </c>
      <c r="AA70" s="728">
        <f t="shared" si="122"/>
        <v>1</v>
      </c>
      <c r="AB70" s="728">
        <f t="shared" si="123"/>
        <v>1</v>
      </c>
      <c r="AC70" s="728">
        <f t="shared" si="124"/>
        <v>1</v>
      </c>
      <c r="AD70" s="727" t="s">
        <v>78</v>
      </c>
      <c r="AE70" s="728">
        <f t="shared" si="125"/>
        <v>1</v>
      </c>
      <c r="AF70" s="724">
        <f t="shared" si="126"/>
        <v>1</v>
      </c>
      <c r="AG70" s="724">
        <f t="shared" si="127"/>
        <v>1</v>
      </c>
      <c r="AI70" s="723">
        <f>RANK($AJ70,$AJ$67:$AJ$71,1)+COUNTIF($AJ$67:$AJ70,$AJ70)-1</f>
        <v>3</v>
      </c>
      <c r="AJ70" s="723">
        <f>AK70+AL70+AM70</f>
        <v>3</v>
      </c>
      <c r="AK70" s="723">
        <f t="shared" si="129"/>
        <v>0</v>
      </c>
      <c r="AL70" s="723">
        <f t="shared" si="130"/>
        <v>0</v>
      </c>
      <c r="AM70" s="723">
        <f t="shared" si="131"/>
        <v>3</v>
      </c>
      <c r="AN70" s="727" t="s">
        <v>80</v>
      </c>
      <c r="AO70" s="723">
        <f t="shared" si="132"/>
        <v>3</v>
      </c>
      <c r="AP70" s="723">
        <f t="shared" si="133"/>
        <v>4</v>
      </c>
      <c r="AQ70" s="723">
        <f t="shared" si="134"/>
        <v>4</v>
      </c>
      <c r="AR70" s="723">
        <f t="shared" si="135"/>
        <v>0</v>
      </c>
      <c r="AT70" s="723">
        <v>4</v>
      </c>
      <c r="AU70" s="723" t="str">
        <f t="shared" si="136"/>
        <v>Algeriet</v>
      </c>
      <c r="AV70" s="723">
        <f t="shared" si="137"/>
        <v>1</v>
      </c>
      <c r="AW70" s="723">
        <f t="shared" si="138"/>
        <v>1</v>
      </c>
      <c r="AX70" s="723">
        <f t="shared" si="139"/>
        <v>3</v>
      </c>
      <c r="AY70" s="723">
        <f t="shared" si="140"/>
        <v>-2</v>
      </c>
      <c r="AZ70" s="785">
        <v>32</v>
      </c>
      <c r="BA70" s="792">
        <v>41812.666666666664</v>
      </c>
      <c r="BB70" s="787" t="s">
        <v>80</v>
      </c>
      <c r="BC70" s="788" t="s">
        <v>6</v>
      </c>
      <c r="BD70" s="789" t="s">
        <v>78</v>
      </c>
      <c r="BE70" s="791">
        <f>IF(G70='Resultat &amp; tabell'!$G70,2,0)</f>
        <v>0</v>
      </c>
      <c r="BF70" s="790" t="s">
        <v>6</v>
      </c>
      <c r="BG70" s="791">
        <f>IF(I70='Resultat &amp; tabell'!$I70,2,0)</f>
        <v>0</v>
      </c>
      <c r="BH70" s="791">
        <f>IF(J70='Resultat &amp; tabell'!$J70,1,0)</f>
        <v>0</v>
      </c>
      <c r="BI70" s="775">
        <f t="shared" si="128"/>
        <v>0</v>
      </c>
      <c r="BK70" s="793"/>
      <c r="BL70" s="815"/>
      <c r="BM70" s="815"/>
      <c r="BN70" s="815"/>
      <c r="BO70" s="815"/>
    </row>
    <row r="71" spans="2:67" ht="14.25" customHeight="1" x14ac:dyDescent="0.25">
      <c r="B71" s="714">
        <v>47</v>
      </c>
      <c r="C71" s="757">
        <v>41816.708333333336</v>
      </c>
      <c r="D71" s="753" t="s">
        <v>181</v>
      </c>
      <c r="E71" s="754" t="s">
        <v>6</v>
      </c>
      <c r="F71" s="755" t="s">
        <v>179</v>
      </c>
      <c r="G71" s="911">
        <v>1</v>
      </c>
      <c r="H71" s="768" t="s">
        <v>6</v>
      </c>
      <c r="I71" s="910">
        <v>1</v>
      </c>
      <c r="J71" s="910" t="s">
        <v>214</v>
      </c>
      <c r="K71" s="844">
        <f>IF('Resultat &amp; tabell'!J71="",0,BI71)</f>
        <v>2</v>
      </c>
      <c r="M71" s="710"/>
      <c r="N71" s="710"/>
      <c r="P71" s="710"/>
      <c r="R71" s="710"/>
      <c r="Z71" s="727" t="s">
        <v>80</v>
      </c>
      <c r="AA71" s="728">
        <f t="shared" si="122"/>
        <v>1</v>
      </c>
      <c r="AB71" s="728">
        <f t="shared" si="123"/>
        <v>1</v>
      </c>
      <c r="AC71" s="728">
        <f t="shared" si="124"/>
        <v>1</v>
      </c>
      <c r="AD71" s="727" t="s">
        <v>77</v>
      </c>
      <c r="AE71" s="728">
        <f t="shared" si="125"/>
        <v>1</v>
      </c>
      <c r="AF71" s="724">
        <f t="shared" si="126"/>
        <v>1</v>
      </c>
      <c r="AG71" s="724">
        <f t="shared" si="127"/>
        <v>1</v>
      </c>
      <c r="AZ71" s="785">
        <v>47</v>
      </c>
      <c r="BA71" s="792">
        <v>41816.708333333336</v>
      </c>
      <c r="BB71" s="787" t="s">
        <v>80</v>
      </c>
      <c r="BC71" s="788" t="s">
        <v>6</v>
      </c>
      <c r="BD71" s="789" t="s">
        <v>77</v>
      </c>
      <c r="BE71" s="791">
        <f>IF(G71='Resultat &amp; tabell'!$G71,2,0)</f>
        <v>0</v>
      </c>
      <c r="BF71" s="790" t="s">
        <v>6</v>
      </c>
      <c r="BG71" s="791">
        <f>IF(I71='Resultat &amp; tabell'!$I71,2,0)</f>
        <v>2</v>
      </c>
      <c r="BH71" s="791">
        <f>IF(J71='Resultat &amp; tabell'!$J71,1,0)</f>
        <v>0</v>
      </c>
      <c r="BI71" s="775">
        <f t="shared" si="128"/>
        <v>2</v>
      </c>
      <c r="BN71" s="794"/>
      <c r="BO71" s="794"/>
    </row>
    <row r="72" spans="2:67" ht="14.25" customHeight="1" x14ac:dyDescent="0.25">
      <c r="B72" s="714">
        <v>48</v>
      </c>
      <c r="C72" s="757">
        <v>41816.708333333336</v>
      </c>
      <c r="D72" s="753" t="s">
        <v>180</v>
      </c>
      <c r="E72" s="754" t="s">
        <v>6</v>
      </c>
      <c r="F72" s="755" t="s">
        <v>178</v>
      </c>
      <c r="G72" s="911">
        <v>0</v>
      </c>
      <c r="H72" s="768" t="s">
        <v>6</v>
      </c>
      <c r="I72" s="910">
        <v>1</v>
      </c>
      <c r="J72" s="910">
        <v>2</v>
      </c>
      <c r="K72" s="844">
        <f>IF('Resultat &amp; tabell'!J72="",0,BI72)</f>
        <v>2</v>
      </c>
      <c r="Z72" s="727" t="s">
        <v>78</v>
      </c>
      <c r="AA72" s="728">
        <f t="shared" si="122"/>
        <v>0</v>
      </c>
      <c r="AB72" s="728">
        <f t="shared" si="123"/>
        <v>0</v>
      </c>
      <c r="AC72" s="728">
        <f t="shared" si="124"/>
        <v>1</v>
      </c>
      <c r="AD72" s="727" t="s">
        <v>79</v>
      </c>
      <c r="AE72" s="728">
        <f t="shared" si="125"/>
        <v>3</v>
      </c>
      <c r="AF72" s="724">
        <f t="shared" si="126"/>
        <v>1</v>
      </c>
      <c r="AG72" s="724">
        <f t="shared" si="127"/>
        <v>0</v>
      </c>
      <c r="AZ72" s="785">
        <v>48</v>
      </c>
      <c r="BA72" s="792">
        <v>41816.708333333336</v>
      </c>
      <c r="BB72" s="787" t="s">
        <v>78</v>
      </c>
      <c r="BC72" s="788" t="s">
        <v>6</v>
      </c>
      <c r="BD72" s="789" t="s">
        <v>79</v>
      </c>
      <c r="BE72" s="791">
        <f>IF(G72='Resultat &amp; tabell'!$G72,2,0)</f>
        <v>0</v>
      </c>
      <c r="BF72" s="790" t="s">
        <v>6</v>
      </c>
      <c r="BG72" s="791">
        <f>IF(I72='Resultat &amp; tabell'!$I72,2,0)</f>
        <v>2</v>
      </c>
      <c r="BH72" s="791">
        <f>IF(J72='Resultat &amp; tabell'!$J72,1,0)</f>
        <v>0</v>
      </c>
      <c r="BI72" s="775">
        <f t="shared" si="128"/>
        <v>2</v>
      </c>
    </row>
    <row r="73" spans="2:67" ht="14.25" customHeight="1" x14ac:dyDescent="0.25">
      <c r="K73" s="857"/>
      <c r="BI73" s="776"/>
    </row>
    <row r="74" spans="2:67" ht="14.25" customHeight="1" x14ac:dyDescent="0.25">
      <c r="B74" s="717" t="s">
        <v>1</v>
      </c>
      <c r="C74" s="729"/>
      <c r="D74" s="720"/>
      <c r="K74" s="857"/>
      <c r="Z74" s="724"/>
      <c r="AZ74" s="779" t="s">
        <v>1</v>
      </c>
      <c r="BA74" s="800"/>
      <c r="BB74" s="743"/>
      <c r="BI74" s="776"/>
      <c r="BK74" s="824" t="s">
        <v>1</v>
      </c>
      <c r="BL74" s="825"/>
      <c r="BM74" s="826"/>
      <c r="BN74" s="827"/>
      <c r="BO74" s="827"/>
    </row>
    <row r="75" spans="2:67" ht="14.25" customHeight="1" x14ac:dyDescent="0.25">
      <c r="B75" s="764" t="s">
        <v>2</v>
      </c>
      <c r="C75" s="7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766" t="s">
        <v>81</v>
      </c>
      <c r="K75" s="861" t="s">
        <v>89</v>
      </c>
      <c r="M75" s="873" t="s">
        <v>126</v>
      </c>
      <c r="N75" s="874"/>
      <c r="O75" s="2014" t="s">
        <v>157</v>
      </c>
      <c r="P75" s="2015"/>
      <c r="Q75" s="2015"/>
      <c r="R75" s="2016"/>
      <c r="Z75" s="736" t="s">
        <v>2</v>
      </c>
      <c r="AA75" s="736"/>
      <c r="AB75" s="736"/>
      <c r="AC75" s="736"/>
      <c r="AD75" s="736"/>
      <c r="AZ75" s="807" t="s">
        <v>2</v>
      </c>
      <c r="BA75" s="805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806" t="s">
        <v>81</v>
      </c>
      <c r="BI75" s="767" t="s">
        <v>89</v>
      </c>
      <c r="BK75" s="746" t="s">
        <v>104</v>
      </c>
      <c r="BL75" s="778" t="s">
        <v>103</v>
      </c>
      <c r="BM75" s="778" t="s">
        <v>105</v>
      </c>
      <c r="BN75" s="778" t="s">
        <v>106</v>
      </c>
      <c r="BO75" s="778" t="s">
        <v>89</v>
      </c>
    </row>
    <row r="76" spans="2:67" ht="14.25" customHeight="1" x14ac:dyDescent="0.25">
      <c r="B76" s="713">
        <v>49</v>
      </c>
      <c r="C76" s="758">
        <v>41818</v>
      </c>
      <c r="D76" s="753" t="str">
        <f>M4</f>
        <v>Brasilien</v>
      </c>
      <c r="E76" s="762" t="s">
        <v>6</v>
      </c>
      <c r="F76" s="755" t="str">
        <f>M14</f>
        <v>Spanien</v>
      </c>
      <c r="G76" s="916">
        <v>2</v>
      </c>
      <c r="H76" s="770" t="s">
        <v>6</v>
      </c>
      <c r="I76" s="914">
        <v>1</v>
      </c>
      <c r="J76" s="914">
        <v>1</v>
      </c>
      <c r="K76" s="844">
        <f t="shared" ref="K76:K83" si="141">BI76</f>
        <v>2</v>
      </c>
      <c r="M76" s="912" t="s">
        <v>5</v>
      </c>
      <c r="N76" s="874"/>
      <c r="O76" s="2017">
        <f>BO92</f>
        <v>18</v>
      </c>
      <c r="P76" s="2018"/>
      <c r="Q76" s="2018"/>
      <c r="R76" s="2019"/>
      <c r="Z76" s="728" t="s">
        <v>8</v>
      </c>
      <c r="AD76" s="727" t="s">
        <v>9</v>
      </c>
      <c r="AZ76" s="795">
        <v>49</v>
      </c>
      <c r="BA76" s="796">
        <v>41818</v>
      </c>
      <c r="BB76" s="787" t="str">
        <f t="shared" ref="BB76:BB83" si="142">D76</f>
        <v>Brasilien</v>
      </c>
      <c r="BC76" s="811" t="s">
        <v>6</v>
      </c>
      <c r="BD76" s="787" t="str">
        <f t="shared" ref="BD76:BD83" si="143">F76</f>
        <v>Spanien</v>
      </c>
      <c r="BE76" s="791">
        <f>IF(G76='Resultat &amp; tabell'!$G76,2,0)</f>
        <v>0</v>
      </c>
      <c r="BF76" s="812" t="s">
        <v>6</v>
      </c>
      <c r="BG76" s="791">
        <f>IF(I76='Resultat &amp; tabell'!$I76,2,0)</f>
        <v>2</v>
      </c>
      <c r="BH76" s="791">
        <f>IF(J76='Resultat &amp; tabell'!$J76,1,0)</f>
        <v>0</v>
      </c>
      <c r="BI76" s="775">
        <f t="shared" ref="BI76:BI83" si="144">SUM(BE76+BG76+BH76)</f>
        <v>2</v>
      </c>
      <c r="BK76" s="793" t="str">
        <f>BB76</f>
        <v>Brasilien</v>
      </c>
      <c r="BL76" s="793" t="str">
        <f>'Resultat &amp; tabell'!D76</f>
        <v>Brasilien</v>
      </c>
      <c r="BM76" s="821" t="str">
        <f>VLOOKUP(BK76,$BL$76:$BL$91,1,FALSE)</f>
        <v>Brasilien</v>
      </c>
      <c r="BN76" s="823" t="str">
        <f>BM76</f>
        <v>Brasilien</v>
      </c>
      <c r="BO76" s="743">
        <f t="shared" ref="BO76:BO91" si="145">IFERROR(IF(BM76=BN76,2,0),0)</f>
        <v>2</v>
      </c>
    </row>
    <row r="77" spans="2:67" ht="14.25" customHeight="1" x14ac:dyDescent="0.25">
      <c r="B77" s="714">
        <v>50</v>
      </c>
      <c r="C77" s="757">
        <v>41818.708333333336</v>
      </c>
      <c r="D77" s="753" t="str">
        <f>M22</f>
        <v>Elfenbenskusten</v>
      </c>
      <c r="E77" s="762" t="s">
        <v>6</v>
      </c>
      <c r="F77" s="755" t="str">
        <f>M32</f>
        <v>England</v>
      </c>
      <c r="G77" s="915">
        <v>1</v>
      </c>
      <c r="H77" s="768" t="s">
        <v>6</v>
      </c>
      <c r="I77" s="913">
        <v>1</v>
      </c>
      <c r="J77" s="913">
        <v>2</v>
      </c>
      <c r="K77" s="844">
        <f t="shared" si="141"/>
        <v>0</v>
      </c>
      <c r="M77" s="912" t="s">
        <v>59</v>
      </c>
      <c r="N77" s="874"/>
      <c r="O77" s="875"/>
      <c r="P77" s="834"/>
      <c r="Q77" s="834"/>
      <c r="Z77" s="728" t="s">
        <v>12</v>
      </c>
      <c r="AD77" s="727" t="s">
        <v>13</v>
      </c>
      <c r="AZ77" s="785">
        <v>50</v>
      </c>
      <c r="BA77" s="792">
        <v>41818.708333333336</v>
      </c>
      <c r="BB77" s="787" t="str">
        <f t="shared" si="142"/>
        <v>Elfenbenskusten</v>
      </c>
      <c r="BC77" s="811" t="s">
        <v>6</v>
      </c>
      <c r="BD77" s="787" t="str">
        <f t="shared" si="143"/>
        <v>England</v>
      </c>
      <c r="BE77" s="791">
        <f>IF(G77='Resultat &amp; tabell'!$G77,2,0)</f>
        <v>0</v>
      </c>
      <c r="BF77" s="790" t="s">
        <v>6</v>
      </c>
      <c r="BG77" s="791">
        <f>IF(I77='Resultat &amp; tabell'!$I77,2,0)</f>
        <v>0</v>
      </c>
      <c r="BH77" s="791">
        <f>IF(J77='Resultat &amp; tabell'!$J77,1,0)</f>
        <v>0</v>
      </c>
      <c r="BI77" s="775">
        <f t="shared" si="144"/>
        <v>0</v>
      </c>
      <c r="BK77" s="793" t="str">
        <f t="shared" ref="BK77:BK83" si="146">BB77</f>
        <v>Elfenbenskusten</v>
      </c>
      <c r="BL77" s="793" t="str">
        <f>'Resultat &amp; tabell'!D77</f>
        <v>Colombia</v>
      </c>
      <c r="BM77" s="821" t="e">
        <f t="shared" ref="BM77:BM91" si="147">VLOOKUP(BK77,$BL$76:$BL$91,1,FALSE)</f>
        <v>#N/A</v>
      </c>
      <c r="BN77" s="823" t="e">
        <f t="shared" ref="BN77:BN91" si="148">BM77</f>
        <v>#N/A</v>
      </c>
      <c r="BO77" s="743">
        <f t="shared" si="145"/>
        <v>0</v>
      </c>
    </row>
    <row r="78" spans="2:67" ht="14.25" customHeight="1" x14ac:dyDescent="0.25">
      <c r="B78" s="714">
        <v>51</v>
      </c>
      <c r="C78" s="757">
        <v>41819.541666666664</v>
      </c>
      <c r="D78" s="753" t="str">
        <f>M13</f>
        <v>Chile</v>
      </c>
      <c r="E78" s="762" t="s">
        <v>6</v>
      </c>
      <c r="F78" s="755" t="str">
        <f>M5</f>
        <v>Kamerun</v>
      </c>
      <c r="G78" s="915">
        <v>2</v>
      </c>
      <c r="H78" s="768" t="s">
        <v>6</v>
      </c>
      <c r="I78" s="913">
        <v>0</v>
      </c>
      <c r="J78" s="913">
        <v>1</v>
      </c>
      <c r="K78" s="844">
        <f t="shared" si="141"/>
        <v>3</v>
      </c>
      <c r="M78" s="912" t="s">
        <v>30</v>
      </c>
      <c r="N78" s="874"/>
      <c r="O78" s="875"/>
      <c r="P78" s="834"/>
      <c r="Q78" s="834"/>
      <c r="Z78" s="728" t="s">
        <v>14</v>
      </c>
      <c r="AD78" s="727" t="s">
        <v>15</v>
      </c>
      <c r="AZ78" s="785">
        <v>51</v>
      </c>
      <c r="BA78" s="792">
        <v>41819.541666666664</v>
      </c>
      <c r="BB78" s="787" t="str">
        <f t="shared" si="142"/>
        <v>Chile</v>
      </c>
      <c r="BC78" s="811" t="s">
        <v>6</v>
      </c>
      <c r="BD78" s="787" t="str">
        <f t="shared" si="143"/>
        <v>Kamerun</v>
      </c>
      <c r="BE78" s="791">
        <f>IF(G78='Resultat &amp; tabell'!$G78,2,0)</f>
        <v>2</v>
      </c>
      <c r="BF78" s="790" t="s">
        <v>6</v>
      </c>
      <c r="BG78" s="791">
        <f>IF(I78='Resultat &amp; tabell'!$I78,2,0)</f>
        <v>0</v>
      </c>
      <c r="BH78" s="791">
        <f>IF(J78='Resultat &amp; tabell'!$J78,1,0)</f>
        <v>1</v>
      </c>
      <c r="BI78" s="775">
        <f t="shared" si="144"/>
        <v>3</v>
      </c>
      <c r="BK78" s="793" t="str">
        <f t="shared" si="146"/>
        <v>Chile</v>
      </c>
      <c r="BL78" s="793" t="str">
        <f>'Resultat &amp; tabell'!D78</f>
        <v>Holland</v>
      </c>
      <c r="BM78" s="821" t="str">
        <f t="shared" si="147"/>
        <v>Chile</v>
      </c>
      <c r="BN78" s="823" t="str">
        <f t="shared" si="148"/>
        <v>Chile</v>
      </c>
      <c r="BO78" s="743">
        <f t="shared" si="145"/>
        <v>2</v>
      </c>
    </row>
    <row r="79" spans="2:67" ht="14.25" customHeight="1" x14ac:dyDescent="0.25">
      <c r="B79" s="714">
        <v>52</v>
      </c>
      <c r="C79" s="757">
        <v>41819.708333333336</v>
      </c>
      <c r="D79" s="753" t="str">
        <f>M31</f>
        <v>Uruguay</v>
      </c>
      <c r="E79" s="762" t="s">
        <v>6</v>
      </c>
      <c r="F79" s="755" t="str">
        <f>M23</f>
        <v>Japan</v>
      </c>
      <c r="G79" s="915">
        <v>2</v>
      </c>
      <c r="H79" s="768" t="s">
        <v>6</v>
      </c>
      <c r="I79" s="913">
        <v>0</v>
      </c>
      <c r="J79" s="913">
        <v>1</v>
      </c>
      <c r="K79" s="844">
        <f t="shared" si="141"/>
        <v>0</v>
      </c>
      <c r="M79" s="912" t="s">
        <v>55</v>
      </c>
      <c r="N79" s="874"/>
      <c r="O79" s="875"/>
      <c r="P79" s="834"/>
      <c r="Q79" s="834"/>
      <c r="Z79" s="728" t="s">
        <v>16</v>
      </c>
      <c r="AD79" s="727" t="s">
        <v>17</v>
      </c>
      <c r="AZ79" s="785">
        <v>52</v>
      </c>
      <c r="BA79" s="792">
        <v>41819.708333333336</v>
      </c>
      <c r="BB79" s="787" t="str">
        <f t="shared" si="142"/>
        <v>Uruguay</v>
      </c>
      <c r="BC79" s="811" t="s">
        <v>6</v>
      </c>
      <c r="BD79" s="787" t="str">
        <f t="shared" si="143"/>
        <v>Japan</v>
      </c>
      <c r="BE79" s="791">
        <f>IF(G79='Resultat &amp; tabell'!$G79,2,0)</f>
        <v>0</v>
      </c>
      <c r="BF79" s="790" t="s">
        <v>6</v>
      </c>
      <c r="BG79" s="791">
        <f>IF(I79='Resultat &amp; tabell'!$I79,2,0)</f>
        <v>0</v>
      </c>
      <c r="BH79" s="791">
        <f>IF(J79='Resultat &amp; tabell'!$J79,1,0)</f>
        <v>0</v>
      </c>
      <c r="BI79" s="775">
        <f t="shared" si="144"/>
        <v>0</v>
      </c>
      <c r="BK79" s="793" t="str">
        <f t="shared" si="146"/>
        <v>Uruguay</v>
      </c>
      <c r="BL79" s="793" t="str">
        <f>'Resultat &amp; tabell'!D79</f>
        <v>Costa Rica</v>
      </c>
      <c r="BM79" s="821" t="str">
        <f t="shared" si="147"/>
        <v>Uruguay</v>
      </c>
      <c r="BN79" s="823" t="str">
        <f t="shared" si="148"/>
        <v>Uruguay</v>
      </c>
      <c r="BO79" s="743">
        <f t="shared" si="145"/>
        <v>2</v>
      </c>
    </row>
    <row r="80" spans="2:67" ht="14.25" customHeight="1" x14ac:dyDescent="0.25">
      <c r="B80" s="760">
        <v>53</v>
      </c>
      <c r="C80" s="772">
        <v>41820.541666666664</v>
      </c>
      <c r="D80" s="753" t="str">
        <f>M40</f>
        <v>Frankrike</v>
      </c>
      <c r="E80" s="762" t="s">
        <v>6</v>
      </c>
      <c r="F80" s="755" t="str">
        <f>M50</f>
        <v>Nigeria</v>
      </c>
      <c r="G80" s="915">
        <v>1</v>
      </c>
      <c r="H80" s="768" t="s">
        <v>6</v>
      </c>
      <c r="I80" s="913">
        <v>1</v>
      </c>
      <c r="J80" s="913" t="s">
        <v>214</v>
      </c>
      <c r="K80" s="844">
        <f t="shared" si="141"/>
        <v>0</v>
      </c>
      <c r="M80" s="912" t="s">
        <v>64</v>
      </c>
      <c r="N80" s="874"/>
      <c r="O80" s="875"/>
      <c r="P80" s="834"/>
      <c r="Q80" s="834"/>
      <c r="Z80" s="728" t="s">
        <v>18</v>
      </c>
      <c r="AD80" s="727" t="s">
        <v>19</v>
      </c>
      <c r="AZ80" s="813">
        <v>53</v>
      </c>
      <c r="BA80" s="814">
        <v>41820.541666666664</v>
      </c>
      <c r="BB80" s="787" t="str">
        <f t="shared" si="142"/>
        <v>Frankrike</v>
      </c>
      <c r="BC80" s="811" t="s">
        <v>6</v>
      </c>
      <c r="BD80" s="787" t="str">
        <f t="shared" si="143"/>
        <v>Nigeria</v>
      </c>
      <c r="BE80" s="791">
        <f>IF(G80='Resultat &amp; tabell'!$G80,2,0)</f>
        <v>0</v>
      </c>
      <c r="BF80" s="790" t="s">
        <v>6</v>
      </c>
      <c r="BG80" s="791">
        <f>IF(I80='Resultat &amp; tabell'!$I80,2,0)</f>
        <v>0</v>
      </c>
      <c r="BH80" s="791">
        <f>IF(J80='Resultat &amp; tabell'!$J80,1,0)</f>
        <v>0</v>
      </c>
      <c r="BI80" s="775">
        <f t="shared" si="144"/>
        <v>0</v>
      </c>
      <c r="BK80" s="793" t="str">
        <f t="shared" si="146"/>
        <v>Frankrike</v>
      </c>
      <c r="BL80" s="793" t="str">
        <f>'Resultat &amp; tabell'!D80</f>
        <v>Frankrike</v>
      </c>
      <c r="BM80" s="821" t="str">
        <f t="shared" si="147"/>
        <v>Frankrike</v>
      </c>
      <c r="BN80" s="823" t="str">
        <f t="shared" si="148"/>
        <v>Frankrike</v>
      </c>
      <c r="BO80" s="743">
        <f t="shared" si="145"/>
        <v>2</v>
      </c>
    </row>
    <row r="81" spans="2:67" ht="14.25" customHeight="1" x14ac:dyDescent="0.25">
      <c r="B81" s="714">
        <v>54</v>
      </c>
      <c r="C81" s="757">
        <v>41820.708333333336</v>
      </c>
      <c r="D81" s="753" t="str">
        <f>M58</f>
        <v>Tyskland</v>
      </c>
      <c r="E81" s="762" t="s">
        <v>6</v>
      </c>
      <c r="F81" s="755" t="str">
        <f>M68</f>
        <v>Belgien</v>
      </c>
      <c r="G81" s="915">
        <v>3</v>
      </c>
      <c r="H81" s="768" t="s">
        <v>6</v>
      </c>
      <c r="I81" s="913">
        <v>0</v>
      </c>
      <c r="J81" s="913">
        <v>1</v>
      </c>
      <c r="K81" s="844">
        <f t="shared" si="141"/>
        <v>2</v>
      </c>
      <c r="M81" s="912" t="s">
        <v>72</v>
      </c>
      <c r="N81" s="874"/>
      <c r="O81" s="875"/>
      <c r="P81" s="834"/>
      <c r="Q81" s="834"/>
      <c r="Z81" s="728" t="s">
        <v>20</v>
      </c>
      <c r="AD81" s="727" t="s">
        <v>21</v>
      </c>
      <c r="AZ81" s="785">
        <v>54</v>
      </c>
      <c r="BA81" s="792">
        <v>41820.708333333336</v>
      </c>
      <c r="BB81" s="787" t="str">
        <f t="shared" si="142"/>
        <v>Tyskland</v>
      </c>
      <c r="BC81" s="811" t="s">
        <v>6</v>
      </c>
      <c r="BD81" s="787" t="str">
        <f t="shared" si="143"/>
        <v>Belgien</v>
      </c>
      <c r="BE81" s="791">
        <f>IF(G81='Resultat &amp; tabell'!$G81,2,0)</f>
        <v>0</v>
      </c>
      <c r="BF81" s="790" t="s">
        <v>6</v>
      </c>
      <c r="BG81" s="791">
        <f>IF(I81='Resultat &amp; tabell'!$I81,2,0)</f>
        <v>2</v>
      </c>
      <c r="BH81" s="791">
        <f>IF(J81='Resultat &amp; tabell'!$J81,1,0)</f>
        <v>0</v>
      </c>
      <c r="BI81" s="775">
        <f t="shared" si="144"/>
        <v>2</v>
      </c>
      <c r="BK81" s="793" t="str">
        <f t="shared" si="146"/>
        <v>Tyskland</v>
      </c>
      <c r="BL81" s="793" t="str">
        <f>'Resultat &amp; tabell'!D81</f>
        <v>Tyskland</v>
      </c>
      <c r="BM81" s="821" t="str">
        <f t="shared" si="147"/>
        <v>Tyskland</v>
      </c>
      <c r="BN81" s="823" t="str">
        <f t="shared" si="148"/>
        <v>Tyskland</v>
      </c>
      <c r="BO81" s="743">
        <f t="shared" si="145"/>
        <v>2</v>
      </c>
    </row>
    <row r="82" spans="2:67" ht="14.25" customHeight="1" x14ac:dyDescent="0.25">
      <c r="B82" s="714">
        <v>55</v>
      </c>
      <c r="C82" s="757">
        <v>41821</v>
      </c>
      <c r="D82" s="753" t="str">
        <f>M49</f>
        <v>Argentina</v>
      </c>
      <c r="E82" s="762" t="s">
        <v>6</v>
      </c>
      <c r="F82" s="755" t="str">
        <f>M41</f>
        <v>Schweiz</v>
      </c>
      <c r="G82" s="915">
        <v>2</v>
      </c>
      <c r="H82" s="715" t="s">
        <v>6</v>
      </c>
      <c r="I82" s="913">
        <v>1</v>
      </c>
      <c r="J82" s="913">
        <v>1</v>
      </c>
      <c r="K82" s="844">
        <f t="shared" si="141"/>
        <v>0</v>
      </c>
      <c r="M82" s="912" t="s">
        <v>67</v>
      </c>
      <c r="N82" s="874"/>
      <c r="O82" s="875"/>
      <c r="P82" s="834"/>
      <c r="Q82" s="834"/>
      <c r="Z82" s="728" t="s">
        <v>22</v>
      </c>
      <c r="AD82" s="727" t="s">
        <v>23</v>
      </c>
      <c r="AZ82" s="785">
        <v>55</v>
      </c>
      <c r="BA82" s="792">
        <v>41821</v>
      </c>
      <c r="BB82" s="787" t="str">
        <f t="shared" si="142"/>
        <v>Argentina</v>
      </c>
      <c r="BC82" s="811" t="s">
        <v>6</v>
      </c>
      <c r="BD82" s="787" t="str">
        <f t="shared" si="143"/>
        <v>Schweiz</v>
      </c>
      <c r="BE82" s="791">
        <f>IF(G82='Resultat &amp; tabell'!$G82,2,0)</f>
        <v>0</v>
      </c>
      <c r="BF82" s="815" t="s">
        <v>6</v>
      </c>
      <c r="BG82" s="791">
        <f>IF(I82='Resultat &amp; tabell'!$I82,2,0)</f>
        <v>0</v>
      </c>
      <c r="BH82" s="791">
        <f>IF(J82='Resultat &amp; tabell'!$J82,1,0)</f>
        <v>0</v>
      </c>
      <c r="BI82" s="775">
        <f t="shared" si="144"/>
        <v>0</v>
      </c>
      <c r="BK82" s="793" t="str">
        <f t="shared" si="146"/>
        <v>Argentina</v>
      </c>
      <c r="BL82" s="793" t="str">
        <f>'Resultat &amp; tabell'!D82</f>
        <v>Argentina</v>
      </c>
      <c r="BM82" s="821" t="str">
        <f t="shared" si="147"/>
        <v>Argentina</v>
      </c>
      <c r="BN82" s="823" t="str">
        <f t="shared" si="148"/>
        <v>Argentina</v>
      </c>
      <c r="BO82" s="743">
        <f t="shared" si="145"/>
        <v>2</v>
      </c>
    </row>
    <row r="83" spans="2:67" ht="14.25" customHeight="1" x14ac:dyDescent="0.25">
      <c r="B83" s="714">
        <v>56</v>
      </c>
      <c r="C83" s="757">
        <v>41821</v>
      </c>
      <c r="D83" s="753" t="str">
        <f>M67</f>
        <v>Ryssland</v>
      </c>
      <c r="E83" s="762" t="s">
        <v>6</v>
      </c>
      <c r="F83" s="755" t="str">
        <f>M59</f>
        <v>Portugal</v>
      </c>
      <c r="G83" s="915">
        <v>1</v>
      </c>
      <c r="H83" s="768" t="s">
        <v>6</v>
      </c>
      <c r="I83" s="913">
        <v>2</v>
      </c>
      <c r="J83" s="913">
        <v>2</v>
      </c>
      <c r="K83" s="844">
        <f t="shared" si="141"/>
        <v>0</v>
      </c>
      <c r="M83" s="912" t="s">
        <v>73</v>
      </c>
      <c r="N83" s="874"/>
      <c r="O83" s="875"/>
      <c r="P83" s="834"/>
      <c r="Q83" s="834"/>
      <c r="Z83" s="728" t="s">
        <v>25</v>
      </c>
      <c r="AD83" s="727" t="s">
        <v>26</v>
      </c>
      <c r="AZ83" s="785">
        <v>56</v>
      </c>
      <c r="BA83" s="792">
        <v>41821</v>
      </c>
      <c r="BB83" s="787" t="str">
        <f t="shared" si="142"/>
        <v>Ryssland</v>
      </c>
      <c r="BC83" s="811" t="s">
        <v>6</v>
      </c>
      <c r="BD83" s="787" t="str">
        <f t="shared" si="143"/>
        <v>Portugal</v>
      </c>
      <c r="BE83" s="791">
        <f>IF(G83='Resultat &amp; tabell'!$G83,2,0)</f>
        <v>0</v>
      </c>
      <c r="BF83" s="790" t="s">
        <v>6</v>
      </c>
      <c r="BG83" s="791">
        <f>IF(I83='Resultat &amp; tabell'!$I83,2,0)</f>
        <v>0</v>
      </c>
      <c r="BH83" s="791">
        <f>IF(J83='Resultat &amp; tabell'!$J83,1,0)</f>
        <v>0</v>
      </c>
      <c r="BI83" s="775">
        <f t="shared" si="144"/>
        <v>0</v>
      </c>
      <c r="BK83" s="793" t="str">
        <f t="shared" si="146"/>
        <v>Ryssland</v>
      </c>
      <c r="BL83" s="793" t="str">
        <f>'Resultat &amp; tabell'!D83</f>
        <v>Belgien</v>
      </c>
      <c r="BM83" s="821" t="e">
        <f t="shared" si="147"/>
        <v>#N/A</v>
      </c>
      <c r="BN83" s="823" t="e">
        <f t="shared" si="148"/>
        <v>#N/A</v>
      </c>
      <c r="BO83" s="743">
        <f t="shared" si="145"/>
        <v>0</v>
      </c>
    </row>
    <row r="84" spans="2:67" ht="14.25" customHeight="1" x14ac:dyDescent="0.25">
      <c r="B84" s="719"/>
      <c r="C84" s="741"/>
      <c r="D84" s="719"/>
      <c r="E84" s="719"/>
      <c r="F84" s="719"/>
      <c r="G84" s="715"/>
      <c r="H84" s="715"/>
      <c r="I84" s="715"/>
      <c r="J84" s="715"/>
      <c r="K84" s="857"/>
      <c r="M84" s="876"/>
      <c r="N84" s="874"/>
      <c r="O84" s="875"/>
      <c r="P84" s="834"/>
      <c r="Q84" s="834"/>
      <c r="Z84" s="728"/>
      <c r="AZ84" s="794"/>
      <c r="BA84" s="816"/>
      <c r="BB84" s="794"/>
      <c r="BC84" s="794"/>
      <c r="BD84" s="794"/>
      <c r="BE84" s="815"/>
      <c r="BF84" s="815"/>
      <c r="BG84" s="815"/>
      <c r="BH84" s="815"/>
      <c r="BI84" s="776"/>
      <c r="BK84" s="793" t="str">
        <f t="shared" ref="BK84:BK91" si="149">BD76</f>
        <v>Spanien</v>
      </c>
      <c r="BL84" s="793" t="str">
        <f>'Resultat &amp; tabell'!F76</f>
        <v>Chile</v>
      </c>
      <c r="BM84" s="821" t="e">
        <f t="shared" si="147"/>
        <v>#N/A</v>
      </c>
      <c r="BN84" s="823" t="e">
        <f t="shared" si="148"/>
        <v>#N/A</v>
      </c>
      <c r="BO84" s="743">
        <f t="shared" si="145"/>
        <v>0</v>
      </c>
    </row>
    <row r="85" spans="2:67" ht="14.25" customHeight="1" x14ac:dyDescent="0.25">
      <c r="B85" s="717" t="s">
        <v>29</v>
      </c>
      <c r="C85" s="729"/>
      <c r="D85" s="720"/>
      <c r="K85" s="857"/>
      <c r="M85" s="876"/>
      <c r="N85" s="874"/>
      <c r="O85" s="875"/>
      <c r="P85" s="834"/>
      <c r="Q85" s="834"/>
      <c r="Z85" s="724"/>
      <c r="AZ85" s="779" t="s">
        <v>29</v>
      </c>
      <c r="BA85" s="800"/>
      <c r="BB85" s="743"/>
      <c r="BI85" s="776"/>
      <c r="BK85" s="793" t="str">
        <f t="shared" si="149"/>
        <v>England</v>
      </c>
      <c r="BL85" s="793" t="str">
        <f>'Resultat &amp; tabell'!F77</f>
        <v>Uruguay</v>
      </c>
      <c r="BM85" s="821" t="e">
        <f t="shared" si="147"/>
        <v>#N/A</v>
      </c>
      <c r="BN85" s="823" t="e">
        <f t="shared" si="148"/>
        <v>#N/A</v>
      </c>
      <c r="BO85" s="743">
        <f t="shared" si="145"/>
        <v>0</v>
      </c>
    </row>
    <row r="86" spans="2:67" ht="14.25" customHeight="1" x14ac:dyDescent="0.25">
      <c r="B86" s="764" t="s">
        <v>2</v>
      </c>
      <c r="C86" s="7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766" t="s">
        <v>81</v>
      </c>
      <c r="K86" s="861" t="s">
        <v>89</v>
      </c>
      <c r="M86" s="877" t="s">
        <v>125</v>
      </c>
      <c r="N86" s="874"/>
      <c r="O86" s="2014" t="s">
        <v>158</v>
      </c>
      <c r="P86" s="2015"/>
      <c r="Q86" s="2015"/>
      <c r="R86" s="2016"/>
      <c r="Z86" s="736" t="s">
        <v>2</v>
      </c>
      <c r="AA86" s="736"/>
      <c r="AB86" s="736"/>
      <c r="AC86" s="736"/>
      <c r="AD86" s="736"/>
      <c r="AZ86" s="807" t="s">
        <v>2</v>
      </c>
      <c r="BA86" s="805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806" t="s">
        <v>81</v>
      </c>
      <c r="BI86" s="767" t="s">
        <v>89</v>
      </c>
      <c r="BK86" s="793" t="str">
        <f t="shared" si="149"/>
        <v>Kamerun</v>
      </c>
      <c r="BL86" s="793" t="str">
        <f>'Resultat &amp; tabell'!F78</f>
        <v>Mexiko</v>
      </c>
      <c r="BM86" s="821" t="e">
        <f t="shared" si="147"/>
        <v>#N/A</v>
      </c>
      <c r="BN86" s="823" t="e">
        <f t="shared" si="148"/>
        <v>#N/A</v>
      </c>
      <c r="BO86" s="743">
        <f t="shared" si="145"/>
        <v>0</v>
      </c>
    </row>
    <row r="87" spans="2:67" ht="14.25" customHeight="1" x14ac:dyDescent="0.25">
      <c r="B87" s="714">
        <v>57</v>
      </c>
      <c r="C87" s="757">
        <v>41824</v>
      </c>
      <c r="D87" s="753" t="str">
        <f>IF(M76="","Vinnare match 49",M76)</f>
        <v>Brasilien</v>
      </c>
      <c r="E87" s="762" t="s">
        <v>6</v>
      </c>
      <c r="F87" s="755" t="str">
        <f>IF(M77="","Vinnare match 50",M77)</f>
        <v>England</v>
      </c>
      <c r="G87" s="919">
        <v>2</v>
      </c>
      <c r="H87" s="768" t="s">
        <v>6</v>
      </c>
      <c r="I87" s="918">
        <v>2</v>
      </c>
      <c r="J87" s="918" t="s">
        <v>214</v>
      </c>
      <c r="K87" s="844">
        <f>BI87</f>
        <v>0</v>
      </c>
      <c r="M87" s="917" t="s">
        <v>5</v>
      </c>
      <c r="N87" s="874"/>
      <c r="O87" s="2017">
        <f>BO103</f>
        <v>16</v>
      </c>
      <c r="P87" s="2018"/>
      <c r="Q87" s="2018"/>
      <c r="R87" s="2019"/>
      <c r="Z87" s="728" t="s">
        <v>32</v>
      </c>
      <c r="AD87" s="727" t="s">
        <v>33</v>
      </c>
      <c r="AZ87" s="785">
        <v>57</v>
      </c>
      <c r="BA87" s="792">
        <v>41824</v>
      </c>
      <c r="BB87" s="787" t="str">
        <f>D87</f>
        <v>Brasilien</v>
      </c>
      <c r="BC87" s="811" t="s">
        <v>6</v>
      </c>
      <c r="BD87" s="787" t="str">
        <f>F87</f>
        <v>England</v>
      </c>
      <c r="BE87" s="791">
        <f>IF(G87='Resultat &amp; tabell'!$G87,2,0)</f>
        <v>0</v>
      </c>
      <c r="BF87" s="790" t="s">
        <v>6</v>
      </c>
      <c r="BG87" s="791">
        <f>IF(I87='Resultat &amp; tabell'!$I87,2,0)</f>
        <v>0</v>
      </c>
      <c r="BH87" s="791">
        <f>IF(J87='Resultat &amp; tabell'!$J87,1,0)</f>
        <v>0</v>
      </c>
      <c r="BI87" s="775">
        <f t="shared" ref="BI87:BI90" si="150">SUM(BE87+BG87+BH87)</f>
        <v>0</v>
      </c>
      <c r="BK87" s="793" t="str">
        <f t="shared" si="149"/>
        <v>Japan</v>
      </c>
      <c r="BL87" s="793" t="str">
        <f>'Resultat &amp; tabell'!F79</f>
        <v>Grekland</v>
      </c>
      <c r="BM87" s="821" t="e">
        <f t="shared" si="147"/>
        <v>#N/A</v>
      </c>
      <c r="BN87" s="823" t="e">
        <f t="shared" si="148"/>
        <v>#N/A</v>
      </c>
      <c r="BO87" s="743">
        <f t="shared" si="145"/>
        <v>0</v>
      </c>
    </row>
    <row r="88" spans="2:67" ht="14.25" customHeight="1" x14ac:dyDescent="0.25">
      <c r="B88" s="714">
        <v>58</v>
      </c>
      <c r="C88" s="757">
        <v>41824</v>
      </c>
      <c r="D88" s="753" t="str">
        <f>IF(M80="","Vinnare match 53",M80)</f>
        <v>Frankrike</v>
      </c>
      <c r="E88" s="762" t="s">
        <v>6</v>
      </c>
      <c r="F88" s="755" t="str">
        <f>IF(M81="","Vinnare match 54",M81)</f>
        <v>Tyskland</v>
      </c>
      <c r="G88" s="919">
        <v>2</v>
      </c>
      <c r="H88" s="768" t="s">
        <v>6</v>
      </c>
      <c r="I88" s="918">
        <v>2</v>
      </c>
      <c r="J88" s="918" t="s">
        <v>214</v>
      </c>
      <c r="K88" s="844">
        <f>BI88</f>
        <v>0</v>
      </c>
      <c r="M88" s="917" t="s">
        <v>72</v>
      </c>
      <c r="N88" s="874"/>
      <c r="O88" s="878"/>
      <c r="P88" s="834"/>
      <c r="Q88" s="834"/>
      <c r="Z88" s="728" t="s">
        <v>34</v>
      </c>
      <c r="AD88" s="727" t="s">
        <v>35</v>
      </c>
      <c r="AZ88" s="785">
        <v>58</v>
      </c>
      <c r="BA88" s="792">
        <v>41824</v>
      </c>
      <c r="BB88" s="787" t="str">
        <f>D88</f>
        <v>Frankrike</v>
      </c>
      <c r="BC88" s="811" t="s">
        <v>6</v>
      </c>
      <c r="BD88" s="787" t="str">
        <f>F88</f>
        <v>Tyskland</v>
      </c>
      <c r="BE88" s="791">
        <f>IF(G88='Resultat &amp; tabell'!$G88,2,0)</f>
        <v>0</v>
      </c>
      <c r="BF88" s="790" t="s">
        <v>6</v>
      </c>
      <c r="BG88" s="791">
        <f>IF(I88='Resultat &amp; tabell'!$I88,2,0)</f>
        <v>0</v>
      </c>
      <c r="BH88" s="791">
        <f>IF(J88='Resultat &amp; tabell'!$J88,1,0)</f>
        <v>0</v>
      </c>
      <c r="BI88" s="775">
        <f t="shared" si="150"/>
        <v>0</v>
      </c>
      <c r="BK88" s="793" t="str">
        <f t="shared" si="149"/>
        <v>Nigeria</v>
      </c>
      <c r="BL88" s="793" t="str">
        <f>'Resultat &amp; tabell'!F80</f>
        <v>Nigeria</v>
      </c>
      <c r="BM88" s="821" t="str">
        <f t="shared" si="147"/>
        <v>Nigeria</v>
      </c>
      <c r="BN88" s="823" t="str">
        <f t="shared" si="148"/>
        <v>Nigeria</v>
      </c>
      <c r="BO88" s="743">
        <f t="shared" si="145"/>
        <v>2</v>
      </c>
    </row>
    <row r="89" spans="2:67" ht="14.25" customHeight="1" x14ac:dyDescent="0.25">
      <c r="B89" s="714">
        <v>59</v>
      </c>
      <c r="C89" s="757">
        <v>41825</v>
      </c>
      <c r="D89" s="753" t="str">
        <f>IF(M78="","Vinnare match 51",M78)</f>
        <v>Chile</v>
      </c>
      <c r="E89" s="762" t="s">
        <v>6</v>
      </c>
      <c r="F89" s="755" t="str">
        <f>IF(M79="","Vinnare match 52",M79)</f>
        <v>Uruguay</v>
      </c>
      <c r="G89" s="919">
        <v>1</v>
      </c>
      <c r="H89" s="768" t="s">
        <v>6</v>
      </c>
      <c r="I89" s="918">
        <v>1</v>
      </c>
      <c r="J89" s="918" t="s">
        <v>122</v>
      </c>
      <c r="K89" s="844">
        <f>BI89</f>
        <v>0</v>
      </c>
      <c r="M89" s="917" t="s">
        <v>30</v>
      </c>
      <c r="N89" s="874"/>
      <c r="O89" s="878"/>
      <c r="P89" s="834"/>
      <c r="Q89" s="834"/>
      <c r="Z89" s="728" t="s">
        <v>36</v>
      </c>
      <c r="AD89" s="727" t="s">
        <v>37</v>
      </c>
      <c r="AZ89" s="785">
        <v>59</v>
      </c>
      <c r="BA89" s="792">
        <v>41825</v>
      </c>
      <c r="BB89" s="787" t="str">
        <f>D89</f>
        <v>Chile</v>
      </c>
      <c r="BC89" s="811" t="s">
        <v>6</v>
      </c>
      <c r="BD89" s="787" t="str">
        <f>F89</f>
        <v>Uruguay</v>
      </c>
      <c r="BE89" s="791">
        <f>IF(G89='Resultat &amp; tabell'!$G89,2,0)</f>
        <v>0</v>
      </c>
      <c r="BF89" s="790" t="s">
        <v>6</v>
      </c>
      <c r="BG89" s="791">
        <f>IF(I89='Resultat &amp; tabell'!$I89,2,0)</f>
        <v>0</v>
      </c>
      <c r="BH89" s="791">
        <f>IF(J89='Resultat &amp; tabell'!$J89,1,0)</f>
        <v>0</v>
      </c>
      <c r="BI89" s="775">
        <f t="shared" si="150"/>
        <v>0</v>
      </c>
      <c r="BK89" s="793" t="str">
        <f t="shared" si="149"/>
        <v>Belgien</v>
      </c>
      <c r="BL89" s="793" t="str">
        <f>'Resultat &amp; tabell'!F81</f>
        <v>Algeriet</v>
      </c>
      <c r="BM89" s="821" t="str">
        <f t="shared" si="147"/>
        <v>Belgien</v>
      </c>
      <c r="BN89" s="823" t="str">
        <f t="shared" si="148"/>
        <v>Belgien</v>
      </c>
      <c r="BO89" s="743">
        <f t="shared" si="145"/>
        <v>2</v>
      </c>
    </row>
    <row r="90" spans="2:67" ht="14.25" customHeight="1" x14ac:dyDescent="0.25">
      <c r="B90" s="714">
        <v>60</v>
      </c>
      <c r="C90" s="757">
        <v>41825</v>
      </c>
      <c r="D90" s="753" t="str">
        <f>IF(M82="","Vinnare match 55",M82)</f>
        <v>Argentina</v>
      </c>
      <c r="E90" s="762" t="s">
        <v>6</v>
      </c>
      <c r="F90" s="755" t="str">
        <f>IF(M83="","Vinnare match 56",M83)</f>
        <v>Portugal</v>
      </c>
      <c r="G90" s="919">
        <v>2</v>
      </c>
      <c r="H90" s="768" t="s">
        <v>6</v>
      </c>
      <c r="I90" s="918">
        <v>1</v>
      </c>
      <c r="J90" s="918">
        <v>1</v>
      </c>
      <c r="K90" s="844">
        <f>BI90</f>
        <v>0</v>
      </c>
      <c r="M90" s="917" t="s">
        <v>67</v>
      </c>
      <c r="N90" s="874"/>
      <c r="O90" s="878"/>
      <c r="P90" s="834"/>
      <c r="Q90" s="834"/>
      <c r="Z90" s="728" t="s">
        <v>38</v>
      </c>
      <c r="AD90" s="727" t="s">
        <v>39</v>
      </c>
      <c r="AZ90" s="785">
        <v>60</v>
      </c>
      <c r="BA90" s="792">
        <v>41825</v>
      </c>
      <c r="BB90" s="787" t="str">
        <f>D90</f>
        <v>Argentina</v>
      </c>
      <c r="BC90" s="811" t="s">
        <v>6</v>
      </c>
      <c r="BD90" s="787" t="str">
        <f>F90</f>
        <v>Portugal</v>
      </c>
      <c r="BE90" s="791">
        <f>IF(G90='Resultat &amp; tabell'!$G90,2,0)</f>
        <v>0</v>
      </c>
      <c r="BF90" s="790" t="s">
        <v>6</v>
      </c>
      <c r="BG90" s="791">
        <f>IF(I90='Resultat &amp; tabell'!$I90,2,0)</f>
        <v>0</v>
      </c>
      <c r="BH90" s="791">
        <f>IF(J90='Resultat &amp; tabell'!$J90,1,0)</f>
        <v>0</v>
      </c>
      <c r="BI90" s="775">
        <f t="shared" si="150"/>
        <v>0</v>
      </c>
      <c r="BK90" s="793" t="str">
        <f t="shared" si="149"/>
        <v>Schweiz</v>
      </c>
      <c r="BL90" s="793" t="str">
        <f>'Resultat &amp; tabell'!F82</f>
        <v>Schweiz</v>
      </c>
      <c r="BM90" s="821" t="str">
        <f t="shared" si="147"/>
        <v>Schweiz</v>
      </c>
      <c r="BN90" s="823" t="str">
        <f t="shared" si="148"/>
        <v>Schweiz</v>
      </c>
      <c r="BO90" s="743">
        <f t="shared" si="145"/>
        <v>2</v>
      </c>
    </row>
    <row r="91" spans="2:67" ht="14.25" customHeight="1" x14ac:dyDescent="0.25">
      <c r="B91" s="730"/>
      <c r="C91" s="729"/>
      <c r="D91" s="720"/>
      <c r="K91" s="857"/>
      <c r="M91" s="876"/>
      <c r="N91" s="874"/>
      <c r="O91" s="878"/>
      <c r="P91" s="834"/>
      <c r="Q91" s="834"/>
      <c r="Z91" s="724"/>
      <c r="AZ91" s="742"/>
      <c r="BA91" s="800"/>
      <c r="BB91" s="743"/>
      <c r="BI91" s="776"/>
      <c r="BK91" s="793" t="str">
        <f t="shared" si="149"/>
        <v>Portugal</v>
      </c>
      <c r="BL91" s="793" t="str">
        <f>'Resultat &amp; tabell'!F83</f>
        <v>USA</v>
      </c>
      <c r="BM91" s="821" t="e">
        <f t="shared" si="147"/>
        <v>#N/A</v>
      </c>
      <c r="BN91" s="823" t="e">
        <f t="shared" si="148"/>
        <v>#N/A</v>
      </c>
      <c r="BO91" s="743">
        <f t="shared" si="145"/>
        <v>0</v>
      </c>
    </row>
    <row r="92" spans="2:67" ht="14.25" customHeight="1" x14ac:dyDescent="0.25">
      <c r="B92" s="717" t="s">
        <v>41</v>
      </c>
      <c r="C92" s="729"/>
      <c r="D92" s="720"/>
      <c r="K92" s="857"/>
      <c r="M92" s="876"/>
      <c r="N92" s="874"/>
      <c r="O92" s="878"/>
      <c r="P92" s="834"/>
      <c r="Q92" s="834"/>
      <c r="Z92" s="724"/>
      <c r="AZ92" s="779" t="s">
        <v>41</v>
      </c>
      <c r="BA92" s="800"/>
      <c r="BB92" s="743"/>
      <c r="BI92" s="776"/>
      <c r="BK92" s="793"/>
      <c r="BN92" s="711" t="s">
        <v>107</v>
      </c>
      <c r="BO92" s="744">
        <f>SUM(BO76:BO91)</f>
        <v>18</v>
      </c>
    </row>
    <row r="93" spans="2:67" ht="14.25" customHeight="1" x14ac:dyDescent="0.25">
      <c r="B93" s="764" t="s">
        <v>2</v>
      </c>
      <c r="C93" s="7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766" t="s">
        <v>81</v>
      </c>
      <c r="K93" s="861" t="s">
        <v>89</v>
      </c>
      <c r="M93" s="877" t="s">
        <v>124</v>
      </c>
      <c r="N93" s="874" t="s">
        <v>100</v>
      </c>
      <c r="O93" s="2014" t="s">
        <v>159</v>
      </c>
      <c r="P93" s="2015"/>
      <c r="Q93" s="2015"/>
      <c r="R93" s="2016"/>
      <c r="Z93" s="736" t="s">
        <v>2</v>
      </c>
      <c r="AA93" s="736"/>
      <c r="AB93" s="736"/>
      <c r="AC93" s="736"/>
      <c r="AD93" s="736"/>
      <c r="AZ93" s="807" t="s">
        <v>2</v>
      </c>
      <c r="BA93" s="805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806" t="s">
        <v>81</v>
      </c>
      <c r="BI93" s="767" t="s">
        <v>89</v>
      </c>
      <c r="BK93" s="824" t="s">
        <v>29</v>
      </c>
      <c r="BL93" s="825"/>
      <c r="BM93" s="826"/>
      <c r="BN93" s="827"/>
      <c r="BO93" s="827"/>
    </row>
    <row r="94" spans="2:67" ht="14.25" customHeight="1" x14ac:dyDescent="0.25">
      <c r="B94" s="714">
        <v>61</v>
      </c>
      <c r="C94" s="757">
        <v>41828.708333333336</v>
      </c>
      <c r="D94" s="753" t="str">
        <f>IF(M87="","Vinnare match 57",M87)</f>
        <v>Brasilien</v>
      </c>
      <c r="E94" s="762" t="s">
        <v>6</v>
      </c>
      <c r="F94" s="755" t="str">
        <f>IF(M88="","Vinnare match 58",M88)</f>
        <v>Tyskland</v>
      </c>
      <c r="G94" s="831">
        <v>1</v>
      </c>
      <c r="H94" s="768" t="s">
        <v>6</v>
      </c>
      <c r="I94" s="921">
        <v>3</v>
      </c>
      <c r="J94" s="921">
        <v>2</v>
      </c>
      <c r="K94" s="844">
        <f>BI94</f>
        <v>0</v>
      </c>
      <c r="M94" s="920" t="s">
        <v>72</v>
      </c>
      <c r="O94" s="2017">
        <f>BO110</f>
        <v>0</v>
      </c>
      <c r="P94" s="2018"/>
      <c r="Q94" s="2018"/>
      <c r="R94" s="2019"/>
      <c r="S94" s="874" t="str">
        <f>IF(M94=D94,F94,D94)</f>
        <v>Brasilien</v>
      </c>
      <c r="Z94" s="728" t="s">
        <v>44</v>
      </c>
      <c r="AD94" s="727" t="s">
        <v>45</v>
      </c>
      <c r="AZ94" s="785">
        <v>61</v>
      </c>
      <c r="BA94" s="792">
        <v>41828.708333333336</v>
      </c>
      <c r="BB94" s="787" t="str">
        <f>D94</f>
        <v>Brasilien</v>
      </c>
      <c r="BC94" s="811" t="s">
        <v>6</v>
      </c>
      <c r="BD94" s="787" t="str">
        <f>F94</f>
        <v>Tyskland</v>
      </c>
      <c r="BE94" s="791">
        <f>IF(G94='Resultat &amp; tabell'!$G94,2,0)</f>
        <v>0</v>
      </c>
      <c r="BF94" s="790" t="s">
        <v>6</v>
      </c>
      <c r="BG94" s="791">
        <f>IF(I94='Resultat &amp; tabell'!$I94,2,0)</f>
        <v>0</v>
      </c>
      <c r="BH94" s="791">
        <f>IF(J94='Resultat &amp; tabell'!$J94,1,0)</f>
        <v>0</v>
      </c>
      <c r="BI94" s="775">
        <f t="shared" ref="BI94:BI95" si="151">SUM(BE94+BG94+BH94)</f>
        <v>0</v>
      </c>
      <c r="BK94" s="746" t="s">
        <v>104</v>
      </c>
      <c r="BL94" s="778" t="s">
        <v>103</v>
      </c>
      <c r="BM94" s="778" t="s">
        <v>105</v>
      </c>
      <c r="BN94" s="778" t="s">
        <v>106</v>
      </c>
      <c r="BO94" s="778" t="s">
        <v>89</v>
      </c>
    </row>
    <row r="95" spans="2:67" ht="14.25" customHeight="1" x14ac:dyDescent="0.25">
      <c r="B95" s="714">
        <v>62</v>
      </c>
      <c r="C95" s="757">
        <v>41829.708333333336</v>
      </c>
      <c r="D95" s="753" t="str">
        <f>IF(M89="","Vinnare match 59",M89)</f>
        <v>Chile</v>
      </c>
      <c r="E95" s="762" t="s">
        <v>6</v>
      </c>
      <c r="F95" s="755" t="str">
        <f>IF(M90="","Vinnare match 60",M90)</f>
        <v>Argentina</v>
      </c>
      <c r="G95" s="831">
        <v>2</v>
      </c>
      <c r="H95" s="768" t="s">
        <v>6</v>
      </c>
      <c r="I95" s="921">
        <v>2</v>
      </c>
      <c r="J95" s="921" t="s">
        <v>214</v>
      </c>
      <c r="K95" s="844">
        <f>BI95</f>
        <v>0</v>
      </c>
      <c r="M95" s="920" t="s">
        <v>67</v>
      </c>
      <c r="O95" s="878"/>
      <c r="P95" s="874" t="str">
        <f>IF(M95=D95,F95,D95)</f>
        <v>Chile</v>
      </c>
      <c r="Q95" s="834"/>
      <c r="Z95" s="728" t="s">
        <v>48</v>
      </c>
      <c r="AD95" s="727" t="s">
        <v>49</v>
      </c>
      <c r="AZ95" s="785">
        <v>62</v>
      </c>
      <c r="BA95" s="792">
        <v>41829.708333333336</v>
      </c>
      <c r="BB95" s="787" t="str">
        <f>D95</f>
        <v>Chile</v>
      </c>
      <c r="BC95" s="811" t="s">
        <v>6</v>
      </c>
      <c r="BD95" s="787" t="str">
        <f>F95</f>
        <v>Argentina</v>
      </c>
      <c r="BE95" s="791">
        <f>IF(G95='Resultat &amp; tabell'!$G95,2,0)</f>
        <v>0</v>
      </c>
      <c r="BF95" s="790" t="s">
        <v>6</v>
      </c>
      <c r="BG95" s="791">
        <f>IF(I95='Resultat &amp; tabell'!$I95,2,0)</f>
        <v>0</v>
      </c>
      <c r="BH95" s="791">
        <f>IF(J95='Resultat &amp; tabell'!$J95,1,0)</f>
        <v>0</v>
      </c>
      <c r="BI95" s="775">
        <f t="shared" si="151"/>
        <v>0</v>
      </c>
      <c r="BK95" s="793" t="str">
        <f>D87</f>
        <v>Brasilien</v>
      </c>
      <c r="BL95" s="793" t="str">
        <f>'Resultat &amp; tabell'!D87</f>
        <v>Brasilien</v>
      </c>
      <c r="BM95" s="821" t="str">
        <f>VLOOKUP(BK95,$BL$95:$BL$102,1,FALSE)</f>
        <v>Brasilien</v>
      </c>
      <c r="BN95" s="823" t="str">
        <f t="shared" ref="BN95:BN102" si="152">BM95</f>
        <v>Brasilien</v>
      </c>
      <c r="BO95" s="743">
        <f t="shared" ref="BO95:BO102" si="153">IFERROR(IF(BM95=BN95,4,0),0)</f>
        <v>4</v>
      </c>
    </row>
    <row r="96" spans="2:67" ht="14.25" customHeight="1" x14ac:dyDescent="0.25">
      <c r="B96" s="730"/>
      <c r="C96" s="729"/>
      <c r="D96" s="720"/>
      <c r="K96" s="857"/>
      <c r="M96" s="876"/>
      <c r="N96" s="874"/>
      <c r="O96" s="878"/>
      <c r="P96" s="834"/>
      <c r="Q96" s="834"/>
      <c r="Z96" s="724"/>
      <c r="AZ96" s="742"/>
      <c r="BA96" s="800"/>
      <c r="BB96" s="743"/>
      <c r="BI96" s="776"/>
      <c r="BK96" s="793" t="str">
        <f>D88</f>
        <v>Frankrike</v>
      </c>
      <c r="BL96" s="793" t="str">
        <f>'Resultat &amp; tabell'!D88</f>
        <v>Frankrike</v>
      </c>
      <c r="BM96" s="821" t="str">
        <f t="shared" ref="BM96:BM102" si="154">VLOOKUP(BK96,$BL$95:$BL$102,1,FALSE)</f>
        <v>Frankrike</v>
      </c>
      <c r="BN96" s="823" t="str">
        <f t="shared" si="152"/>
        <v>Frankrike</v>
      </c>
      <c r="BO96" s="743">
        <f t="shared" si="153"/>
        <v>4</v>
      </c>
    </row>
    <row r="97" spans="2:67" ht="14.25" customHeight="1" x14ac:dyDescent="0.25">
      <c r="B97" s="717" t="s">
        <v>50</v>
      </c>
      <c r="C97" s="729"/>
      <c r="D97" s="720"/>
      <c r="K97" s="857"/>
      <c r="M97" s="876"/>
      <c r="N97" s="874"/>
      <c r="O97" s="878"/>
      <c r="P97" s="834"/>
      <c r="Q97" s="834"/>
      <c r="Z97" s="724"/>
      <c r="AZ97" s="779" t="s">
        <v>50</v>
      </c>
      <c r="BA97" s="800"/>
      <c r="BB97" s="743"/>
      <c r="BI97" s="776"/>
      <c r="BK97" s="793" t="str">
        <f>D89</f>
        <v>Chile</v>
      </c>
      <c r="BL97" s="793" t="str">
        <f>'Resultat &amp; tabell'!D89</f>
        <v>Holland</v>
      </c>
      <c r="BM97" s="821" t="e">
        <f t="shared" si="154"/>
        <v>#N/A</v>
      </c>
      <c r="BN97" s="823" t="e">
        <f t="shared" si="152"/>
        <v>#N/A</v>
      </c>
      <c r="BO97" s="743">
        <f t="shared" si="153"/>
        <v>0</v>
      </c>
    </row>
    <row r="98" spans="2:67" ht="14.25" customHeight="1" x14ac:dyDescent="0.25">
      <c r="B98" s="764" t="s">
        <v>2</v>
      </c>
      <c r="C98" s="76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766" t="s">
        <v>81</v>
      </c>
      <c r="K98" s="861" t="s">
        <v>89</v>
      </c>
      <c r="M98" s="857"/>
      <c r="N98" s="874"/>
      <c r="O98" s="2014" t="s">
        <v>160</v>
      </c>
      <c r="P98" s="2015"/>
      <c r="Q98" s="2015"/>
      <c r="R98" s="2016"/>
      <c r="Z98" s="736" t="s">
        <v>2</v>
      </c>
      <c r="AA98" s="736"/>
      <c r="AB98" s="736"/>
      <c r="AC98" s="736"/>
      <c r="AD98" s="736"/>
      <c r="AZ98" s="807" t="s">
        <v>2</v>
      </c>
      <c r="BA98" s="805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806" t="s">
        <v>81</v>
      </c>
      <c r="BI98" s="767" t="s">
        <v>89</v>
      </c>
      <c r="BK98" s="793" t="str">
        <f>D90</f>
        <v>Argentina</v>
      </c>
      <c r="BL98" s="793" t="str">
        <f>'Resultat &amp; tabell'!D90</f>
        <v>Argentina</v>
      </c>
      <c r="BM98" s="821" t="str">
        <f t="shared" si="154"/>
        <v>Argentina</v>
      </c>
      <c r="BN98" s="823" t="str">
        <f t="shared" si="152"/>
        <v>Argentina</v>
      </c>
      <c r="BO98" s="743">
        <f t="shared" si="153"/>
        <v>4</v>
      </c>
    </row>
    <row r="99" spans="2:67" ht="14.25" customHeight="1" x14ac:dyDescent="0.25">
      <c r="B99" s="714">
        <v>63</v>
      </c>
      <c r="C99" s="757">
        <v>41832</v>
      </c>
      <c r="D99" s="753" t="str">
        <f>IF(M94="","Förlorare match 61",S94)</f>
        <v>Brasilien</v>
      </c>
      <c r="E99" s="762" t="s">
        <v>6</v>
      </c>
      <c r="F99" s="755" t="str">
        <f>IF(M95="","Förlorare match 62",P95)</f>
        <v>Chile</v>
      </c>
      <c r="G99" s="831">
        <v>4</v>
      </c>
      <c r="H99" s="768" t="s">
        <v>6</v>
      </c>
      <c r="I99" s="1043">
        <v>1</v>
      </c>
      <c r="J99" s="1043" t="s">
        <v>214</v>
      </c>
      <c r="K99" s="844">
        <f>BI99</f>
        <v>0</v>
      </c>
      <c r="M99" s="879"/>
      <c r="N99" s="874"/>
      <c r="O99" s="2017">
        <f>BO115</f>
        <v>0</v>
      </c>
      <c r="P99" s="2018"/>
      <c r="Q99" s="2018"/>
      <c r="R99" s="2019"/>
      <c r="Z99" s="728" t="s">
        <v>51</v>
      </c>
      <c r="AD99" s="727" t="s">
        <v>52</v>
      </c>
      <c r="AZ99" s="785">
        <v>63</v>
      </c>
      <c r="BA99" s="792">
        <v>41832</v>
      </c>
      <c r="BB99" s="787" t="str">
        <f>D99</f>
        <v>Brasilien</v>
      </c>
      <c r="BC99" s="811" t="s">
        <v>6</v>
      </c>
      <c r="BD99" s="787" t="str">
        <f>F99</f>
        <v>Chile</v>
      </c>
      <c r="BE99" s="791">
        <f>IF(G99='Resultat &amp; tabell'!$G99,2,0)</f>
        <v>0</v>
      </c>
      <c r="BF99" s="790" t="s">
        <v>6</v>
      </c>
      <c r="BG99" s="791">
        <f>IF(I99='Resultat &amp; tabell'!$I99,2,0)</f>
        <v>0</v>
      </c>
      <c r="BH99" s="791">
        <f>IF(J99='Resultat &amp; tabell'!$J99,1,0)</f>
        <v>0</v>
      </c>
      <c r="BI99" s="775">
        <f>SUM(BE99+BG99+BH99)</f>
        <v>0</v>
      </c>
      <c r="BK99" s="793" t="str">
        <f>F87</f>
        <v>England</v>
      </c>
      <c r="BL99" s="793" t="str">
        <f>'Resultat &amp; tabell'!F87</f>
        <v>Colombia</v>
      </c>
      <c r="BM99" s="821" t="e">
        <f t="shared" si="154"/>
        <v>#N/A</v>
      </c>
      <c r="BN99" s="823" t="e">
        <f t="shared" si="152"/>
        <v>#N/A</v>
      </c>
      <c r="BO99" s="743">
        <f t="shared" si="153"/>
        <v>0</v>
      </c>
    </row>
    <row r="100" spans="2:67" ht="14.25" customHeight="1" x14ac:dyDescent="0.25">
      <c r="B100" s="730"/>
      <c r="C100" s="729"/>
      <c r="D100" s="720"/>
      <c r="K100" s="857"/>
      <c r="M100" s="880"/>
      <c r="N100" s="874"/>
      <c r="O100" s="881"/>
      <c r="P100" s="834"/>
      <c r="Q100" s="834"/>
      <c r="Z100" s="724"/>
      <c r="AZ100" s="742"/>
      <c r="BA100" s="800"/>
      <c r="BB100" s="743"/>
      <c r="BI100" s="776"/>
      <c r="BK100" s="793" t="str">
        <f>F88</f>
        <v>Tyskland</v>
      </c>
      <c r="BL100" s="793" t="str">
        <f>'Resultat &amp; tabell'!F88</f>
        <v>Tyskland</v>
      </c>
      <c r="BM100" s="821" t="str">
        <f t="shared" si="154"/>
        <v>Tyskland</v>
      </c>
      <c r="BN100" s="823" t="str">
        <f t="shared" si="152"/>
        <v>Tyskland</v>
      </c>
      <c r="BO100" s="743">
        <f t="shared" si="153"/>
        <v>4</v>
      </c>
    </row>
    <row r="101" spans="2:67" ht="14.25" customHeight="1" x14ac:dyDescent="0.25">
      <c r="B101" s="717" t="s">
        <v>54</v>
      </c>
      <c r="C101" s="732"/>
      <c r="D101" s="734"/>
      <c r="E101" s="718"/>
      <c r="F101" s="717"/>
      <c r="G101" s="718"/>
      <c r="H101" s="718"/>
      <c r="I101" s="718"/>
      <c r="J101" s="718"/>
      <c r="K101" s="857"/>
      <c r="M101" s="880"/>
      <c r="N101" s="874"/>
      <c r="O101" s="878"/>
      <c r="P101" s="834"/>
      <c r="Q101" s="834"/>
      <c r="Z101" s="736"/>
      <c r="AA101" s="722"/>
      <c r="AB101" s="722"/>
      <c r="AC101" s="722"/>
      <c r="AD101" s="721"/>
      <c r="AZ101" s="779" t="s">
        <v>54</v>
      </c>
      <c r="BA101" s="802"/>
      <c r="BB101" s="744"/>
      <c r="BC101" s="780"/>
      <c r="BD101" s="779"/>
      <c r="BE101" s="780"/>
      <c r="BF101" s="780"/>
      <c r="BG101" s="780"/>
      <c r="BH101" s="780"/>
      <c r="BI101" s="776"/>
      <c r="BK101" s="793" t="str">
        <f>F89</f>
        <v>Uruguay</v>
      </c>
      <c r="BL101" s="793" t="str">
        <f>'Resultat &amp; tabell'!F89</f>
        <v>Costa Rica</v>
      </c>
      <c r="BM101" s="821" t="e">
        <f t="shared" si="154"/>
        <v>#N/A</v>
      </c>
      <c r="BN101" s="823" t="e">
        <f t="shared" si="152"/>
        <v>#N/A</v>
      </c>
      <c r="BO101" s="743">
        <f t="shared" si="153"/>
        <v>0</v>
      </c>
    </row>
    <row r="102" spans="2:67" ht="14.25" customHeight="1" x14ac:dyDescent="0.25">
      <c r="B102" s="764" t="s">
        <v>2</v>
      </c>
      <c r="C102" s="7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766" t="s">
        <v>81</v>
      </c>
      <c r="K102" s="861" t="s">
        <v>89</v>
      </c>
      <c r="M102" s="857"/>
      <c r="N102" s="874"/>
      <c r="O102" s="2014" t="s">
        <v>161</v>
      </c>
      <c r="P102" s="2015"/>
      <c r="Q102" s="2015"/>
      <c r="R102" s="2016"/>
      <c r="Z102" s="736" t="s">
        <v>2</v>
      </c>
      <c r="AA102" s="736"/>
      <c r="AB102" s="736"/>
      <c r="AC102" s="736"/>
      <c r="AD102" s="736"/>
      <c r="AZ102" s="807" t="s">
        <v>2</v>
      </c>
      <c r="BA102" s="805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806" t="s">
        <v>81</v>
      </c>
      <c r="BI102" s="767" t="s">
        <v>89</v>
      </c>
      <c r="BK102" s="793" t="str">
        <f>F90</f>
        <v>Portugal</v>
      </c>
      <c r="BL102" s="793" t="str">
        <f>'Resultat &amp; tabell'!F90</f>
        <v>Belgien</v>
      </c>
      <c r="BM102" s="821" t="e">
        <f t="shared" si="154"/>
        <v>#N/A</v>
      </c>
      <c r="BN102" s="823" t="e">
        <f t="shared" si="152"/>
        <v>#N/A</v>
      </c>
      <c r="BO102" s="743">
        <f t="shared" si="153"/>
        <v>0</v>
      </c>
    </row>
    <row r="103" spans="2:67" ht="14.25" customHeight="1" x14ac:dyDescent="0.25">
      <c r="B103" s="763">
        <v>64</v>
      </c>
      <c r="C103" s="769">
        <v>41833.666666666664</v>
      </c>
      <c r="D103" s="753" t="str">
        <f>IF(M94="","Vinnare match 61",M94)</f>
        <v>Tyskland</v>
      </c>
      <c r="E103" s="762" t="s">
        <v>6</v>
      </c>
      <c r="F103" s="755" t="str">
        <f>IF(M95="","Vinnare match 62",M95)</f>
        <v>Argentina</v>
      </c>
      <c r="G103" s="830">
        <v>3</v>
      </c>
      <c r="H103" s="768" t="s">
        <v>6</v>
      </c>
      <c r="I103" s="832">
        <v>2</v>
      </c>
      <c r="J103" s="831">
        <v>1</v>
      </c>
      <c r="K103" s="844">
        <f>BI103</f>
        <v>0</v>
      </c>
      <c r="M103" s="879"/>
      <c r="N103" s="874"/>
      <c r="O103" s="2017">
        <f>BO120</f>
        <v>0</v>
      </c>
      <c r="P103" s="2018"/>
      <c r="Q103" s="2018"/>
      <c r="R103" s="2019"/>
      <c r="Z103" s="728" t="s">
        <v>57</v>
      </c>
      <c r="AD103" s="727" t="s">
        <v>58</v>
      </c>
      <c r="AZ103" s="817">
        <v>64</v>
      </c>
      <c r="BA103" s="818">
        <v>41833.666666666664</v>
      </c>
      <c r="BB103" s="787" t="str">
        <f>D103</f>
        <v>Tyskland</v>
      </c>
      <c r="BC103" s="811" t="s">
        <v>6</v>
      </c>
      <c r="BD103" s="787" t="str">
        <f>F103</f>
        <v>Argentina</v>
      </c>
      <c r="BE103" s="791">
        <f>IF(G103='Resultat &amp; tabell'!$G103,2,0)</f>
        <v>0</v>
      </c>
      <c r="BF103" s="790" t="s">
        <v>6</v>
      </c>
      <c r="BG103" s="791">
        <f>IF(I103='Resultat &amp; tabell'!$I103,2,0)</f>
        <v>0</v>
      </c>
      <c r="BH103" s="791">
        <f>IF(J103='Resultat &amp; tabell'!$J103,1,0)</f>
        <v>0</v>
      </c>
      <c r="BI103" s="775">
        <f>SUM(BE103+BG103+BH103)</f>
        <v>0</v>
      </c>
      <c r="BK103" s="793"/>
      <c r="BM103" s="822"/>
      <c r="BN103" s="711" t="s">
        <v>107</v>
      </c>
      <c r="BO103" s="744">
        <f>SUM(BO95:BO102)</f>
        <v>16</v>
      </c>
    </row>
    <row r="104" spans="2:67" ht="14.25" customHeight="1" x14ac:dyDescent="0.25">
      <c r="BK104" s="824" t="s">
        <v>41</v>
      </c>
      <c r="BL104" s="825"/>
      <c r="BM104" s="826"/>
      <c r="BN104" s="827"/>
      <c r="BO104" s="827"/>
    </row>
    <row r="105" spans="2:67" ht="14.25" customHeight="1" x14ac:dyDescent="0.25">
      <c r="BK105" s="746" t="s">
        <v>104</v>
      </c>
      <c r="BL105" s="778" t="s">
        <v>103</v>
      </c>
      <c r="BM105" s="778" t="s">
        <v>105</v>
      </c>
      <c r="BN105" s="778" t="s">
        <v>106</v>
      </c>
      <c r="BO105" s="778" t="s">
        <v>89</v>
      </c>
    </row>
    <row r="106" spans="2:67" ht="14.25" customHeight="1" x14ac:dyDescent="0.25">
      <c r="BK106" s="794" t="str">
        <f>D94</f>
        <v>Brasilien</v>
      </c>
      <c r="BL106" s="793" t="str">
        <f>'Resultat &amp; tabell'!D94</f>
        <v>Segrare match 57</v>
      </c>
      <c r="BM106" s="821" t="e">
        <f>VLOOKUP(BK106,$BL$106:$BL$109,1,FALSE)</f>
        <v>#N/A</v>
      </c>
      <c r="BN106" s="823" t="e">
        <f t="shared" ref="BN106:BN109" si="155">BM106</f>
        <v>#N/A</v>
      </c>
      <c r="BO106" s="743">
        <f>IFERROR(IF(BM106=BN106,6,0),0)</f>
        <v>0</v>
      </c>
    </row>
    <row r="107" spans="2:67" ht="14.25" customHeight="1" x14ac:dyDescent="0.25">
      <c r="BK107" s="794" t="str">
        <f>D95</f>
        <v>Chile</v>
      </c>
      <c r="BL107" s="793" t="str">
        <f>'Resultat &amp; tabell'!D95</f>
        <v>Segrare match 59</v>
      </c>
      <c r="BM107" s="821" t="e">
        <f t="shared" ref="BM107:BM109" si="156">VLOOKUP(BK107,$BL$106:$BL$109,1,FALSE)</f>
        <v>#N/A</v>
      </c>
      <c r="BN107" s="823" t="e">
        <f t="shared" si="155"/>
        <v>#N/A</v>
      </c>
      <c r="BO107" s="743">
        <f>IFERROR(IF(BM107=BN107,6,0),0)</f>
        <v>0</v>
      </c>
    </row>
    <row r="108" spans="2:67" ht="14.25" customHeight="1" x14ac:dyDescent="0.25">
      <c r="BK108" s="794" t="str">
        <f>F94</f>
        <v>Tyskland</v>
      </c>
      <c r="BL108" s="793" t="str">
        <f>'Resultat &amp; tabell'!F94</f>
        <v>Segrare match 58</v>
      </c>
      <c r="BM108" s="821" t="e">
        <f t="shared" si="156"/>
        <v>#N/A</v>
      </c>
      <c r="BN108" s="823" t="e">
        <f t="shared" si="155"/>
        <v>#N/A</v>
      </c>
      <c r="BO108" s="743">
        <f>IFERROR(IF(BM108=BN108,6,0),0)</f>
        <v>0</v>
      </c>
    </row>
    <row r="109" spans="2:67" ht="14.25" customHeight="1" x14ac:dyDescent="0.25">
      <c r="BK109" s="794" t="str">
        <f>F95</f>
        <v>Argentina</v>
      </c>
      <c r="BL109" s="793" t="str">
        <f>'Resultat &amp; tabell'!F95</f>
        <v>Segrare match 60</v>
      </c>
      <c r="BM109" s="821" t="e">
        <f t="shared" si="156"/>
        <v>#N/A</v>
      </c>
      <c r="BN109" s="823" t="e">
        <f t="shared" si="155"/>
        <v>#N/A</v>
      </c>
      <c r="BO109" s="743">
        <f>IFERROR(IF(BM109=BN109,6,0),0)</f>
        <v>0</v>
      </c>
    </row>
    <row r="110" spans="2:67" ht="14.25" customHeight="1" x14ac:dyDescent="0.25">
      <c r="BN110" s="711" t="s">
        <v>107</v>
      </c>
      <c r="BO110" s="744">
        <f>SUM(BO106:BO109)</f>
        <v>0</v>
      </c>
    </row>
    <row r="111" spans="2:67" ht="14.25" customHeight="1" x14ac:dyDescent="0.25">
      <c r="BK111" s="824" t="s">
        <v>50</v>
      </c>
      <c r="BL111" s="825"/>
      <c r="BM111" s="826"/>
      <c r="BN111" s="827"/>
      <c r="BO111" s="827"/>
    </row>
    <row r="112" spans="2:67" ht="14.25" customHeight="1" x14ac:dyDescent="0.25">
      <c r="BK112" s="746" t="s">
        <v>104</v>
      </c>
      <c r="BL112" s="778" t="s">
        <v>103</v>
      </c>
      <c r="BM112" s="778" t="s">
        <v>105</v>
      </c>
      <c r="BN112" s="778" t="s">
        <v>106</v>
      </c>
      <c r="BO112" s="778" t="s">
        <v>89</v>
      </c>
    </row>
    <row r="113" spans="63:67" ht="14.25" customHeight="1" x14ac:dyDescent="0.25">
      <c r="BK113" s="794" t="str">
        <f>D99</f>
        <v>Brasilien</v>
      </c>
      <c r="BL113" s="793" t="str">
        <f>'Resultat &amp; tabell'!D99</f>
        <v xml:space="preserve"> Förlorare match 61</v>
      </c>
      <c r="BM113" s="821" t="e">
        <f>VLOOKUP(BK113,$BL$113:$BL$114,1,FALSE)</f>
        <v>#N/A</v>
      </c>
      <c r="BN113" s="823" t="e">
        <f t="shared" ref="BN113:BN114" si="157">BM113</f>
        <v>#N/A</v>
      </c>
      <c r="BO113" s="743">
        <f>IFERROR(IF(BM113=BN113,8,0),0)</f>
        <v>0</v>
      </c>
    </row>
    <row r="114" spans="63:67" ht="14.25" customHeight="1" x14ac:dyDescent="0.25">
      <c r="BK114" s="794" t="str">
        <f>F99</f>
        <v>Chile</v>
      </c>
      <c r="BL114" s="793" t="str">
        <f>'Resultat &amp; tabell'!F99</f>
        <v xml:space="preserve"> Förlorare match 62</v>
      </c>
      <c r="BM114" s="821" t="e">
        <f>VLOOKUP(BK114,$BL$113:$BL$114,1,FALSE)</f>
        <v>#N/A</v>
      </c>
      <c r="BN114" s="823" t="e">
        <f t="shared" si="157"/>
        <v>#N/A</v>
      </c>
      <c r="BO114" s="743">
        <f>IFERROR(IF(BM114=BN114,8,0),0)</f>
        <v>0</v>
      </c>
    </row>
    <row r="115" spans="63:67" ht="14.25" customHeight="1" x14ac:dyDescent="0.25">
      <c r="BN115" s="711" t="s">
        <v>107</v>
      </c>
      <c r="BO115" s="744">
        <f>SUM(BO113:BO114)</f>
        <v>0</v>
      </c>
    </row>
    <row r="116" spans="63:67" ht="14.25" customHeight="1" x14ac:dyDescent="0.25">
      <c r="BK116" s="824" t="s">
        <v>54</v>
      </c>
      <c r="BL116" s="825"/>
      <c r="BM116" s="826"/>
      <c r="BN116" s="827"/>
      <c r="BO116" s="827"/>
    </row>
    <row r="117" spans="63:67" ht="14.25" customHeight="1" x14ac:dyDescent="0.25">
      <c r="BK117" s="746" t="s">
        <v>104</v>
      </c>
      <c r="BL117" s="778" t="s">
        <v>103</v>
      </c>
      <c r="BM117" s="778" t="s">
        <v>105</v>
      </c>
      <c r="BN117" s="778" t="s">
        <v>106</v>
      </c>
      <c r="BO117" s="778" t="s">
        <v>89</v>
      </c>
    </row>
    <row r="118" spans="63:67" ht="14.25" customHeight="1" x14ac:dyDescent="0.25">
      <c r="BK118" s="794" t="str">
        <f>D103</f>
        <v>Tyskland</v>
      </c>
      <c r="BL118" s="793" t="str">
        <f>'Resultat &amp; tabell'!D103</f>
        <v>Segrare match 61</v>
      </c>
      <c r="BM118" s="821" t="e">
        <f>VLOOKUP(BK118,$BL$118:$BL$119,1,FALSE)</f>
        <v>#N/A</v>
      </c>
      <c r="BN118" s="823" t="e">
        <f t="shared" ref="BN118:BN119" si="158">BM118</f>
        <v>#N/A</v>
      </c>
      <c r="BO118" s="743">
        <f>IFERROR(IF(BM118=BN118,8,0),0)</f>
        <v>0</v>
      </c>
    </row>
    <row r="119" spans="63:67" ht="14.25" customHeight="1" x14ac:dyDescent="0.25">
      <c r="BK119" s="794" t="str">
        <f>F103</f>
        <v>Argentina</v>
      </c>
      <c r="BL119" s="793" t="str">
        <f>'Resultat &amp; tabell'!F103</f>
        <v>Segrare match 62</v>
      </c>
      <c r="BM119" s="821" t="e">
        <f>VLOOKUP(BK119,$BL$118:$BL$119,1,FALSE)</f>
        <v>#N/A</v>
      </c>
      <c r="BN119" s="823" t="e">
        <f t="shared" si="158"/>
        <v>#N/A</v>
      </c>
      <c r="BO119" s="743">
        <f>IFERROR(IF(BM119=BN119,8,0),0)</f>
        <v>0</v>
      </c>
    </row>
    <row r="120" spans="63:67" ht="14.25" customHeight="1" x14ac:dyDescent="0.25">
      <c r="BN120" s="711" t="s">
        <v>107</v>
      </c>
      <c r="BO120" s="744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E66:BG66"/>
    <mergeCell ref="D75:F75"/>
    <mergeCell ref="G75:I75"/>
    <mergeCell ref="O75:R75"/>
    <mergeCell ref="BB75:BD75"/>
    <mergeCell ref="BE75:BG75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BO120"/>
  <sheetViews>
    <sheetView topLeftCell="A50" zoomScaleNormal="100" zoomScaleSheetLayoutView="90" workbookViewId="0">
      <selection activeCell="J19" sqref="J19"/>
    </sheetView>
  </sheetViews>
  <sheetFormatPr defaultRowHeight="14.25" customHeight="1" x14ac:dyDescent="0.25"/>
  <cols>
    <col min="1" max="1" width="2.85546875" style="504" customWidth="1"/>
    <col min="2" max="2" width="5.85546875" style="496" customWidth="1"/>
    <col min="3" max="3" width="6.28515625" style="514" bestFit="1" customWidth="1"/>
    <col min="4" max="4" width="17.7109375" style="514" customWidth="1"/>
    <col min="5" max="5" width="1.5703125" style="515" bestFit="1" customWidth="1"/>
    <col min="6" max="6" width="17.7109375" style="514" customWidth="1"/>
    <col min="7" max="7" width="4.85546875" style="515" customWidth="1"/>
    <col min="8" max="8" width="1.5703125" style="515" bestFit="1" customWidth="1"/>
    <col min="9" max="9" width="4.85546875" style="515" customWidth="1"/>
    <col min="10" max="10" width="6.42578125" style="515" bestFit="1" customWidth="1"/>
    <col min="11" max="11" width="6.42578125" style="618" customWidth="1"/>
    <col min="12" max="12" width="5.85546875" style="619" customWidth="1"/>
    <col min="13" max="13" width="20.5703125" style="622" bestFit="1" customWidth="1"/>
    <col min="14" max="14" width="5.7109375" style="656" customWidth="1"/>
    <col min="15" max="15" width="6.7109375" style="657" bestFit="1" customWidth="1"/>
    <col min="16" max="17" width="5.7109375" style="622" customWidth="1"/>
    <col min="18" max="18" width="5.85546875" style="622" customWidth="1"/>
    <col min="19" max="19" width="15" style="641" bestFit="1" customWidth="1"/>
    <col min="20" max="21" width="6.7109375" style="515" customWidth="1"/>
    <col min="22" max="22" width="19.42578125" style="515" customWidth="1"/>
    <col min="23" max="23" width="13.42578125" style="524" customWidth="1"/>
    <col min="24" max="24" width="6.42578125" style="504" customWidth="1"/>
    <col min="25" max="25" width="5.7109375" style="504" customWidth="1"/>
    <col min="26" max="26" width="16.28515625" style="511" hidden="1" customWidth="1"/>
    <col min="27" max="27" width="7.140625" style="512" hidden="1" customWidth="1"/>
    <col min="28" max="29" width="5.7109375" style="512" hidden="1" customWidth="1"/>
    <col min="30" max="30" width="16.28515625" style="511" hidden="1" customWidth="1"/>
    <col min="31" max="31" width="7.140625" style="507" hidden="1" customWidth="1"/>
    <col min="32" max="32" width="5.42578125" style="508" hidden="1" customWidth="1"/>
    <col min="33" max="33" width="4.7109375" style="508" hidden="1" customWidth="1"/>
    <col min="34" max="38" width="9.140625" style="507" hidden="1" customWidth="1"/>
    <col min="39" max="39" width="9.85546875" style="507" hidden="1" customWidth="1"/>
    <col min="40" max="40" width="13.85546875" style="507" hidden="1" customWidth="1"/>
    <col min="41" max="41" width="5.7109375" style="507" hidden="1" customWidth="1"/>
    <col min="42" max="42" width="3.85546875" style="507" hidden="1" customWidth="1"/>
    <col min="43" max="43" width="3.28515625" style="507" hidden="1" customWidth="1"/>
    <col min="44" max="44" width="3.7109375" style="507" hidden="1" customWidth="1"/>
    <col min="45" max="45" width="9.140625" style="507" hidden="1" customWidth="1"/>
    <col min="46" max="46" width="4.85546875" style="507" hidden="1" customWidth="1"/>
    <col min="47" max="47" width="13.85546875" style="507" hidden="1" customWidth="1"/>
    <col min="48" max="48" width="5.7109375" style="507" hidden="1" customWidth="1"/>
    <col min="49" max="51" width="4.7109375" style="507" hidden="1" customWidth="1"/>
    <col min="52" max="52" width="5.85546875" style="577" hidden="1" customWidth="1"/>
    <col min="53" max="53" width="6.28515625" style="526" hidden="1" customWidth="1"/>
    <col min="54" max="54" width="16.28515625" style="526" hidden="1" customWidth="1"/>
    <col min="55" max="55" width="1.5703125" style="585" hidden="1" customWidth="1"/>
    <col min="56" max="56" width="16.28515625" style="526" hidden="1" customWidth="1"/>
    <col min="57" max="57" width="4.85546875" style="585" hidden="1" customWidth="1"/>
    <col min="58" max="58" width="1.5703125" style="585" hidden="1" customWidth="1"/>
    <col min="59" max="59" width="4.85546875" style="585" hidden="1" customWidth="1"/>
    <col min="60" max="60" width="6.42578125" style="585" hidden="1" customWidth="1"/>
    <col min="61" max="61" width="6.42578125" style="531" hidden="1" customWidth="1"/>
    <col min="62" max="62" width="5.85546875" style="527" hidden="1" customWidth="1"/>
    <col min="63" max="63" width="28.85546875" style="578" hidden="1" customWidth="1"/>
    <col min="64" max="64" width="34" style="577" hidden="1" customWidth="1"/>
    <col min="65" max="65" width="18.7109375" style="605" hidden="1" customWidth="1"/>
    <col min="66" max="66" width="16.28515625" style="527" hidden="1" customWidth="1"/>
    <col min="67" max="67" width="5.7109375" style="527" hidden="1" customWidth="1"/>
    <col min="68" max="68" width="13.85546875" style="504" customWidth="1"/>
    <col min="69" max="70" width="5.7109375" style="504" bestFit="1" customWidth="1"/>
    <col min="71" max="16384" width="9.140625" style="504"/>
  </cols>
  <sheetData>
    <row r="2" spans="2:67" ht="14.25" customHeight="1" x14ac:dyDescent="0.25">
      <c r="B2" s="500" t="s">
        <v>0</v>
      </c>
      <c r="C2" s="501"/>
      <c r="D2" s="501"/>
      <c r="E2" s="502"/>
      <c r="F2" s="501"/>
      <c r="G2" s="502"/>
      <c r="H2" s="502"/>
      <c r="I2" s="502"/>
      <c r="J2" s="502"/>
      <c r="M2" s="620"/>
      <c r="N2" s="621"/>
      <c r="O2" s="621"/>
      <c r="P2" s="621"/>
      <c r="Q2" s="621"/>
      <c r="S2" s="623" t="s">
        <v>82</v>
      </c>
      <c r="T2" s="495"/>
      <c r="U2" s="495"/>
      <c r="V2" s="495"/>
      <c r="W2" s="496"/>
      <c r="X2" s="496"/>
      <c r="Z2" s="505"/>
      <c r="AA2" s="506"/>
      <c r="AB2" s="506"/>
      <c r="AC2" s="506"/>
      <c r="AD2" s="505"/>
      <c r="AZ2" s="562" t="s">
        <v>0</v>
      </c>
      <c r="BA2" s="563"/>
      <c r="BB2" s="563"/>
      <c r="BC2" s="564"/>
      <c r="BD2" s="563"/>
      <c r="BE2" s="564"/>
      <c r="BF2" s="564"/>
      <c r="BG2" s="564"/>
      <c r="BH2" s="564"/>
      <c r="BK2" s="495" t="s">
        <v>82</v>
      </c>
      <c r="BL2" s="496"/>
      <c r="BM2" s="496"/>
      <c r="BN2" s="578"/>
      <c r="BO2" s="578"/>
    </row>
    <row r="3" spans="2:67" ht="14.25" customHeight="1" x14ac:dyDescent="0.25">
      <c r="B3" s="533" t="s">
        <v>2</v>
      </c>
      <c r="C3" s="534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532" t="s">
        <v>81</v>
      </c>
      <c r="K3" s="624" t="s">
        <v>89</v>
      </c>
      <c r="M3" s="625" t="s">
        <v>0</v>
      </c>
      <c r="N3" s="626" t="s">
        <v>89</v>
      </c>
      <c r="O3" s="626" t="s">
        <v>90</v>
      </c>
      <c r="P3" s="626" t="s">
        <v>91</v>
      </c>
      <c r="Q3" s="627" t="s">
        <v>101</v>
      </c>
      <c r="S3" s="628" t="s">
        <v>83</v>
      </c>
      <c r="T3" s="1996" t="s">
        <v>129</v>
      </c>
      <c r="U3" s="1996"/>
      <c r="V3" s="1996"/>
      <c r="W3" s="1996"/>
      <c r="X3" s="558" t="s">
        <v>89</v>
      </c>
      <c r="Z3" s="509" t="s">
        <v>87</v>
      </c>
      <c r="AA3" s="509" t="s">
        <v>89</v>
      </c>
      <c r="AB3" s="509" t="s">
        <v>90</v>
      </c>
      <c r="AC3" s="509" t="s">
        <v>91</v>
      </c>
      <c r="AD3" s="509" t="s">
        <v>88</v>
      </c>
      <c r="AE3" s="509" t="s">
        <v>89</v>
      </c>
      <c r="AF3" s="509" t="s">
        <v>90</v>
      </c>
      <c r="AG3" s="509" t="s">
        <v>91</v>
      </c>
      <c r="AI3" s="510" t="s">
        <v>99</v>
      </c>
      <c r="AJ3" s="510" t="s">
        <v>98</v>
      </c>
      <c r="AK3" s="510" t="s">
        <v>97</v>
      </c>
      <c r="AL3" s="509" t="s">
        <v>96</v>
      </c>
      <c r="AM3" s="509" t="s">
        <v>95</v>
      </c>
      <c r="AN3" s="509" t="s">
        <v>92</v>
      </c>
      <c r="AO3" s="509" t="s">
        <v>89</v>
      </c>
      <c r="AP3" s="509" t="s">
        <v>90</v>
      </c>
      <c r="AQ3" s="509" t="s">
        <v>91</v>
      </c>
      <c r="AR3" s="510" t="s">
        <v>93</v>
      </c>
      <c r="AT3" s="509" t="s">
        <v>94</v>
      </c>
      <c r="AU3" s="509" t="s">
        <v>92</v>
      </c>
      <c r="AV3" s="509" t="s">
        <v>89</v>
      </c>
      <c r="AW3" s="509" t="s">
        <v>90</v>
      </c>
      <c r="AX3" s="509" t="s">
        <v>91</v>
      </c>
      <c r="AY3" s="510" t="s">
        <v>93</v>
      </c>
      <c r="AZ3" s="566" t="s">
        <v>2</v>
      </c>
      <c r="BA3" s="567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568" t="s">
        <v>81</v>
      </c>
      <c r="BI3" s="535" t="s">
        <v>89</v>
      </c>
      <c r="BK3" s="533" t="s">
        <v>83</v>
      </c>
      <c r="BL3" s="532" t="s">
        <v>86</v>
      </c>
      <c r="BM3" s="558" t="s">
        <v>89</v>
      </c>
      <c r="BN3" s="561"/>
      <c r="BO3" s="561"/>
    </row>
    <row r="4" spans="2:67" ht="14.25" customHeight="1" x14ac:dyDescent="0.25">
      <c r="B4" s="498">
        <v>1</v>
      </c>
      <c r="C4" s="536">
        <v>41802</v>
      </c>
      <c r="D4" s="537" t="s">
        <v>166</v>
      </c>
      <c r="E4" s="538" t="s">
        <v>6</v>
      </c>
      <c r="F4" s="539" t="s">
        <v>170</v>
      </c>
      <c r="G4" s="685">
        <v>2</v>
      </c>
      <c r="H4" s="552" t="s">
        <v>6</v>
      </c>
      <c r="I4" s="682">
        <v>1</v>
      </c>
      <c r="J4" s="683">
        <v>1</v>
      </c>
      <c r="K4" s="629">
        <f>IF('Resultat &amp; tabell'!J4="",0,BI4)</f>
        <v>3</v>
      </c>
      <c r="L4" s="630">
        <v>1</v>
      </c>
      <c r="M4" s="631" t="str">
        <f>VLOOKUP(L4,$AT$4:$AY$7,2,FALSE)</f>
        <v>Brasilien</v>
      </c>
      <c r="N4" s="681">
        <f>VLOOKUP(M4,$AU$4:$AY$7,2,FALSE)</f>
        <v>9</v>
      </c>
      <c r="O4" s="632">
        <f>VLOOKUP(M4,$AU$4:$AY$7,3,FALSE)</f>
        <v>7</v>
      </c>
      <c r="P4" s="632">
        <f>VLOOKUP(M4,$AU$4:$AY$7,4,FALSE)</f>
        <v>1</v>
      </c>
      <c r="Q4" s="633">
        <f>VLOOKUP(M4,$AU$4:$AY$7,5,FALSE)</f>
        <v>6</v>
      </c>
      <c r="S4" s="634" t="s">
        <v>84</v>
      </c>
      <c r="T4" s="2001" t="s">
        <v>217</v>
      </c>
      <c r="U4" s="2002"/>
      <c r="V4" s="2002"/>
      <c r="W4" s="2003"/>
      <c r="X4" s="672">
        <f>IF(T4='Resultat &amp; tabell'!S4,20,0)</f>
        <v>0</v>
      </c>
      <c r="Z4" s="511" t="s">
        <v>5</v>
      </c>
      <c r="AA4" s="512">
        <f>IF(G4="",0,IF($G4&lt;$I4,0,IF($G4=$I4,1,3)))</f>
        <v>3</v>
      </c>
      <c r="AB4" s="512">
        <f t="shared" ref="AB4:AB9" si="0">G4</f>
        <v>2</v>
      </c>
      <c r="AC4" s="512">
        <f t="shared" ref="AC4:AC9" si="1">I4</f>
        <v>1</v>
      </c>
      <c r="AD4" s="511" t="s">
        <v>7</v>
      </c>
      <c r="AE4" s="512">
        <f>IF(I4="",0,IF(I4&lt;G4,0,IF(G4=I4,1,3)))</f>
        <v>0</v>
      </c>
      <c r="AF4" s="508">
        <f t="shared" ref="AF4:AF9" si="2">I4</f>
        <v>1</v>
      </c>
      <c r="AG4" s="508">
        <f t="shared" ref="AG4:AG9" si="3">G4</f>
        <v>2</v>
      </c>
      <c r="AI4" s="507">
        <f>RANK($AJ4,$AJ$4:$AJ$7,1)+COUNTIF($AJ$4:$AJ4,$AJ4)-1</f>
        <v>1</v>
      </c>
      <c r="AJ4" s="507">
        <f>AK4+AL4+AM4</f>
        <v>1</v>
      </c>
      <c r="AK4" s="507">
        <f>SUMPRODUCT(($AO$4:$AO$7=AO4)*($AR$4:$AR$7=AR4)*($AP$4:$AP$7&gt;AP4))</f>
        <v>0</v>
      </c>
      <c r="AL4" s="507">
        <f>SUMPRODUCT(($AO$4:$AO$7=AO4)*($AR$4:$AR$7&gt;AR4))</f>
        <v>0</v>
      </c>
      <c r="AM4" s="507">
        <f>RANK(AO4,$AO$4:$AO$7)</f>
        <v>1</v>
      </c>
      <c r="AN4" s="511" t="s">
        <v>5</v>
      </c>
      <c r="AO4" s="507">
        <f>SUMIF($Z$4:$Z$9,$AN4,$AA$4:$AA$9)+SUMIF($AD$4:$AD$9,$AN4,$AE$4:$AE$9)</f>
        <v>9</v>
      </c>
      <c r="AP4" s="507">
        <f>SUMIF($Z$4:$Z$9,AN4,$AB$4:$AB$9)+SUMIF($AD$4:$AD$9,AN4,$AF$4:$AF$9)</f>
        <v>7</v>
      </c>
      <c r="AQ4" s="507">
        <f>SUMIF($AD$4:$AD$9,AN4,$AG$4:$AG$9)+SUMIF($Z$4:$Z$9,AN4,$AC$4:$AC$9)</f>
        <v>1</v>
      </c>
      <c r="AR4" s="507">
        <f>AP4-AQ4</f>
        <v>6</v>
      </c>
      <c r="AT4" s="507">
        <v>1</v>
      </c>
      <c r="AU4" s="507" t="str">
        <f>VLOOKUP($AT4,$AI$4:$AR$7,6,FALSE)</f>
        <v>Brasilien</v>
      </c>
      <c r="AV4" s="507">
        <f>VLOOKUP($AU4,$AN$4:$AR$7,2,FALSE)</f>
        <v>9</v>
      </c>
      <c r="AW4" s="507">
        <f t="shared" ref="AW4:AW7" si="4">VLOOKUP($AU4,$AN$4:$AR$7,3,FALSE)</f>
        <v>7</v>
      </c>
      <c r="AX4" s="507">
        <f>VLOOKUP($AU4,$AN$4:$AR$7,4,FALSE)</f>
        <v>1</v>
      </c>
      <c r="AY4" s="507">
        <f>VLOOKUP($AU4,$AN$4:$AR$7,5,FALSE)</f>
        <v>6</v>
      </c>
      <c r="AZ4" s="569">
        <v>1</v>
      </c>
      <c r="BA4" s="570">
        <v>41803</v>
      </c>
      <c r="BB4" s="571" t="s">
        <v>5</v>
      </c>
      <c r="BC4" s="572" t="s">
        <v>6</v>
      </c>
      <c r="BD4" s="573" t="s">
        <v>7</v>
      </c>
      <c r="BE4" s="575">
        <f>IF(G4='Resultat &amp; tabell'!$G4,2,0)</f>
        <v>0</v>
      </c>
      <c r="BF4" s="574" t="s">
        <v>6</v>
      </c>
      <c r="BG4" s="575">
        <f>IF(I4='Resultat &amp; tabell'!$I4,2,0)</f>
        <v>2</v>
      </c>
      <c r="BH4" s="575">
        <f>IF(J4='Resultat &amp; tabell'!$J4,1,0)</f>
        <v>1</v>
      </c>
      <c r="BI4" s="559">
        <f>SUM(BE4+BG4+BH4)</f>
        <v>3</v>
      </c>
      <c r="BJ4" s="529"/>
      <c r="BK4" s="634" t="s">
        <v>199</v>
      </c>
      <c r="BL4" s="540"/>
      <c r="BM4" s="612" t="e">
        <f>IF(#REF!='Resultat &amp; tabell'!$M4,20,0)</f>
        <v>#REF!</v>
      </c>
      <c r="BN4" s="599"/>
      <c r="BO4" s="599"/>
    </row>
    <row r="5" spans="2:67" ht="14.25" customHeight="1" x14ac:dyDescent="0.25">
      <c r="B5" s="498">
        <v>2</v>
      </c>
      <c r="C5" s="541">
        <v>41803.541666666664</v>
      </c>
      <c r="D5" s="537" t="s">
        <v>168</v>
      </c>
      <c r="E5" s="538" t="s">
        <v>6</v>
      </c>
      <c r="F5" s="539" t="s">
        <v>169</v>
      </c>
      <c r="G5" s="685">
        <v>2</v>
      </c>
      <c r="H5" s="552" t="s">
        <v>6</v>
      </c>
      <c r="I5" s="682">
        <v>3</v>
      </c>
      <c r="J5" s="683">
        <v>2</v>
      </c>
      <c r="K5" s="629">
        <f>IF('Resultat &amp; tabell'!J5="",0,BI5)</f>
        <v>0</v>
      </c>
      <c r="L5" s="619">
        <v>2</v>
      </c>
      <c r="M5" s="635" t="str">
        <f>VLOOKUP(L5,$AT$4:$AY$7,2,FALSE)</f>
        <v>Kamerun</v>
      </c>
      <c r="N5" s="636">
        <f>VLOOKUP(M5,$AU$4:$AY$7,2,FALSE)</f>
        <v>4</v>
      </c>
      <c r="O5" s="636">
        <f>VLOOKUP(M5,$AU$4:$AY$7,3,FALSE)</f>
        <v>4</v>
      </c>
      <c r="P5" s="636">
        <f>VLOOKUP(M5,$AU$4:$AY$7,4,FALSE)</f>
        <v>6</v>
      </c>
      <c r="Q5" s="637">
        <f>VLOOKUP(M5,$AU$4:$AY$7,5,FALSE)</f>
        <v>-2</v>
      </c>
      <c r="S5" s="634" t="s">
        <v>123</v>
      </c>
      <c r="T5" s="2001" t="s">
        <v>5</v>
      </c>
      <c r="U5" s="2002"/>
      <c r="V5" s="2002"/>
      <c r="W5" s="2003"/>
      <c r="X5" s="672">
        <f>IF(T5='Resultat &amp; tabell'!S5,20,0)</f>
        <v>0</v>
      </c>
      <c r="Z5" s="511" t="s">
        <v>10</v>
      </c>
      <c r="AA5" s="512">
        <f t="shared" ref="AA5:AA9" si="5">IF(G5="",0,IF($G5&lt;$I5,0,IF($G5=$I5,1,3)))</f>
        <v>0</v>
      </c>
      <c r="AB5" s="512">
        <f t="shared" si="0"/>
        <v>2</v>
      </c>
      <c r="AC5" s="512">
        <f t="shared" si="1"/>
        <v>3</v>
      </c>
      <c r="AD5" s="511" t="s">
        <v>11</v>
      </c>
      <c r="AE5" s="512">
        <f t="shared" ref="AE5:AE9" si="6">IF(I5="",0,IF(I5&lt;G5,0,IF(G5=I5,1,3)))</f>
        <v>3</v>
      </c>
      <c r="AF5" s="508">
        <f t="shared" si="2"/>
        <v>3</v>
      </c>
      <c r="AG5" s="508">
        <f t="shared" si="3"/>
        <v>2</v>
      </c>
      <c r="AI5" s="507">
        <f>RANK($AJ5,$AJ$4:$AJ$7,1)+COUNTIF($AJ$4:$AJ5,$AJ5)-1</f>
        <v>4</v>
      </c>
      <c r="AJ5" s="507">
        <f t="shared" ref="AJ5:AJ7" si="7">AK5+AL5+AM5</f>
        <v>4</v>
      </c>
      <c r="AK5" s="507">
        <f t="shared" ref="AK5:AK7" si="8">SUMPRODUCT(($AO$4:$AO$7=AO5)*($AR$4:$AR$7=AR5)*($AP$4:$AP$7&gt;AP5))</f>
        <v>0</v>
      </c>
      <c r="AL5" s="507">
        <f t="shared" ref="AL5:AL7" si="9">SUMPRODUCT(($AO$4:$AO$7=AO5)*($AR$4:$AR$7&gt;AR5))</f>
        <v>0</v>
      </c>
      <c r="AM5" s="507">
        <f t="shared" ref="AM5:AM7" si="10">RANK(AO5,$AO$4:$AO$7)</f>
        <v>4</v>
      </c>
      <c r="AN5" s="511" t="s">
        <v>10</v>
      </c>
      <c r="AO5" s="507">
        <f t="shared" ref="AO5:AO7" si="11">SUMIF($Z$4:$Z$9,$AN5,$AA$4:$AA$9)+SUMIF($AD$4:$AD$9,$AN5,$AE$4:$AE$9)</f>
        <v>1</v>
      </c>
      <c r="AP5" s="507">
        <f>SUMIF($Z$4:$Z$9,AN5,$AB$4:$AB$9)+SUMIF($AD$4:$AD$9,AN5,$AF$4:$AF$9)</f>
        <v>3</v>
      </c>
      <c r="AQ5" s="507">
        <f t="shared" ref="AQ5:AQ7" si="12">SUMIF($AD$4:$AD$9,AN5,$AG$4:$AG$9)+SUMIF($Z$4:$Z$9,AN5,$AC$4:$AC$9)</f>
        <v>6</v>
      </c>
      <c r="AR5" s="507">
        <f t="shared" ref="AR5:AR7" si="13">AP5-AQ5</f>
        <v>-3</v>
      </c>
      <c r="AT5" s="507">
        <v>2</v>
      </c>
      <c r="AU5" s="507" t="str">
        <f t="shared" ref="AU5:AU7" si="14">VLOOKUP($AT5,$AI$4:$AR$7,6,FALSE)</f>
        <v>Kamerun</v>
      </c>
      <c r="AV5" s="507">
        <f t="shared" ref="AV5:AV7" si="15">VLOOKUP($AU5,$AN$4:$AR$7,2,FALSE)</f>
        <v>4</v>
      </c>
      <c r="AW5" s="507">
        <f t="shared" si="4"/>
        <v>4</v>
      </c>
      <c r="AX5" s="507">
        <f t="shared" ref="AX5:AX7" si="16">VLOOKUP($AU5,$AN$4:$AR$7,4,FALSE)</f>
        <v>6</v>
      </c>
      <c r="AY5" s="507">
        <f t="shared" ref="AY5:AY7" si="17">VLOOKUP($AU5,$AN$4:$AR$7,5,FALSE)</f>
        <v>-2</v>
      </c>
      <c r="AZ5" s="569">
        <v>2</v>
      </c>
      <c r="BA5" s="576">
        <v>41803.541666666664</v>
      </c>
      <c r="BB5" s="571" t="s">
        <v>10</v>
      </c>
      <c r="BC5" s="572" t="s">
        <v>6</v>
      </c>
      <c r="BD5" s="573" t="s">
        <v>11</v>
      </c>
      <c r="BE5" s="575">
        <f>IF(G5='Resultat &amp; tabell'!$G5,2,0)</f>
        <v>0</v>
      </c>
      <c r="BF5" s="574" t="s">
        <v>6</v>
      </c>
      <c r="BG5" s="575">
        <f>IF(I5='Resultat &amp; tabell'!$I5,2,0)</f>
        <v>0</v>
      </c>
      <c r="BH5" s="575">
        <f>IF(J5='Resultat &amp; tabell'!$J5,1,0)</f>
        <v>0</v>
      </c>
      <c r="BI5" s="559">
        <f t="shared" ref="BI5:BI9" si="18">SUM(BE5+BG5+BH5)</f>
        <v>0</v>
      </c>
      <c r="BK5" s="634" t="s">
        <v>84</v>
      </c>
      <c r="BL5" s="557"/>
      <c r="BM5" s="612">
        <f>IF(T4='Resultat &amp; tabell'!$M5,20,0)</f>
        <v>0</v>
      </c>
      <c r="BN5" s="599"/>
      <c r="BO5" s="599"/>
    </row>
    <row r="6" spans="2:67" ht="14.25" customHeight="1" x14ac:dyDescent="0.25">
      <c r="B6" s="498">
        <v>17</v>
      </c>
      <c r="C6" s="541">
        <v>41807.666666666664</v>
      </c>
      <c r="D6" s="543" t="s">
        <v>166</v>
      </c>
      <c r="E6" s="538" t="s">
        <v>6</v>
      </c>
      <c r="F6" s="539" t="s">
        <v>168</v>
      </c>
      <c r="G6" s="685">
        <v>2</v>
      </c>
      <c r="H6" s="552" t="s">
        <v>6</v>
      </c>
      <c r="I6" s="682">
        <v>0</v>
      </c>
      <c r="J6" s="683">
        <v>1</v>
      </c>
      <c r="K6" s="629">
        <f>IF('Resultat &amp; tabell'!J6="",0,BI6)</f>
        <v>2</v>
      </c>
      <c r="L6" s="619">
        <v>3</v>
      </c>
      <c r="M6" s="638" t="str">
        <f>VLOOKUP(L6,$AT$4:$AY$7,2,FALSE)</f>
        <v>Kroatien</v>
      </c>
      <c r="N6" s="632">
        <f>VLOOKUP(M6,$AU$4:$AY$7,2,FALSE)</f>
        <v>2</v>
      </c>
      <c r="O6" s="632">
        <f>VLOOKUP(M6,$AU$4:$AY$7,3,FALSE)</f>
        <v>3</v>
      </c>
      <c r="P6" s="632">
        <f>VLOOKUP(M6,$AU$4:$AY$7,4,FALSE)</f>
        <v>4</v>
      </c>
      <c r="Q6" s="633">
        <f>VLOOKUP(M6,$AU$4:$AY$7,5,FALSE)</f>
        <v>-1</v>
      </c>
      <c r="Z6" s="511" t="s">
        <v>5</v>
      </c>
      <c r="AA6" s="512">
        <f t="shared" si="5"/>
        <v>3</v>
      </c>
      <c r="AB6" s="512">
        <f t="shared" si="0"/>
        <v>2</v>
      </c>
      <c r="AC6" s="512">
        <f t="shared" si="1"/>
        <v>0</v>
      </c>
      <c r="AD6" s="511" t="s">
        <v>10</v>
      </c>
      <c r="AE6" s="512">
        <f t="shared" si="6"/>
        <v>0</v>
      </c>
      <c r="AF6" s="508">
        <f t="shared" si="2"/>
        <v>0</v>
      </c>
      <c r="AG6" s="508">
        <f t="shared" si="3"/>
        <v>2</v>
      </c>
      <c r="AI6" s="507">
        <f>RANK($AJ6,$AJ$4:$AJ$7,1)+COUNTIF($AJ$4:$AJ6,$AJ6)-1</f>
        <v>3</v>
      </c>
      <c r="AJ6" s="507">
        <f t="shared" si="7"/>
        <v>3</v>
      </c>
      <c r="AK6" s="507">
        <f t="shared" si="8"/>
        <v>0</v>
      </c>
      <c r="AL6" s="507">
        <f t="shared" si="9"/>
        <v>0</v>
      </c>
      <c r="AM6" s="507">
        <f t="shared" si="10"/>
        <v>3</v>
      </c>
      <c r="AN6" s="511" t="s">
        <v>7</v>
      </c>
      <c r="AO6" s="507">
        <f t="shared" si="11"/>
        <v>2</v>
      </c>
      <c r="AP6" s="507">
        <f>SUMIF($Z$4:$Z$9,AN6,$AB$4:$AB$9)+SUMIF($AD$4:$AD$9,AN6,$AF$4:$AF$9)</f>
        <v>3</v>
      </c>
      <c r="AQ6" s="507">
        <f t="shared" si="12"/>
        <v>4</v>
      </c>
      <c r="AR6" s="507">
        <f t="shared" si="13"/>
        <v>-1</v>
      </c>
      <c r="AT6" s="507">
        <v>3</v>
      </c>
      <c r="AU6" s="507" t="str">
        <f t="shared" si="14"/>
        <v>Kroatien</v>
      </c>
      <c r="AV6" s="507">
        <f t="shared" si="15"/>
        <v>2</v>
      </c>
      <c r="AW6" s="507">
        <f t="shared" si="4"/>
        <v>3</v>
      </c>
      <c r="AX6" s="507">
        <f t="shared" si="16"/>
        <v>4</v>
      </c>
      <c r="AY6" s="507">
        <f t="shared" si="17"/>
        <v>-1</v>
      </c>
      <c r="AZ6" s="569">
        <v>17</v>
      </c>
      <c r="BA6" s="576">
        <v>41807.666666666664</v>
      </c>
      <c r="BB6" s="571" t="s">
        <v>5</v>
      </c>
      <c r="BC6" s="572" t="s">
        <v>6</v>
      </c>
      <c r="BD6" s="573" t="s">
        <v>10</v>
      </c>
      <c r="BE6" s="575">
        <f>IF(G6='Resultat &amp; tabell'!$G6,2,0)</f>
        <v>0</v>
      </c>
      <c r="BF6" s="574" t="s">
        <v>6</v>
      </c>
      <c r="BG6" s="575">
        <f>IF(I6='Resultat &amp; tabell'!$I6,2,0)</f>
        <v>2</v>
      </c>
      <c r="BH6" s="575">
        <f>IF(J6='Resultat &amp; tabell'!$J6,1,0)</f>
        <v>0</v>
      </c>
      <c r="BI6" s="559">
        <f t="shared" si="18"/>
        <v>2</v>
      </c>
      <c r="BK6" s="634" t="s">
        <v>123</v>
      </c>
      <c r="BL6" s="557"/>
      <c r="BM6" s="612">
        <f>IF(T5='Resultat &amp; tabell'!$M6,20,0)</f>
        <v>0</v>
      </c>
      <c r="BN6" s="599"/>
      <c r="BO6" s="599"/>
    </row>
    <row r="7" spans="2:67" ht="14.25" customHeight="1" x14ac:dyDescent="0.25">
      <c r="B7" s="498">
        <v>18</v>
      </c>
      <c r="C7" s="541">
        <v>41808.75</v>
      </c>
      <c r="D7" s="537" t="s">
        <v>169</v>
      </c>
      <c r="E7" s="538" t="s">
        <v>6</v>
      </c>
      <c r="F7" s="539" t="s">
        <v>170</v>
      </c>
      <c r="G7" s="685">
        <v>1</v>
      </c>
      <c r="H7" s="552" t="s">
        <v>6</v>
      </c>
      <c r="I7" s="682">
        <v>1</v>
      </c>
      <c r="J7" s="683" t="s">
        <v>122</v>
      </c>
      <c r="K7" s="629">
        <f>IF('Resultat &amp; tabell'!J7="",0,BI7)</f>
        <v>0</v>
      </c>
      <c r="L7" s="619">
        <v>4</v>
      </c>
      <c r="M7" s="639" t="str">
        <f>VLOOKUP(L7,$AT$4:$AY$7,2,FALSE)</f>
        <v>Mexiko</v>
      </c>
      <c r="N7" s="636">
        <f>VLOOKUP(M7,$AU$4:$AY$7,2,FALSE)</f>
        <v>1</v>
      </c>
      <c r="O7" s="636">
        <f>VLOOKUP(M7,$AU$4:$AY$7,3,FALSE)</f>
        <v>3</v>
      </c>
      <c r="P7" s="636">
        <f>VLOOKUP(M7,$AU$4:$AY$7,4,FALSE)</f>
        <v>6</v>
      </c>
      <c r="Q7" s="637">
        <f>VLOOKUP(M7,$AU$4:$AY$7,5,FALSE)</f>
        <v>-3</v>
      </c>
      <c r="S7" s="640"/>
      <c r="T7" s="613"/>
      <c r="U7" s="613"/>
      <c r="V7" s="613"/>
      <c r="W7" s="504"/>
      <c r="Z7" s="511" t="s">
        <v>11</v>
      </c>
      <c r="AA7" s="512">
        <f t="shared" si="5"/>
        <v>1</v>
      </c>
      <c r="AB7" s="512">
        <f t="shared" si="0"/>
        <v>1</v>
      </c>
      <c r="AC7" s="512">
        <f t="shared" si="1"/>
        <v>1</v>
      </c>
      <c r="AD7" s="511" t="s">
        <v>7</v>
      </c>
      <c r="AE7" s="512">
        <f t="shared" si="6"/>
        <v>1</v>
      </c>
      <c r="AF7" s="508">
        <f t="shared" si="2"/>
        <v>1</v>
      </c>
      <c r="AG7" s="508">
        <f t="shared" si="3"/>
        <v>1</v>
      </c>
      <c r="AI7" s="507">
        <f>RANK($AJ7,$AJ$4:$AJ$7,1)+COUNTIF($AJ$4:$AJ7,$AJ7)-1</f>
        <v>2</v>
      </c>
      <c r="AJ7" s="507">
        <f t="shared" si="7"/>
        <v>2</v>
      </c>
      <c r="AK7" s="507">
        <f t="shared" si="8"/>
        <v>0</v>
      </c>
      <c r="AL7" s="507">
        <f t="shared" si="9"/>
        <v>0</v>
      </c>
      <c r="AM7" s="507">
        <f t="shared" si="10"/>
        <v>2</v>
      </c>
      <c r="AN7" s="511" t="s">
        <v>11</v>
      </c>
      <c r="AO7" s="507">
        <f t="shared" si="11"/>
        <v>4</v>
      </c>
      <c r="AP7" s="507">
        <f>SUMIF($Z$4:$Z$9,AN7,$AB$4:$AB$9)+SUMIF($AD$4:$AD$9,AN7,$AF$4:$AF$9)</f>
        <v>4</v>
      </c>
      <c r="AQ7" s="507">
        <f t="shared" si="12"/>
        <v>6</v>
      </c>
      <c r="AR7" s="507">
        <f t="shared" si="13"/>
        <v>-2</v>
      </c>
      <c r="AT7" s="507">
        <v>4</v>
      </c>
      <c r="AU7" s="507" t="str">
        <f t="shared" si="14"/>
        <v>Mexiko</v>
      </c>
      <c r="AV7" s="507">
        <f t="shared" si="15"/>
        <v>1</v>
      </c>
      <c r="AW7" s="507">
        <f t="shared" si="4"/>
        <v>3</v>
      </c>
      <c r="AX7" s="507">
        <f t="shared" si="16"/>
        <v>6</v>
      </c>
      <c r="AY7" s="507">
        <f t="shared" si="17"/>
        <v>-3</v>
      </c>
      <c r="AZ7" s="569">
        <v>18</v>
      </c>
      <c r="BA7" s="576">
        <v>41808.75</v>
      </c>
      <c r="BB7" s="571" t="s">
        <v>11</v>
      </c>
      <c r="BC7" s="572" t="s">
        <v>6</v>
      </c>
      <c r="BD7" s="573" t="s">
        <v>7</v>
      </c>
      <c r="BE7" s="575">
        <f>IF(G7='Resultat &amp; tabell'!$G7,2,0)</f>
        <v>0</v>
      </c>
      <c r="BF7" s="574" t="s">
        <v>6</v>
      </c>
      <c r="BG7" s="575">
        <f>IF(I7='Resultat &amp; tabell'!$I7,2,0)</f>
        <v>0</v>
      </c>
      <c r="BH7" s="575">
        <f>IF(J7='Resultat &amp; tabell'!$J7,1,0)</f>
        <v>0</v>
      </c>
      <c r="BI7" s="559">
        <f t="shared" si="18"/>
        <v>0</v>
      </c>
      <c r="BK7" s="577"/>
      <c r="BL7" s="599"/>
      <c r="BM7" s="599"/>
      <c r="BN7" s="599"/>
      <c r="BO7" s="599"/>
    </row>
    <row r="8" spans="2:67" ht="14.25" customHeight="1" x14ac:dyDescent="0.25">
      <c r="B8" s="498">
        <v>33</v>
      </c>
      <c r="C8" s="541">
        <v>41813.708333333336</v>
      </c>
      <c r="D8" s="537" t="s">
        <v>169</v>
      </c>
      <c r="E8" s="538" t="s">
        <v>6</v>
      </c>
      <c r="F8" s="539" t="s">
        <v>166</v>
      </c>
      <c r="G8" s="685">
        <v>0</v>
      </c>
      <c r="H8" s="552" t="s">
        <v>6</v>
      </c>
      <c r="I8" s="682">
        <v>3</v>
      </c>
      <c r="J8" s="683">
        <v>2</v>
      </c>
      <c r="K8" s="629">
        <f>IF('Resultat &amp; tabell'!J8="",0,BI8)</f>
        <v>1</v>
      </c>
      <c r="N8" s="641"/>
      <c r="O8" s="641"/>
      <c r="P8" s="641"/>
      <c r="Q8" s="641"/>
      <c r="S8" s="640"/>
      <c r="T8" s="613"/>
      <c r="U8" s="613"/>
      <c r="V8" s="613"/>
      <c r="W8" s="504"/>
      <c r="Z8" s="511" t="s">
        <v>11</v>
      </c>
      <c r="AA8" s="512">
        <f t="shared" si="5"/>
        <v>0</v>
      </c>
      <c r="AB8" s="512">
        <f t="shared" si="0"/>
        <v>0</v>
      </c>
      <c r="AC8" s="512">
        <f t="shared" si="1"/>
        <v>3</v>
      </c>
      <c r="AD8" s="511" t="s">
        <v>5</v>
      </c>
      <c r="AE8" s="512">
        <f t="shared" si="6"/>
        <v>3</v>
      </c>
      <c r="AF8" s="508">
        <f t="shared" si="2"/>
        <v>3</v>
      </c>
      <c r="AG8" s="508">
        <f t="shared" si="3"/>
        <v>0</v>
      </c>
      <c r="AZ8" s="569">
        <v>33</v>
      </c>
      <c r="BA8" s="576">
        <v>41813.708333333336</v>
      </c>
      <c r="BB8" s="571" t="s">
        <v>11</v>
      </c>
      <c r="BC8" s="572" t="s">
        <v>6</v>
      </c>
      <c r="BD8" s="573" t="s">
        <v>5</v>
      </c>
      <c r="BE8" s="575">
        <f>IF(G8='Resultat &amp; tabell'!$G8,2,0)</f>
        <v>0</v>
      </c>
      <c r="BF8" s="574" t="s">
        <v>6</v>
      </c>
      <c r="BG8" s="575">
        <f>IF(I8='Resultat &amp; tabell'!$I8,2,0)</f>
        <v>0</v>
      </c>
      <c r="BH8" s="575">
        <f>IF(J8='Resultat &amp; tabell'!$J8,1,0)</f>
        <v>1</v>
      </c>
      <c r="BI8" s="559">
        <f t="shared" si="18"/>
        <v>1</v>
      </c>
      <c r="BL8" s="599"/>
      <c r="BM8" s="599"/>
      <c r="BN8" s="599"/>
      <c r="BO8" s="599"/>
    </row>
    <row r="9" spans="2:67" ht="14.25" customHeight="1" x14ac:dyDescent="0.25">
      <c r="B9" s="497">
        <v>34</v>
      </c>
      <c r="C9" s="542">
        <v>41813.708333333336</v>
      </c>
      <c r="D9" s="537" t="s">
        <v>170</v>
      </c>
      <c r="E9" s="538" t="s">
        <v>6</v>
      </c>
      <c r="F9" s="539" t="s">
        <v>168</v>
      </c>
      <c r="G9" s="685">
        <v>1</v>
      </c>
      <c r="H9" s="552" t="s">
        <v>6</v>
      </c>
      <c r="I9" s="682">
        <v>1</v>
      </c>
      <c r="J9" s="684" t="s">
        <v>122</v>
      </c>
      <c r="K9" s="629">
        <f>IF('Resultat &amp; tabell'!J9="",0,BI9)</f>
        <v>2</v>
      </c>
      <c r="N9" s="641"/>
      <c r="O9" s="641"/>
      <c r="P9" s="641"/>
      <c r="Q9" s="641"/>
      <c r="S9" s="640"/>
      <c r="T9" s="613"/>
      <c r="U9" s="613"/>
      <c r="V9" s="613"/>
      <c r="W9" s="504"/>
      <c r="Z9" s="511" t="s">
        <v>7</v>
      </c>
      <c r="AA9" s="512">
        <f t="shared" si="5"/>
        <v>1</v>
      </c>
      <c r="AB9" s="512">
        <f t="shared" si="0"/>
        <v>1</v>
      </c>
      <c r="AC9" s="512">
        <f t="shared" si="1"/>
        <v>1</v>
      </c>
      <c r="AD9" s="511" t="s">
        <v>10</v>
      </c>
      <c r="AE9" s="512">
        <f t="shared" si="6"/>
        <v>1</v>
      </c>
      <c r="AF9" s="508">
        <f t="shared" si="2"/>
        <v>1</v>
      </c>
      <c r="AG9" s="508">
        <f t="shared" si="3"/>
        <v>1</v>
      </c>
      <c r="AZ9" s="579">
        <v>34</v>
      </c>
      <c r="BA9" s="580">
        <v>41813.708333333336</v>
      </c>
      <c r="BB9" s="581" t="s">
        <v>7</v>
      </c>
      <c r="BC9" s="582" t="s">
        <v>6</v>
      </c>
      <c r="BD9" s="583" t="s">
        <v>10</v>
      </c>
      <c r="BE9" s="575">
        <f>IF(G9='Resultat &amp; tabell'!$G9,2,0)</f>
        <v>2</v>
      </c>
      <c r="BF9" s="574" t="s">
        <v>6</v>
      </c>
      <c r="BG9" s="575">
        <f>IF(I9='Resultat &amp; tabell'!$I9,2,0)</f>
        <v>0</v>
      </c>
      <c r="BH9" s="575">
        <f>IF(J9='Resultat &amp; tabell'!$J9,1,0)</f>
        <v>0</v>
      </c>
      <c r="BI9" s="559">
        <f t="shared" si="18"/>
        <v>2</v>
      </c>
      <c r="BL9" s="599"/>
      <c r="BM9" s="599"/>
      <c r="BN9" s="599"/>
      <c r="BO9" s="599"/>
    </row>
    <row r="10" spans="2:67" ht="14.25" customHeight="1" x14ac:dyDescent="0.3">
      <c r="C10" s="513"/>
      <c r="F10" s="674"/>
      <c r="K10" s="642"/>
      <c r="N10" s="641"/>
      <c r="O10" s="641"/>
      <c r="P10" s="641"/>
      <c r="Q10" s="641"/>
      <c r="S10" s="640"/>
      <c r="T10" s="613"/>
      <c r="U10" s="613"/>
      <c r="V10" s="613"/>
      <c r="W10" s="504"/>
      <c r="BA10" s="584"/>
      <c r="BI10" s="560"/>
      <c r="BL10" s="599"/>
      <c r="BM10" s="599"/>
      <c r="BN10" s="599"/>
      <c r="BO10" s="599"/>
    </row>
    <row r="11" spans="2:67" s="518" customFormat="1" ht="14.25" customHeight="1" x14ac:dyDescent="0.3">
      <c r="B11" s="495" t="s">
        <v>24</v>
      </c>
      <c r="C11" s="516"/>
      <c r="D11" s="501"/>
      <c r="E11" s="502"/>
      <c r="F11" s="675"/>
      <c r="G11" s="502"/>
      <c r="H11" s="502"/>
      <c r="I11" s="517"/>
      <c r="J11" s="502"/>
      <c r="K11" s="674"/>
      <c r="L11" s="643"/>
      <c r="M11" s="644"/>
      <c r="N11" s="645"/>
      <c r="O11" s="645"/>
      <c r="P11" s="645"/>
      <c r="Q11" s="645"/>
      <c r="R11" s="644"/>
      <c r="S11" s="644" t="s">
        <v>109</v>
      </c>
      <c r="Z11" s="505"/>
      <c r="AA11" s="512"/>
      <c r="AB11" s="512"/>
      <c r="AC11" s="512"/>
      <c r="AD11" s="505"/>
      <c r="AE11" s="519"/>
      <c r="AF11" s="520"/>
      <c r="AG11" s="520"/>
      <c r="AH11" s="519"/>
      <c r="AI11" s="507"/>
      <c r="AJ11" s="519"/>
      <c r="AK11" s="519"/>
      <c r="AL11" s="519"/>
      <c r="AM11" s="519"/>
      <c r="AN11" s="519"/>
      <c r="AO11" s="519"/>
      <c r="AP11" s="519"/>
      <c r="AQ11" s="519"/>
      <c r="AR11" s="519"/>
      <c r="AS11" s="519"/>
      <c r="AT11" s="519"/>
      <c r="AU11" s="519"/>
      <c r="AV11" s="519"/>
      <c r="AW11" s="519"/>
      <c r="AX11" s="519"/>
      <c r="AY11" s="519"/>
      <c r="AZ11" s="562" t="s">
        <v>24</v>
      </c>
      <c r="BA11" s="586"/>
      <c r="BB11" s="563"/>
      <c r="BC11" s="564"/>
      <c r="BD11" s="563"/>
      <c r="BE11" s="564"/>
      <c r="BF11" s="564"/>
      <c r="BG11" s="587"/>
      <c r="BH11" s="564"/>
      <c r="BI11" s="561"/>
      <c r="BJ11" s="528"/>
      <c r="BK11" s="530"/>
      <c r="BL11" s="561"/>
      <c r="BM11" s="561"/>
      <c r="BN11" s="561"/>
      <c r="BO11" s="561"/>
    </row>
    <row r="12" spans="2:67" s="518" customFormat="1" ht="14.25" customHeight="1" x14ac:dyDescent="0.25">
      <c r="B12" s="555" t="s">
        <v>2</v>
      </c>
      <c r="C12" s="549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550" t="s">
        <v>81</v>
      </c>
      <c r="K12" s="646" t="s">
        <v>89</v>
      </c>
      <c r="L12" s="643"/>
      <c r="M12" s="625" t="s">
        <v>24</v>
      </c>
      <c r="N12" s="626" t="s">
        <v>89</v>
      </c>
      <c r="O12" s="626" t="s">
        <v>90</v>
      </c>
      <c r="P12" s="626" t="s">
        <v>91</v>
      </c>
      <c r="Q12" s="627" t="s">
        <v>101</v>
      </c>
      <c r="R12" s="644"/>
      <c r="S12" s="647" t="s">
        <v>83</v>
      </c>
      <c r="T12" s="532" t="s">
        <v>89</v>
      </c>
      <c r="U12" s="532" t="s">
        <v>102</v>
      </c>
      <c r="V12" s="558" t="s">
        <v>111</v>
      </c>
      <c r="Z12" s="509" t="s">
        <v>87</v>
      </c>
      <c r="AA12" s="509" t="s">
        <v>89</v>
      </c>
      <c r="AB12" s="509" t="s">
        <v>90</v>
      </c>
      <c r="AC12" s="509" t="s">
        <v>91</v>
      </c>
      <c r="AD12" s="509" t="s">
        <v>88</v>
      </c>
      <c r="AE12" s="509" t="s">
        <v>89</v>
      </c>
      <c r="AF12" s="509" t="s">
        <v>90</v>
      </c>
      <c r="AG12" s="509" t="s">
        <v>91</v>
      </c>
      <c r="AH12" s="519"/>
      <c r="AI12" s="510" t="s">
        <v>99</v>
      </c>
      <c r="AJ12" s="510" t="s">
        <v>98</v>
      </c>
      <c r="AK12" s="510" t="s">
        <v>97</v>
      </c>
      <c r="AL12" s="509" t="s">
        <v>96</v>
      </c>
      <c r="AM12" s="509" t="s">
        <v>95</v>
      </c>
      <c r="AN12" s="509" t="s">
        <v>92</v>
      </c>
      <c r="AO12" s="509" t="s">
        <v>89</v>
      </c>
      <c r="AP12" s="509" t="s">
        <v>90</v>
      </c>
      <c r="AQ12" s="509" t="s">
        <v>91</v>
      </c>
      <c r="AR12" s="510" t="s">
        <v>93</v>
      </c>
      <c r="AS12" s="519"/>
      <c r="AT12" s="509" t="s">
        <v>94</v>
      </c>
      <c r="AU12" s="509" t="s">
        <v>92</v>
      </c>
      <c r="AV12" s="509" t="s">
        <v>89</v>
      </c>
      <c r="AW12" s="509" t="s">
        <v>90</v>
      </c>
      <c r="AX12" s="509" t="s">
        <v>91</v>
      </c>
      <c r="AY12" s="510" t="s">
        <v>93</v>
      </c>
      <c r="AZ12" s="588" t="s">
        <v>2</v>
      </c>
      <c r="BA12" s="589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590" t="s">
        <v>81</v>
      </c>
      <c r="BI12" s="551" t="s">
        <v>89</v>
      </c>
      <c r="BJ12" s="528"/>
      <c r="BK12" s="565"/>
      <c r="BL12" s="561"/>
      <c r="BM12" s="561"/>
      <c r="BN12" s="561"/>
      <c r="BO12" s="561"/>
    </row>
    <row r="13" spans="2:67" ht="14.25" customHeight="1" x14ac:dyDescent="0.25">
      <c r="B13" s="498">
        <v>3</v>
      </c>
      <c r="C13" s="541">
        <v>41803.666666666664</v>
      </c>
      <c r="D13" s="537" t="s">
        <v>174</v>
      </c>
      <c r="E13" s="538" t="s">
        <v>6</v>
      </c>
      <c r="F13" s="539" t="s">
        <v>177</v>
      </c>
      <c r="G13" s="687">
        <v>1</v>
      </c>
      <c r="H13" s="552" t="s">
        <v>6</v>
      </c>
      <c r="I13" s="686">
        <v>1</v>
      </c>
      <c r="J13" s="686" t="s">
        <v>122</v>
      </c>
      <c r="K13" s="629">
        <f>IF('Resultat &amp; tabell'!J13="",0,BI13)</f>
        <v>2</v>
      </c>
      <c r="L13" s="630">
        <v>1</v>
      </c>
      <c r="M13" s="631" t="str">
        <f>VLOOKUP(L13,$AT$13:$AY$16,2,FALSE)</f>
        <v>Holland</v>
      </c>
      <c r="N13" s="632">
        <f>VLOOKUP(M13,$AU$13:$AY$16,2,FALSE)</f>
        <v>7</v>
      </c>
      <c r="O13" s="632">
        <f>VLOOKUP(M13,$AU$13:$AY$16,3,FALSE)</f>
        <v>7</v>
      </c>
      <c r="P13" s="632">
        <f>VLOOKUP(M13,$AU$13:$AY$16,4,FALSE)</f>
        <v>2</v>
      </c>
      <c r="Q13" s="633">
        <f>VLOOKUP(M13,$AU$13:$AY$16,5,FALSE)</f>
        <v>5</v>
      </c>
      <c r="S13" s="648" t="s">
        <v>108</v>
      </c>
      <c r="T13" s="668">
        <f>SUM(K4:K72)</f>
        <v>79</v>
      </c>
      <c r="U13" s="668">
        <v>0</v>
      </c>
      <c r="V13" s="669">
        <f t="shared" ref="V13:V18" si="19">SUM(T13:U13)</f>
        <v>79</v>
      </c>
      <c r="W13" s="504"/>
      <c r="Z13" s="511" t="s">
        <v>27</v>
      </c>
      <c r="AA13" s="512">
        <f t="shared" ref="AA13:AA18" si="20">IF(G13="",0,IF($G13&lt;$I13,0,IF($G13=$I13,1,3)))</f>
        <v>1</v>
      </c>
      <c r="AB13" s="512">
        <f t="shared" ref="AB13:AB18" si="21">G13</f>
        <v>1</v>
      </c>
      <c r="AC13" s="512">
        <f t="shared" ref="AC13:AC18" si="22">I13</f>
        <v>1</v>
      </c>
      <c r="AD13" s="511" t="s">
        <v>28</v>
      </c>
      <c r="AE13" s="512">
        <f t="shared" ref="AE13:AE18" si="23">IF(I13="",0,IF(I13&lt;G13,0,IF(G13=I13,1,3)))</f>
        <v>1</v>
      </c>
      <c r="AF13" s="508">
        <f t="shared" ref="AF13:AF18" si="24">I13</f>
        <v>1</v>
      </c>
      <c r="AG13" s="508">
        <f t="shared" ref="AG13:AG18" si="25">G13</f>
        <v>1</v>
      </c>
      <c r="AI13" s="507">
        <f>RANK($AJ13,$AJ$13:$AJ$16,1)+COUNTIF($AJ$13:$AJ13,$AJ13)-1</f>
        <v>2</v>
      </c>
      <c r="AJ13" s="507">
        <f>AK13+AL13+AM13</f>
        <v>2</v>
      </c>
      <c r="AK13" s="507">
        <f>SUMPRODUCT(($AO$13:$AO$16=AO13)*($AR$13:$AR$16=AR13)*($AP$13:$AP$16&gt;AP13))</f>
        <v>0</v>
      </c>
      <c r="AL13" s="507">
        <f>SUMPRODUCT(($AO$13:$AO$16=AO13)*($AR$13:$AR$16&gt;AR13))</f>
        <v>0</v>
      </c>
      <c r="AM13" s="507">
        <f>RANK(AO13,$AO$13:$AO$16)</f>
        <v>2</v>
      </c>
      <c r="AN13" s="511" t="s">
        <v>27</v>
      </c>
      <c r="AO13" s="507">
        <f>SUMIF($Z$13:$Z$18,$AN13,$AA$13:$AA$18)+SUMIF($AD$13:$AD$18,$AN13,$AE$13:$AE$18)</f>
        <v>5</v>
      </c>
      <c r="AP13" s="507">
        <f>SUMIF($Z$13:$Z$18,$AN13,$AB$13:$AB$18)+SUMIF($AD$13:$AD$18,$AN13,$AF$13:$AF$18)</f>
        <v>8</v>
      </c>
      <c r="AQ13" s="507">
        <f>SUMIF($Z$13:$Z$18,$AN13,$AC$13:$AC$18)+SUMIF($AD$13:$AD$18,$AN13,$AG$13:$AG$18)</f>
        <v>3</v>
      </c>
      <c r="AR13" s="507">
        <f>AP13-AQ13</f>
        <v>5</v>
      </c>
      <c r="AT13" s="507">
        <v>1</v>
      </c>
      <c r="AU13" s="507" t="str">
        <f>VLOOKUP($AT13,$AI$13:$AR$16,6,FALSE)</f>
        <v>Holland</v>
      </c>
      <c r="AV13" s="507">
        <f>VLOOKUP($AU13,$AN$13:$AR$16,2,FALSE)</f>
        <v>7</v>
      </c>
      <c r="AW13" s="507">
        <f>VLOOKUP($AU13,$AN$13:$AR$16,3,FALSE)</f>
        <v>7</v>
      </c>
      <c r="AX13" s="507">
        <f>VLOOKUP($AU13,$AN$13:$AR$16,4,FALSE)</f>
        <v>2</v>
      </c>
      <c r="AY13" s="507">
        <f>VLOOKUP($AU13,$AN$13:$AR$16,5,FALSE)</f>
        <v>5</v>
      </c>
      <c r="AZ13" s="569">
        <v>3</v>
      </c>
      <c r="BA13" s="576">
        <v>41803.666666666664</v>
      </c>
      <c r="BB13" s="571" t="s">
        <v>27</v>
      </c>
      <c r="BC13" s="572" t="s">
        <v>6</v>
      </c>
      <c r="BD13" s="573" t="s">
        <v>28</v>
      </c>
      <c r="BE13" s="575">
        <f>IF(G13='Resultat &amp; tabell'!$G13,2,0)</f>
        <v>2</v>
      </c>
      <c r="BF13" s="574" t="s">
        <v>6</v>
      </c>
      <c r="BG13" s="575">
        <f>IF(I13='Resultat &amp; tabell'!$I13,2,0)</f>
        <v>0</v>
      </c>
      <c r="BH13" s="575">
        <f>IF(J13='Resultat &amp; tabell'!$J13,1,0)</f>
        <v>0</v>
      </c>
      <c r="BI13" s="559">
        <f t="shared" ref="BI13:BI18" si="26">SUM(BE13+BG13+BH13)</f>
        <v>2</v>
      </c>
      <c r="BJ13" s="529"/>
      <c r="BK13" s="562"/>
      <c r="BL13" s="599"/>
      <c r="BM13" s="599"/>
      <c r="BN13" s="599"/>
      <c r="BO13" s="599"/>
    </row>
    <row r="14" spans="2:67" ht="14.25" customHeight="1" x14ac:dyDescent="0.25">
      <c r="B14" s="498">
        <v>4</v>
      </c>
      <c r="C14" s="541">
        <v>41803.75</v>
      </c>
      <c r="D14" s="537" t="s">
        <v>175</v>
      </c>
      <c r="E14" s="538" t="s">
        <v>6</v>
      </c>
      <c r="F14" s="539" t="s">
        <v>176</v>
      </c>
      <c r="G14" s="687">
        <v>2</v>
      </c>
      <c r="H14" s="552" t="s">
        <v>6</v>
      </c>
      <c r="I14" s="686">
        <v>0</v>
      </c>
      <c r="J14" s="686">
        <v>1</v>
      </c>
      <c r="K14" s="629">
        <f>IF('Resultat &amp; tabell'!J14="",0,BI14)</f>
        <v>1</v>
      </c>
      <c r="L14" s="619">
        <v>2</v>
      </c>
      <c r="M14" s="635" t="str">
        <f>VLOOKUP(L14,$AT$13:$AY$16,2,FALSE)</f>
        <v>Spanien</v>
      </c>
      <c r="N14" s="636">
        <f>VLOOKUP(M14,$AU$13:$AY$16,2,FALSE)</f>
        <v>5</v>
      </c>
      <c r="O14" s="636">
        <f>VLOOKUP(M14,$AU$13:$AY$16,3,FALSE)</f>
        <v>8</v>
      </c>
      <c r="P14" s="636">
        <f>VLOOKUP(M14,$AU$13:$AY$16,4,FALSE)</f>
        <v>3</v>
      </c>
      <c r="Q14" s="637">
        <f>VLOOKUP(M14,$AU$13:$AY$16,5,FALSE)</f>
        <v>5</v>
      </c>
      <c r="S14" s="649" t="s">
        <v>1</v>
      </c>
      <c r="T14" s="670">
        <f>SUM(K76:K83)</f>
        <v>14</v>
      </c>
      <c r="U14" s="670">
        <f>O76</f>
        <v>20</v>
      </c>
      <c r="V14" s="671">
        <f t="shared" si="19"/>
        <v>34</v>
      </c>
      <c r="W14" s="504"/>
      <c r="Z14" s="511" t="s">
        <v>30</v>
      </c>
      <c r="AA14" s="512">
        <f t="shared" si="20"/>
        <v>3</v>
      </c>
      <c r="AB14" s="512">
        <f t="shared" si="21"/>
        <v>2</v>
      </c>
      <c r="AC14" s="512">
        <f t="shared" si="22"/>
        <v>0</v>
      </c>
      <c r="AD14" s="511" t="s">
        <v>31</v>
      </c>
      <c r="AE14" s="512">
        <f t="shared" si="23"/>
        <v>0</v>
      </c>
      <c r="AF14" s="508">
        <f t="shared" si="24"/>
        <v>0</v>
      </c>
      <c r="AG14" s="508">
        <f t="shared" si="25"/>
        <v>2</v>
      </c>
      <c r="AI14" s="507">
        <f>RANK($AJ14,$AJ$13:$AJ$16,1)+COUNTIF($AJ$13:$AJ14,$AJ14)-1</f>
        <v>3</v>
      </c>
      <c r="AJ14" s="507">
        <f>AK14+AL14+AM14</f>
        <v>3</v>
      </c>
      <c r="AK14" s="507">
        <f>SUMPRODUCT(($AO$13:$AO$16=AO14)*($AR$13:$AR$16=AR14)*($AP$13:$AP$16&gt;AP14))</f>
        <v>0</v>
      </c>
      <c r="AL14" s="507">
        <f>SUMPRODUCT(($AO$13:$AO$16=AO14)*($AR$13:$AR$16&gt;AR14))</f>
        <v>0</v>
      </c>
      <c r="AM14" s="507">
        <f>RANK(AO14,$AO$13:$AO$16)</f>
        <v>3</v>
      </c>
      <c r="AN14" s="511" t="s">
        <v>30</v>
      </c>
      <c r="AO14" s="507">
        <f>SUMIF($Z$13:$Z$18,$AN14,$AA$13:$AA$18)+SUMIF($AD$13:$AD$18,$AN14,$AE$13:$AE$18)</f>
        <v>4</v>
      </c>
      <c r="AP14" s="507">
        <f>SUMIF($Z$13:$Z$18,$AN14,$AB$13:$AB$18)+SUMIF($AD$13:$AD$18,AN14,$AF$13:$AF$18)</f>
        <v>5</v>
      </c>
      <c r="AQ14" s="507">
        <f>SUMIF($Z$13:$Z$18,$AN14,$AC$13:$AC$18)+SUMIF($AD$13:$AD$18,$AN14,$AG$13:$AG$18)</f>
        <v>4</v>
      </c>
      <c r="AR14" s="507">
        <f>AP14-AQ14</f>
        <v>1</v>
      </c>
      <c r="AT14" s="507">
        <v>2</v>
      </c>
      <c r="AU14" s="507" t="str">
        <f>VLOOKUP($AT14,$AI$13:$AR$16,6,FALSE)</f>
        <v>Spanien</v>
      </c>
      <c r="AV14" s="507">
        <f>VLOOKUP($AU14,$AN$13:$AR$16,2,FALSE)</f>
        <v>5</v>
      </c>
      <c r="AW14" s="507">
        <f>VLOOKUP($AU14,$AN$13:$AR$16,3,FALSE)</f>
        <v>8</v>
      </c>
      <c r="AX14" s="507">
        <f>VLOOKUP($AU14,$AN$13:$AR$16,4,FALSE)</f>
        <v>3</v>
      </c>
      <c r="AY14" s="507">
        <f>VLOOKUP($AU14,$AN$13:$AR$16,5,FALSE)</f>
        <v>5</v>
      </c>
      <c r="AZ14" s="569">
        <v>4</v>
      </c>
      <c r="BA14" s="576">
        <v>41803.75</v>
      </c>
      <c r="BB14" s="571" t="s">
        <v>30</v>
      </c>
      <c r="BC14" s="572" t="s">
        <v>6</v>
      </c>
      <c r="BD14" s="573" t="s">
        <v>31</v>
      </c>
      <c r="BE14" s="575">
        <f>IF(G14='Resultat &amp; tabell'!$G14,2,0)</f>
        <v>0</v>
      </c>
      <c r="BF14" s="574" t="s">
        <v>6</v>
      </c>
      <c r="BG14" s="575">
        <f>IF(I14='Resultat &amp; tabell'!$I14,2,0)</f>
        <v>0</v>
      </c>
      <c r="BH14" s="575">
        <f>IF(J14='Resultat &amp; tabell'!$J14,1,0)</f>
        <v>1</v>
      </c>
      <c r="BI14" s="559">
        <f t="shared" si="26"/>
        <v>1</v>
      </c>
      <c r="BK14" s="562"/>
      <c r="BL14" s="599"/>
      <c r="BM14" s="599"/>
      <c r="BN14" s="599"/>
      <c r="BO14" s="599"/>
    </row>
    <row r="15" spans="2:67" ht="14.25" customHeight="1" x14ac:dyDescent="0.25">
      <c r="B15" s="498">
        <v>19</v>
      </c>
      <c r="C15" s="541">
        <v>41808.666666666664</v>
      </c>
      <c r="D15" s="537" t="s">
        <v>174</v>
      </c>
      <c r="E15" s="538" t="s">
        <v>6</v>
      </c>
      <c r="F15" s="539" t="s">
        <v>175</v>
      </c>
      <c r="G15" s="687">
        <v>2</v>
      </c>
      <c r="H15" s="552" t="s">
        <v>6</v>
      </c>
      <c r="I15" s="686">
        <v>2</v>
      </c>
      <c r="J15" s="686" t="s">
        <v>122</v>
      </c>
      <c r="K15" s="629">
        <f>IF('Resultat &amp; tabell'!J15="",0,BI15)</f>
        <v>2</v>
      </c>
      <c r="L15" s="619">
        <v>3</v>
      </c>
      <c r="M15" s="650" t="str">
        <f>VLOOKUP(L15,$AT$13:$AY$16,2,FALSE)</f>
        <v>Chile</v>
      </c>
      <c r="N15" s="651">
        <f>VLOOKUP(M15,$AU$13:$AY$16,2,FALSE)</f>
        <v>4</v>
      </c>
      <c r="O15" s="651">
        <f>VLOOKUP(M15,$AU$13:$AY$16,3,FALSE)</f>
        <v>5</v>
      </c>
      <c r="P15" s="651">
        <f>VLOOKUP(M15,$AU$13:$AY$16,4,FALSE)</f>
        <v>4</v>
      </c>
      <c r="Q15" s="652">
        <f>VLOOKUP(M15,$AU$13:$AY$16,5,FALSE)</f>
        <v>1</v>
      </c>
      <c r="S15" s="649" t="s">
        <v>29</v>
      </c>
      <c r="T15" s="670">
        <f>SUM(K87:K90)</f>
        <v>0</v>
      </c>
      <c r="U15" s="670">
        <f>O87</f>
        <v>20</v>
      </c>
      <c r="V15" s="671">
        <f t="shared" si="19"/>
        <v>20</v>
      </c>
      <c r="W15" s="504"/>
      <c r="Z15" s="511" t="s">
        <v>27</v>
      </c>
      <c r="AA15" s="512">
        <f t="shared" si="20"/>
        <v>1</v>
      </c>
      <c r="AB15" s="512">
        <f t="shared" si="21"/>
        <v>2</v>
      </c>
      <c r="AC15" s="512">
        <f t="shared" si="22"/>
        <v>2</v>
      </c>
      <c r="AD15" s="511" t="s">
        <v>30</v>
      </c>
      <c r="AE15" s="512">
        <f t="shared" si="23"/>
        <v>1</v>
      </c>
      <c r="AF15" s="508">
        <f t="shared" si="24"/>
        <v>2</v>
      </c>
      <c r="AG15" s="508">
        <f t="shared" si="25"/>
        <v>2</v>
      </c>
      <c r="AI15" s="507">
        <f>RANK($AJ15,$AJ$13:$AJ$16,1)+COUNTIF($AJ$13:$AJ15,$AJ15)-1</f>
        <v>1</v>
      </c>
      <c r="AJ15" s="507">
        <f>AK15+AL15+AM15</f>
        <v>1</v>
      </c>
      <c r="AK15" s="507">
        <f>SUMPRODUCT(($AO$13:$AO$16=AO15)*($AR$13:$AR$16=AR15)*($AP$13:$AP$16&gt;AP15))</f>
        <v>0</v>
      </c>
      <c r="AL15" s="507">
        <f>SUMPRODUCT(($AO$13:$AO$16=AO15)*($AR$13:$AR$16&gt;AR15))</f>
        <v>0</v>
      </c>
      <c r="AM15" s="507">
        <f>RANK(AO15,$AO$13:$AO$16)</f>
        <v>1</v>
      </c>
      <c r="AN15" s="511" t="s">
        <v>28</v>
      </c>
      <c r="AO15" s="507">
        <f>SUMIF($Z$13:$Z$18,$AN15,$AA$13:$AA$18)+SUMIF($AD$13:$AD$18,$AN15,$AE$13:$AE$18)</f>
        <v>7</v>
      </c>
      <c r="AP15" s="507">
        <f>SUMIF($Z$13:$Z$18,$AN15,$AB$13:$AB$18)+SUMIF($AD$13:$AD$18,AN15,$AF$13:$AF$18)</f>
        <v>7</v>
      </c>
      <c r="AQ15" s="507">
        <f>SUMIF($Z$13:$Z$18,$AN15,$AC$13:$AC$18)+SUMIF($AD$13:$AD$18,$AN15,$AG$13:$AG$18)</f>
        <v>2</v>
      </c>
      <c r="AR15" s="507">
        <f>AP15-AQ15</f>
        <v>5</v>
      </c>
      <c r="AT15" s="507">
        <v>3</v>
      </c>
      <c r="AU15" s="507" t="str">
        <f>VLOOKUP($AT15,$AI$13:$AR$16,6,FALSE)</f>
        <v>Chile</v>
      </c>
      <c r="AV15" s="507">
        <f>VLOOKUP($AU15,$AN$13:$AR$16,2,FALSE)</f>
        <v>4</v>
      </c>
      <c r="AW15" s="507">
        <f>VLOOKUP($AU15,$AN$13:$AR$16,3,FALSE)</f>
        <v>5</v>
      </c>
      <c r="AX15" s="507">
        <f>VLOOKUP($AU15,$AN$13:$AR$16,4,FALSE)</f>
        <v>4</v>
      </c>
      <c r="AY15" s="507">
        <f>VLOOKUP($AU15,$AN$13:$AR$16,5,FALSE)</f>
        <v>1</v>
      </c>
      <c r="AZ15" s="569">
        <v>19</v>
      </c>
      <c r="BA15" s="576">
        <v>41808.666666666664</v>
      </c>
      <c r="BB15" s="571" t="s">
        <v>27</v>
      </c>
      <c r="BC15" s="572" t="s">
        <v>6</v>
      </c>
      <c r="BD15" s="573" t="s">
        <v>30</v>
      </c>
      <c r="BE15" s="575">
        <f>IF(G15='Resultat &amp; tabell'!$G15,2,0)</f>
        <v>0</v>
      </c>
      <c r="BF15" s="574" t="s">
        <v>6</v>
      </c>
      <c r="BG15" s="575">
        <f>IF(I15='Resultat &amp; tabell'!$I15,2,0)</f>
        <v>2</v>
      </c>
      <c r="BH15" s="575">
        <f>IF(J15='Resultat &amp; tabell'!$J15,1,0)</f>
        <v>0</v>
      </c>
      <c r="BI15" s="559">
        <f t="shared" si="26"/>
        <v>2</v>
      </c>
      <c r="BK15" s="577"/>
      <c r="BL15" s="599"/>
      <c r="BM15" s="599"/>
      <c r="BN15" s="599"/>
      <c r="BO15" s="599"/>
    </row>
    <row r="16" spans="2:67" ht="14.25" customHeight="1" x14ac:dyDescent="0.25">
      <c r="B16" s="498">
        <v>20</v>
      </c>
      <c r="C16" s="541">
        <v>41808.541666666664</v>
      </c>
      <c r="D16" s="537" t="s">
        <v>176</v>
      </c>
      <c r="E16" s="538" t="s">
        <v>6</v>
      </c>
      <c r="F16" s="539" t="s">
        <v>177</v>
      </c>
      <c r="G16" s="687">
        <v>0</v>
      </c>
      <c r="H16" s="552" t="s">
        <v>6</v>
      </c>
      <c r="I16" s="686">
        <v>4</v>
      </c>
      <c r="J16" s="686">
        <v>2</v>
      </c>
      <c r="K16" s="629">
        <f>IF('Resultat &amp; tabell'!J16="",0,BI16)</f>
        <v>1</v>
      </c>
      <c r="L16" s="619">
        <v>4</v>
      </c>
      <c r="M16" s="639" t="str">
        <f>VLOOKUP(L16,$AT$13:$AY$16,2,FALSE)</f>
        <v>Australien</v>
      </c>
      <c r="N16" s="636">
        <f>VLOOKUP(M16,$AU$13:$AY$16,2,FALSE)</f>
        <v>0</v>
      </c>
      <c r="O16" s="636">
        <f>VLOOKUP(M16,$AU$13:$AY$16,3,FALSE)</f>
        <v>0</v>
      </c>
      <c r="P16" s="636">
        <f>VLOOKUP(M16,$AU$13:$AY$16,4,FALSE)</f>
        <v>11</v>
      </c>
      <c r="Q16" s="637">
        <f>VLOOKUP(M16,$AU$13:$AY$16,5,FALSE)</f>
        <v>-11</v>
      </c>
      <c r="S16" s="649" t="s">
        <v>41</v>
      </c>
      <c r="T16" s="670">
        <f>SUM(K94:K95)</f>
        <v>0</v>
      </c>
      <c r="U16" s="670">
        <f>O94</f>
        <v>0</v>
      </c>
      <c r="V16" s="671">
        <f t="shared" si="19"/>
        <v>0</v>
      </c>
      <c r="W16" s="504"/>
      <c r="Z16" s="511" t="s">
        <v>31</v>
      </c>
      <c r="AA16" s="512">
        <f t="shared" si="20"/>
        <v>0</v>
      </c>
      <c r="AB16" s="512">
        <f t="shared" si="21"/>
        <v>0</v>
      </c>
      <c r="AC16" s="512">
        <f t="shared" si="22"/>
        <v>4</v>
      </c>
      <c r="AD16" s="511" t="s">
        <v>28</v>
      </c>
      <c r="AE16" s="512">
        <f t="shared" si="23"/>
        <v>3</v>
      </c>
      <c r="AF16" s="508">
        <f t="shared" si="24"/>
        <v>4</v>
      </c>
      <c r="AG16" s="508">
        <f t="shared" si="25"/>
        <v>0</v>
      </c>
      <c r="AI16" s="507">
        <f>RANK($AJ16,$AJ$13:$AJ$16,1)+COUNTIF($AJ$13:$AJ16,$AJ16)-1</f>
        <v>4</v>
      </c>
      <c r="AJ16" s="507">
        <f>AK16+AL16+AM16</f>
        <v>4</v>
      </c>
      <c r="AK16" s="507">
        <f>SUMPRODUCT(($AO$13:$AO$16=AO16)*($AR$13:$AR$16=AR16)*($AP$13:$AP$16&gt;AP16))</f>
        <v>0</v>
      </c>
      <c r="AL16" s="507">
        <f>SUMPRODUCT(($AO$13:$AO$16=AO16)*($AR$13:$AR$16&gt;AR16))</f>
        <v>0</v>
      </c>
      <c r="AM16" s="507">
        <f>RANK(AO16,$AO$13:$AO$16)</f>
        <v>4</v>
      </c>
      <c r="AN16" s="511" t="s">
        <v>31</v>
      </c>
      <c r="AO16" s="507">
        <f>SUMIF($Z$13:$Z$18,$AN16,$AA$13:$AA$18)+SUMIF($AD$13:$AD$18,$AN16,$AE$13:$AE$18)</f>
        <v>0</v>
      </c>
      <c r="AP16" s="507">
        <f>SUMIF($Z$13:$Z$18,$AN16,$AB$13:$AB$18)+SUMIF($AD$13:$AD$18,AN16,$AF$13:$AF$18)</f>
        <v>0</v>
      </c>
      <c r="AQ16" s="507">
        <f>SUMIF($Z$13:$Z$18,$AN16,$AC$13:$AC$18)+SUMIF($AD$13:$AD$18,$AN16,$AG$13:$AG$18)</f>
        <v>11</v>
      </c>
      <c r="AR16" s="507">
        <f>AP16-AQ16</f>
        <v>-11</v>
      </c>
      <c r="AT16" s="507">
        <v>4</v>
      </c>
      <c r="AU16" s="507" t="str">
        <f>VLOOKUP($AT16,$AI$13:$AR$16,6,FALSE)</f>
        <v>Australien</v>
      </c>
      <c r="AV16" s="507">
        <f>VLOOKUP($AU16,$AN$13:$AR$16,2,FALSE)</f>
        <v>0</v>
      </c>
      <c r="AW16" s="507">
        <f>VLOOKUP($AU16,$AN$13:$AR$16,3,FALSE)</f>
        <v>0</v>
      </c>
      <c r="AX16" s="507">
        <f>VLOOKUP($AU16,$AN$13:$AR$16,4,FALSE)</f>
        <v>11</v>
      </c>
      <c r="AY16" s="507">
        <f>VLOOKUP($AU16,$AN$13:$AR$16,5,FALSE)</f>
        <v>-11</v>
      </c>
      <c r="AZ16" s="569">
        <v>20</v>
      </c>
      <c r="BA16" s="576">
        <v>41808.541666666664</v>
      </c>
      <c r="BB16" s="571" t="s">
        <v>31</v>
      </c>
      <c r="BC16" s="572" t="s">
        <v>6</v>
      </c>
      <c r="BD16" s="573" t="s">
        <v>28</v>
      </c>
      <c r="BE16" s="575">
        <f>IF(G16='Resultat &amp; tabell'!$G16,2,0)</f>
        <v>0</v>
      </c>
      <c r="BF16" s="574" t="s">
        <v>6</v>
      </c>
      <c r="BG16" s="575">
        <f>IF(I16='Resultat &amp; tabell'!$I16,2,0)</f>
        <v>0</v>
      </c>
      <c r="BH16" s="575">
        <f>IF(J16='Resultat &amp; tabell'!$J16,1,0)</f>
        <v>1</v>
      </c>
      <c r="BI16" s="559">
        <f t="shared" si="26"/>
        <v>1</v>
      </c>
      <c r="BK16" s="577"/>
      <c r="BL16" s="599"/>
      <c r="BM16" s="599"/>
      <c r="BN16" s="599"/>
      <c r="BO16" s="599"/>
    </row>
    <row r="17" spans="2:67" ht="14.25" customHeight="1" x14ac:dyDescent="0.25">
      <c r="B17" s="498">
        <v>35</v>
      </c>
      <c r="C17" s="541">
        <v>41813.541666666664</v>
      </c>
      <c r="D17" s="537" t="s">
        <v>176</v>
      </c>
      <c r="E17" s="538" t="s">
        <v>6</v>
      </c>
      <c r="F17" s="539" t="s">
        <v>174</v>
      </c>
      <c r="G17" s="687">
        <v>0</v>
      </c>
      <c r="H17" s="552" t="s">
        <v>6</v>
      </c>
      <c r="I17" s="686">
        <v>5</v>
      </c>
      <c r="J17" s="686">
        <v>2</v>
      </c>
      <c r="K17" s="629">
        <f>IF('Resultat &amp; tabell'!J17="",0,BI17)</f>
        <v>3</v>
      </c>
      <c r="N17" s="641"/>
      <c r="O17" s="641"/>
      <c r="P17" s="641"/>
      <c r="Q17" s="641"/>
      <c r="S17" s="649" t="s">
        <v>50</v>
      </c>
      <c r="T17" s="670">
        <f>SUM(K99)</f>
        <v>0</v>
      </c>
      <c r="U17" s="670">
        <f>O99</f>
        <v>0</v>
      </c>
      <c r="V17" s="671">
        <f t="shared" si="19"/>
        <v>0</v>
      </c>
      <c r="W17" s="504"/>
      <c r="Z17" s="511" t="s">
        <v>31</v>
      </c>
      <c r="AA17" s="512">
        <f t="shared" si="20"/>
        <v>0</v>
      </c>
      <c r="AB17" s="512">
        <f t="shared" si="21"/>
        <v>0</v>
      </c>
      <c r="AC17" s="512">
        <f t="shared" si="22"/>
        <v>5</v>
      </c>
      <c r="AD17" s="511" t="s">
        <v>27</v>
      </c>
      <c r="AE17" s="512">
        <f t="shared" si="23"/>
        <v>3</v>
      </c>
      <c r="AF17" s="508">
        <f t="shared" si="24"/>
        <v>5</v>
      </c>
      <c r="AG17" s="508">
        <f t="shared" si="25"/>
        <v>0</v>
      </c>
      <c r="AZ17" s="569">
        <v>35</v>
      </c>
      <c r="BA17" s="576">
        <v>41813.541666666664</v>
      </c>
      <c r="BB17" s="571" t="s">
        <v>31</v>
      </c>
      <c r="BC17" s="572" t="s">
        <v>6</v>
      </c>
      <c r="BD17" s="573" t="s">
        <v>27</v>
      </c>
      <c r="BE17" s="575">
        <f>IF(G17='Resultat &amp; tabell'!$G17,2,0)</f>
        <v>2</v>
      </c>
      <c r="BF17" s="574" t="s">
        <v>6</v>
      </c>
      <c r="BG17" s="575">
        <f>IF(I17='Resultat &amp; tabell'!$I17,2,0)</f>
        <v>0</v>
      </c>
      <c r="BH17" s="575">
        <f>IF(J17='Resultat &amp; tabell'!$J17,1,0)</f>
        <v>1</v>
      </c>
      <c r="BI17" s="559">
        <f t="shared" si="26"/>
        <v>3</v>
      </c>
      <c r="BL17" s="599"/>
      <c r="BM17" s="599"/>
      <c r="BN17" s="599"/>
      <c r="BO17" s="599"/>
    </row>
    <row r="18" spans="2:67" ht="14.25" customHeight="1" x14ac:dyDescent="0.25">
      <c r="B18" s="498">
        <v>36</v>
      </c>
      <c r="C18" s="541">
        <v>41813.541666666664</v>
      </c>
      <c r="D18" s="537" t="s">
        <v>177</v>
      </c>
      <c r="E18" s="538" t="s">
        <v>6</v>
      </c>
      <c r="F18" s="539" t="s">
        <v>175</v>
      </c>
      <c r="G18" s="687">
        <v>2</v>
      </c>
      <c r="H18" s="552" t="s">
        <v>6</v>
      </c>
      <c r="I18" s="686">
        <v>1</v>
      </c>
      <c r="J18" s="686">
        <v>1</v>
      </c>
      <c r="K18" s="629">
        <f>IF('Resultat &amp; tabell'!J18="",0,BI18)</f>
        <v>3</v>
      </c>
      <c r="M18" s="673"/>
      <c r="N18" s="641"/>
      <c r="O18" s="641"/>
      <c r="P18" s="641"/>
      <c r="Q18" s="641"/>
      <c r="S18" s="649" t="s">
        <v>54</v>
      </c>
      <c r="T18" s="670">
        <f>SUM(K103)</f>
        <v>0</v>
      </c>
      <c r="U18" s="670">
        <f>O103</f>
        <v>0</v>
      </c>
      <c r="V18" s="671">
        <f t="shared" si="19"/>
        <v>0</v>
      </c>
      <c r="W18" s="504"/>
      <c r="Z18" s="511" t="s">
        <v>28</v>
      </c>
      <c r="AA18" s="512">
        <f t="shared" si="20"/>
        <v>3</v>
      </c>
      <c r="AB18" s="512">
        <f t="shared" si="21"/>
        <v>2</v>
      </c>
      <c r="AC18" s="512">
        <f t="shared" si="22"/>
        <v>1</v>
      </c>
      <c r="AD18" s="511" t="s">
        <v>30</v>
      </c>
      <c r="AE18" s="512">
        <f t="shared" si="23"/>
        <v>0</v>
      </c>
      <c r="AF18" s="508">
        <f t="shared" si="24"/>
        <v>1</v>
      </c>
      <c r="AG18" s="508">
        <f t="shared" si="25"/>
        <v>2</v>
      </c>
      <c r="AJ18" s="521"/>
      <c r="AZ18" s="569">
        <v>36</v>
      </c>
      <c r="BA18" s="576">
        <v>41813.541666666664</v>
      </c>
      <c r="BB18" s="571" t="s">
        <v>28</v>
      </c>
      <c r="BC18" s="572" t="s">
        <v>6</v>
      </c>
      <c r="BD18" s="573" t="s">
        <v>30</v>
      </c>
      <c r="BE18" s="575">
        <f>IF(G18='Resultat &amp; tabell'!$G18,2,0)</f>
        <v>2</v>
      </c>
      <c r="BF18" s="574" t="s">
        <v>6</v>
      </c>
      <c r="BG18" s="575">
        <f>IF(I18='Resultat &amp; tabell'!$I18,2,0)</f>
        <v>0</v>
      </c>
      <c r="BH18" s="575">
        <f>IF(J18='Resultat &amp; tabell'!$J18,1,0)</f>
        <v>1</v>
      </c>
      <c r="BI18" s="559">
        <f t="shared" si="26"/>
        <v>3</v>
      </c>
      <c r="BL18" s="599"/>
      <c r="BM18" s="599"/>
      <c r="BN18" s="599"/>
      <c r="BO18" s="599"/>
    </row>
    <row r="19" spans="2:67" ht="14.25" customHeight="1" x14ac:dyDescent="0.25">
      <c r="C19" s="513"/>
      <c r="I19" s="673"/>
      <c r="K19" s="642"/>
      <c r="M19" s="494"/>
      <c r="N19" s="641"/>
      <c r="O19" s="641"/>
      <c r="P19" s="641"/>
      <c r="Q19" s="641"/>
      <c r="S19" s="653" t="s">
        <v>82</v>
      </c>
      <c r="T19" s="670">
        <v>0</v>
      </c>
      <c r="U19" s="641">
        <f>SUM(X4:X5)</f>
        <v>0</v>
      </c>
      <c r="V19" s="671">
        <f>SUM(T19:U19)</f>
        <v>0</v>
      </c>
      <c r="W19" s="518"/>
      <c r="X19" s="518"/>
      <c r="BA19" s="584"/>
      <c r="BI19" s="560"/>
      <c r="BL19" s="599"/>
      <c r="BM19" s="599"/>
      <c r="BN19" s="599"/>
      <c r="BO19" s="599"/>
    </row>
    <row r="20" spans="2:67" s="518" customFormat="1" ht="12.75" customHeight="1" x14ac:dyDescent="0.25">
      <c r="B20" s="495" t="s">
        <v>40</v>
      </c>
      <c r="C20" s="516"/>
      <c r="D20" s="501"/>
      <c r="E20" s="502"/>
      <c r="F20" s="494"/>
      <c r="G20" s="502"/>
      <c r="H20" s="502"/>
      <c r="I20" s="494"/>
      <c r="J20" s="502"/>
      <c r="K20" s="494"/>
      <c r="L20" s="643"/>
      <c r="M20" s="644"/>
      <c r="N20" s="645"/>
      <c r="O20" s="645"/>
      <c r="P20" s="645"/>
      <c r="Q20" s="645"/>
      <c r="R20" s="644"/>
      <c r="S20" s="676" t="s">
        <v>110</v>
      </c>
      <c r="T20" s="677"/>
      <c r="U20" s="677"/>
      <c r="V20" s="678">
        <f>SUM(V13:V19)</f>
        <v>133</v>
      </c>
      <c r="Z20" s="505"/>
      <c r="AA20" s="512"/>
      <c r="AB20" s="512"/>
      <c r="AC20" s="512"/>
      <c r="AD20" s="505"/>
      <c r="AE20" s="519"/>
      <c r="AF20" s="520"/>
      <c r="AG20" s="520"/>
      <c r="AH20" s="519"/>
      <c r="AI20" s="519"/>
      <c r="AJ20" s="519"/>
      <c r="AK20" s="519"/>
      <c r="AL20" s="519"/>
      <c r="AM20" s="519"/>
      <c r="AN20" s="519"/>
      <c r="AO20" s="519"/>
      <c r="AP20" s="519"/>
      <c r="AQ20" s="519"/>
      <c r="AR20" s="519"/>
      <c r="AS20" s="519"/>
      <c r="AT20" s="519"/>
      <c r="AU20" s="519"/>
      <c r="AV20" s="519"/>
      <c r="AW20" s="519"/>
      <c r="AX20" s="519"/>
      <c r="AY20" s="519"/>
      <c r="AZ20" s="562" t="s">
        <v>40</v>
      </c>
      <c r="BA20" s="586"/>
      <c r="BB20" s="563"/>
      <c r="BC20" s="564"/>
      <c r="BD20" s="563"/>
      <c r="BE20" s="564"/>
      <c r="BF20" s="564"/>
      <c r="BG20" s="564"/>
      <c r="BH20" s="564"/>
      <c r="BI20" s="561"/>
      <c r="BJ20" s="528"/>
      <c r="BK20" s="530"/>
      <c r="BL20" s="561"/>
      <c r="BM20" s="561"/>
      <c r="BN20" s="561"/>
      <c r="BO20" s="561"/>
    </row>
    <row r="21" spans="2:67" s="518" customFormat="1" ht="14.25" customHeight="1" x14ac:dyDescent="0.25">
      <c r="B21" s="548" t="s">
        <v>2</v>
      </c>
      <c r="C21" s="549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550" t="s">
        <v>81</v>
      </c>
      <c r="K21" s="646" t="s">
        <v>89</v>
      </c>
      <c r="L21" s="643"/>
      <c r="M21" s="625" t="s">
        <v>40</v>
      </c>
      <c r="N21" s="626" t="s">
        <v>89</v>
      </c>
      <c r="O21" s="626" t="s">
        <v>90</v>
      </c>
      <c r="P21" s="626" t="s">
        <v>91</v>
      </c>
      <c r="Q21" s="627" t="s">
        <v>101</v>
      </c>
      <c r="R21" s="644"/>
      <c r="S21" s="644"/>
      <c r="W21" s="522"/>
      <c r="Z21" s="509" t="s">
        <v>87</v>
      </c>
      <c r="AA21" s="509" t="s">
        <v>89</v>
      </c>
      <c r="AB21" s="509" t="s">
        <v>90</v>
      </c>
      <c r="AC21" s="509" t="s">
        <v>91</v>
      </c>
      <c r="AD21" s="509" t="s">
        <v>88</v>
      </c>
      <c r="AE21" s="509" t="s">
        <v>89</v>
      </c>
      <c r="AF21" s="509" t="s">
        <v>90</v>
      </c>
      <c r="AG21" s="509" t="s">
        <v>91</v>
      </c>
      <c r="AH21" s="519"/>
      <c r="AI21" s="510" t="s">
        <v>99</v>
      </c>
      <c r="AJ21" s="510" t="s">
        <v>98</v>
      </c>
      <c r="AK21" s="510" t="s">
        <v>97</v>
      </c>
      <c r="AL21" s="509" t="s">
        <v>96</v>
      </c>
      <c r="AM21" s="509" t="s">
        <v>95</v>
      </c>
      <c r="AN21" s="509" t="s">
        <v>92</v>
      </c>
      <c r="AO21" s="509" t="s">
        <v>89</v>
      </c>
      <c r="AP21" s="509" t="s">
        <v>90</v>
      </c>
      <c r="AQ21" s="509" t="s">
        <v>91</v>
      </c>
      <c r="AR21" s="510" t="s">
        <v>93</v>
      </c>
      <c r="AS21" s="519"/>
      <c r="AT21" s="509" t="s">
        <v>94</v>
      </c>
      <c r="AU21" s="509" t="s">
        <v>92</v>
      </c>
      <c r="AV21" s="509" t="s">
        <v>89</v>
      </c>
      <c r="AW21" s="509" t="s">
        <v>90</v>
      </c>
      <c r="AX21" s="509" t="s">
        <v>91</v>
      </c>
      <c r="AY21" s="510" t="s">
        <v>93</v>
      </c>
      <c r="AZ21" s="591" t="s">
        <v>2</v>
      </c>
      <c r="BA21" s="589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590" t="s">
        <v>81</v>
      </c>
      <c r="BI21" s="551" t="s">
        <v>89</v>
      </c>
      <c r="BJ21" s="528"/>
      <c r="BK21" s="565"/>
      <c r="BL21" s="561"/>
      <c r="BM21" s="561"/>
      <c r="BN21" s="561"/>
      <c r="BO21" s="561"/>
    </row>
    <row r="22" spans="2:67" ht="14.25" customHeight="1" x14ac:dyDescent="0.25">
      <c r="B22" s="498">
        <v>5</v>
      </c>
      <c r="C22" s="541">
        <v>41804.541666666664</v>
      </c>
      <c r="D22" s="537" t="s">
        <v>173</v>
      </c>
      <c r="E22" s="538" t="s">
        <v>6</v>
      </c>
      <c r="F22" s="539" t="s">
        <v>172</v>
      </c>
      <c r="G22" s="689">
        <v>1</v>
      </c>
      <c r="H22" s="552" t="s">
        <v>6</v>
      </c>
      <c r="I22" s="688">
        <v>1</v>
      </c>
      <c r="J22" s="688" t="s">
        <v>122</v>
      </c>
      <c r="K22" s="629">
        <f>IF('Resultat &amp; tabell'!J22="",0,BI22)</f>
        <v>0</v>
      </c>
      <c r="L22" s="630">
        <v>1</v>
      </c>
      <c r="M22" s="631" t="str">
        <f>VLOOKUP(L22,$AT$22:$AY$25,2,FALSE)</f>
        <v>Elfenbenskusten</v>
      </c>
      <c r="N22" s="632">
        <f>VLOOKUP(M22,$AU$22:$AY$25,2,FALSE)</f>
        <v>7</v>
      </c>
      <c r="O22" s="632">
        <f>VLOOKUP(M22,$AU$22:$AY$25,3,FALSE)</f>
        <v>5</v>
      </c>
      <c r="P22" s="632">
        <f>VLOOKUP(M22,$AU$22:$AY$25,4,FALSE)</f>
        <v>2</v>
      </c>
      <c r="Q22" s="633">
        <f>VLOOKUP(M22,$AU$22:$AY$25,5,FALSE)</f>
        <v>3</v>
      </c>
      <c r="S22" s="622"/>
      <c r="T22" s="504"/>
      <c r="U22" s="504"/>
      <c r="V22" s="504"/>
      <c r="W22" s="504"/>
      <c r="Z22" s="511" t="s">
        <v>42</v>
      </c>
      <c r="AA22" s="512">
        <f t="shared" ref="AA22:AA27" si="27">IF(G22="",0,IF($G22&lt;$I22,0,IF($G22=$I22,1,3)))</f>
        <v>1</v>
      </c>
      <c r="AB22" s="512">
        <f t="shared" ref="AB22:AB27" si="28">G22</f>
        <v>1</v>
      </c>
      <c r="AC22" s="512">
        <f t="shared" ref="AC22:AC27" si="29">I22</f>
        <v>1</v>
      </c>
      <c r="AD22" s="511" t="s">
        <v>43</v>
      </c>
      <c r="AE22" s="512">
        <f t="shared" ref="AE22:AE27" si="30">IF(I22="",0,IF(I22&lt;G22,0,IF(G22=I22,1,3)))</f>
        <v>1</v>
      </c>
      <c r="AF22" s="508">
        <f t="shared" ref="AF22:AF27" si="31">I22</f>
        <v>1</v>
      </c>
      <c r="AG22" s="508">
        <f t="shared" ref="AG22:AG27" si="32">G22</f>
        <v>1</v>
      </c>
      <c r="AI22" s="507">
        <f>RANK($AJ22,$AJ$22:$AJ$25,1)+COUNTIF($AJ$22:$AJ22,$AJ22)-1</f>
        <v>4</v>
      </c>
      <c r="AJ22" s="507">
        <f>AK22+AL22+AM22</f>
        <v>4</v>
      </c>
      <c r="AK22" s="507">
        <f>SUMPRODUCT(($AO$22:$AO$25=AO22)*($AR$22:$AR$25=AR22)*($AP$22:$AP$25&gt;AP22))</f>
        <v>0</v>
      </c>
      <c r="AL22" s="507">
        <f>SUMPRODUCT(($AO$22:$AO$25=AO22)*($AR$22:$AR$25&gt;AR22))</f>
        <v>0</v>
      </c>
      <c r="AM22" s="507">
        <f>RANK(AO22,$AO$22:$AO$25)</f>
        <v>4</v>
      </c>
      <c r="AN22" s="511" t="s">
        <v>42</v>
      </c>
      <c r="AO22" s="507">
        <f>SUMIF($Z$22:$Z$27,$AN22,$AA$22:$AA$27)+SUMIF($AD$22:$AD$27,$AN22,$AE$22:$AE$27)</f>
        <v>2</v>
      </c>
      <c r="AP22" s="507">
        <f>SUMIF($Z$22:$Z$27,$AN22,$AB$22:$AB$27)+SUMIF($AD$22:$AD$27,$AN22,$AF$22:$AF$27)</f>
        <v>3</v>
      </c>
      <c r="AQ22" s="507">
        <f>SUMIF($Z$22:$Z$27,$AN22,$AC$22:$AC$27)+SUMIF($AD$22:$AD$27,$AN22,$AG$22:$AG$27)</f>
        <v>4</v>
      </c>
      <c r="AR22" s="507">
        <f>AP22-AQ22</f>
        <v>-1</v>
      </c>
      <c r="AT22" s="507">
        <v>1</v>
      </c>
      <c r="AU22" s="507" t="str">
        <f>VLOOKUP($AT22,$AI$22:$AR$25,6,FALSE)</f>
        <v>Elfenbenskusten</v>
      </c>
      <c r="AV22" s="507">
        <f>VLOOKUP($AU22,$AN$22:$AR$25,2,FALSE)</f>
        <v>7</v>
      </c>
      <c r="AW22" s="507">
        <f>VLOOKUP($AU22,$AN$22:$AR$25,3,FALSE)</f>
        <v>5</v>
      </c>
      <c r="AX22" s="507">
        <f>VLOOKUP($AU22,$AN$22:$AR$25,4,FALSE)</f>
        <v>2</v>
      </c>
      <c r="AY22" s="507">
        <f>VLOOKUP($AU22,$AN$22:$AR$25,5,FALSE)</f>
        <v>3</v>
      </c>
      <c r="AZ22" s="569">
        <v>5</v>
      </c>
      <c r="BA22" s="576">
        <v>41804.541666666664</v>
      </c>
      <c r="BB22" s="571" t="s">
        <v>42</v>
      </c>
      <c r="BC22" s="572" t="s">
        <v>6</v>
      </c>
      <c r="BD22" s="573" t="s">
        <v>43</v>
      </c>
      <c r="BE22" s="575">
        <f>IF(G22='Resultat &amp; tabell'!$G22,2,0)</f>
        <v>0</v>
      </c>
      <c r="BF22" s="574" t="s">
        <v>6</v>
      </c>
      <c r="BG22" s="575">
        <f>IF(I22='Resultat &amp; tabell'!$I22,2,0)</f>
        <v>0</v>
      </c>
      <c r="BH22" s="575">
        <f>IF(J22='Resultat &amp; tabell'!$J22,1,0)</f>
        <v>0</v>
      </c>
      <c r="BI22" s="559">
        <f t="shared" ref="BI22:BI27" si="33">SUM(BE22+BG22+BH22)</f>
        <v>0</v>
      </c>
      <c r="BJ22" s="529"/>
      <c r="BK22" s="562"/>
      <c r="BL22" s="599"/>
      <c r="BM22" s="599"/>
      <c r="BN22" s="599"/>
      <c r="BO22" s="599"/>
    </row>
    <row r="23" spans="2:67" ht="14.25" customHeight="1" x14ac:dyDescent="0.25">
      <c r="B23" s="498">
        <v>6</v>
      </c>
      <c r="C23" s="541">
        <v>41805</v>
      </c>
      <c r="D23" s="545" t="s">
        <v>167</v>
      </c>
      <c r="E23" s="538" t="s">
        <v>6</v>
      </c>
      <c r="F23" s="539" t="s">
        <v>171</v>
      </c>
      <c r="G23" s="689">
        <v>2</v>
      </c>
      <c r="H23" s="552" t="s">
        <v>6</v>
      </c>
      <c r="I23" s="688">
        <v>1</v>
      </c>
      <c r="J23" s="688">
        <v>1</v>
      </c>
      <c r="K23" s="629">
        <f>IF('Resultat &amp; tabell'!J23="",0,BI23)</f>
        <v>5</v>
      </c>
      <c r="L23" s="619">
        <v>2</v>
      </c>
      <c r="M23" s="635" t="str">
        <f>VLOOKUP(L23,$AT$22:$AY$25,2,FALSE)</f>
        <v>Grekland</v>
      </c>
      <c r="N23" s="636">
        <f>VLOOKUP(M23,$AU$22:$AY$25,2,FALSE)</f>
        <v>4</v>
      </c>
      <c r="O23" s="636">
        <f>VLOOKUP(M23,$AU$22:$AY$25,3,FALSE)</f>
        <v>2</v>
      </c>
      <c r="P23" s="636">
        <f>VLOOKUP(M23,$AU$22:$AY$25,4,FALSE)</f>
        <v>3</v>
      </c>
      <c r="Q23" s="637">
        <f>VLOOKUP(M23,$AU$22:$AY$25,5,FALSE)</f>
        <v>-1</v>
      </c>
      <c r="S23" s="622"/>
      <c r="T23" s="504"/>
      <c r="U23" s="504"/>
      <c r="V23" s="504"/>
      <c r="W23" s="504"/>
      <c r="Z23" s="508" t="s">
        <v>46</v>
      </c>
      <c r="AA23" s="512">
        <f t="shared" si="27"/>
        <v>3</v>
      </c>
      <c r="AB23" s="512">
        <f t="shared" si="28"/>
        <v>2</v>
      </c>
      <c r="AC23" s="512">
        <f t="shared" si="29"/>
        <v>1</v>
      </c>
      <c r="AD23" s="511" t="s">
        <v>47</v>
      </c>
      <c r="AE23" s="512">
        <f t="shared" si="30"/>
        <v>0</v>
      </c>
      <c r="AF23" s="508">
        <f t="shared" si="31"/>
        <v>1</v>
      </c>
      <c r="AG23" s="508">
        <f t="shared" si="32"/>
        <v>2</v>
      </c>
      <c r="AI23" s="507">
        <f>RANK($AJ23,$AJ$22:$AJ$25,1)+COUNTIF($AJ$22:$AJ23,$AJ23)-1</f>
        <v>1</v>
      </c>
      <c r="AJ23" s="507">
        <f>AK23+AL23+AM23</f>
        <v>1</v>
      </c>
      <c r="AK23" s="507">
        <f t="shared" ref="AK23:AK25" si="34">SUMPRODUCT(($AO$22:$AO$25=AO23)*($AR$22:$AR$25=AR23)*($AP$22:$AP$25&gt;AP23))</f>
        <v>0</v>
      </c>
      <c r="AL23" s="507">
        <f t="shared" ref="AL23:AL25" si="35">SUMPRODUCT(($AO$22:$AO$25=AO23)*($AR$22:$AR$25&gt;AR23))</f>
        <v>0</v>
      </c>
      <c r="AM23" s="507">
        <f t="shared" ref="AM23:AM25" si="36">RANK(AO23,$AO$22:$AO$25)</f>
        <v>1</v>
      </c>
      <c r="AN23" s="508" t="s">
        <v>46</v>
      </c>
      <c r="AO23" s="507">
        <f t="shared" ref="AO23:AO25" si="37">SUMIF($Z$22:$Z$27,$AN23,$AA$22:$AA$27)+SUMIF($AD$22:$AD$27,$AN23,$AE$22:$AE$27)</f>
        <v>7</v>
      </c>
      <c r="AP23" s="507">
        <f t="shared" ref="AP23:AP25" si="38">SUMIF($Z$22:$Z$27,$AN23,$AB$22:$AB$27)+SUMIF($AD$22:$AD$27,$AN23,$AF$22:$AF$27)</f>
        <v>5</v>
      </c>
      <c r="AQ23" s="507">
        <f t="shared" ref="AQ23:AQ25" si="39">SUMIF($Z$22:$Z$27,$AN23,$AC$22:$AC$27)+SUMIF($AD$22:$AD$27,$AN23,$AG$22:$AG$27)</f>
        <v>2</v>
      </c>
      <c r="AR23" s="507">
        <f t="shared" ref="AR23:AR25" si="40">AP23-AQ23</f>
        <v>3</v>
      </c>
      <c r="AT23" s="507">
        <v>2</v>
      </c>
      <c r="AU23" s="507" t="str">
        <f t="shared" ref="AU23:AU25" si="41">VLOOKUP($AT23,$AI$22:$AR$25,6,FALSE)</f>
        <v>Grekland</v>
      </c>
      <c r="AV23" s="507">
        <f t="shared" ref="AV23:AV25" si="42">VLOOKUP($AU23,$AN$22:$AR$25,2,FALSE)</f>
        <v>4</v>
      </c>
      <c r="AW23" s="507">
        <f t="shared" ref="AW23:AW25" si="43">VLOOKUP($AU23,$AN$22:$AR$25,3,FALSE)</f>
        <v>2</v>
      </c>
      <c r="AX23" s="507">
        <f t="shared" ref="AX23:AX25" si="44">VLOOKUP($AU23,$AN$22:$AR$25,4,FALSE)</f>
        <v>3</v>
      </c>
      <c r="AY23" s="507">
        <f t="shared" ref="AY23:AY25" si="45">VLOOKUP($AU23,$AN$22:$AR$25,5,FALSE)</f>
        <v>-1</v>
      </c>
      <c r="AZ23" s="569">
        <v>6</v>
      </c>
      <c r="BA23" s="576">
        <v>41805</v>
      </c>
      <c r="BB23" s="592" t="s">
        <v>46</v>
      </c>
      <c r="BC23" s="572" t="s">
        <v>6</v>
      </c>
      <c r="BD23" s="573" t="s">
        <v>47</v>
      </c>
      <c r="BE23" s="575">
        <f>IF(G23='Resultat &amp; tabell'!$G23,2,0)</f>
        <v>2</v>
      </c>
      <c r="BF23" s="574" t="s">
        <v>6</v>
      </c>
      <c r="BG23" s="575">
        <f>IF(I23='Resultat &amp; tabell'!$I23,2,0)</f>
        <v>2</v>
      </c>
      <c r="BH23" s="575">
        <f>IF(J23='Resultat &amp; tabell'!$J23,1,0)</f>
        <v>1</v>
      </c>
      <c r="BI23" s="559">
        <f t="shared" si="33"/>
        <v>5</v>
      </c>
      <c r="BK23" s="562"/>
      <c r="BL23" s="599"/>
      <c r="BM23" s="599"/>
      <c r="BN23" s="599"/>
      <c r="BO23" s="599"/>
    </row>
    <row r="24" spans="2:67" ht="14.25" customHeight="1" x14ac:dyDescent="0.25">
      <c r="B24" s="498">
        <v>21</v>
      </c>
      <c r="C24" s="541">
        <v>41809.541666666664</v>
      </c>
      <c r="D24" s="537" t="s">
        <v>173</v>
      </c>
      <c r="E24" s="538" t="s">
        <v>6</v>
      </c>
      <c r="F24" s="539" t="s">
        <v>167</v>
      </c>
      <c r="G24" s="689">
        <v>1</v>
      </c>
      <c r="H24" s="552" t="s">
        <v>6</v>
      </c>
      <c r="I24" s="688">
        <v>1</v>
      </c>
      <c r="J24" s="688" t="s">
        <v>122</v>
      </c>
      <c r="K24" s="629">
        <f>IF('Resultat &amp; tabell'!J24="",0,BI24)</f>
        <v>2</v>
      </c>
      <c r="L24" s="619">
        <v>3</v>
      </c>
      <c r="M24" s="650" t="str">
        <f>VLOOKUP(L24,$AT$22:$AY$25,2,FALSE)</f>
        <v>Japan</v>
      </c>
      <c r="N24" s="651">
        <f>VLOOKUP(M24,$AU$22:$AY$25,2,FALSE)</f>
        <v>3</v>
      </c>
      <c r="O24" s="651">
        <f>VLOOKUP(M24,$AU$22:$AY$25,3,FALSE)</f>
        <v>3</v>
      </c>
      <c r="P24" s="651">
        <f>VLOOKUP(M24,$AU$22:$AY$25,4,FALSE)</f>
        <v>4</v>
      </c>
      <c r="Q24" s="652">
        <f>VLOOKUP(M24,$AU$22:$AY$25,5,FALSE)</f>
        <v>-1</v>
      </c>
      <c r="S24" s="622"/>
      <c r="T24" s="504"/>
      <c r="U24" s="504"/>
      <c r="V24" s="504"/>
      <c r="W24" s="504"/>
      <c r="Z24" s="511" t="s">
        <v>42</v>
      </c>
      <c r="AA24" s="512">
        <f t="shared" si="27"/>
        <v>1</v>
      </c>
      <c r="AB24" s="512">
        <f t="shared" si="28"/>
        <v>1</v>
      </c>
      <c r="AC24" s="512">
        <f t="shared" si="29"/>
        <v>1</v>
      </c>
      <c r="AD24" s="511" t="s">
        <v>46</v>
      </c>
      <c r="AE24" s="512">
        <f t="shared" si="30"/>
        <v>1</v>
      </c>
      <c r="AF24" s="508">
        <f t="shared" si="31"/>
        <v>1</v>
      </c>
      <c r="AG24" s="508">
        <f t="shared" si="32"/>
        <v>1</v>
      </c>
      <c r="AI24" s="507">
        <f>RANK($AJ24,$AJ$22:$AJ$25,1)+COUNTIF($AJ$22:$AJ24,$AJ24)-1</f>
        <v>2</v>
      </c>
      <c r="AJ24" s="507">
        <f>AK24+AL24+AM24</f>
        <v>2</v>
      </c>
      <c r="AK24" s="507">
        <f t="shared" si="34"/>
        <v>0</v>
      </c>
      <c r="AL24" s="507">
        <f t="shared" si="35"/>
        <v>0</v>
      </c>
      <c r="AM24" s="507">
        <f t="shared" si="36"/>
        <v>2</v>
      </c>
      <c r="AN24" s="511" t="s">
        <v>43</v>
      </c>
      <c r="AO24" s="507">
        <f t="shared" si="37"/>
        <v>4</v>
      </c>
      <c r="AP24" s="507">
        <f t="shared" si="38"/>
        <v>2</v>
      </c>
      <c r="AQ24" s="507">
        <f t="shared" si="39"/>
        <v>3</v>
      </c>
      <c r="AR24" s="507">
        <f t="shared" si="40"/>
        <v>-1</v>
      </c>
      <c r="AT24" s="507">
        <v>3</v>
      </c>
      <c r="AU24" s="507" t="str">
        <f t="shared" si="41"/>
        <v>Japan</v>
      </c>
      <c r="AV24" s="507">
        <f t="shared" si="42"/>
        <v>3</v>
      </c>
      <c r="AW24" s="507">
        <f t="shared" si="43"/>
        <v>3</v>
      </c>
      <c r="AX24" s="507">
        <f t="shared" si="44"/>
        <v>4</v>
      </c>
      <c r="AY24" s="507">
        <f t="shared" si="45"/>
        <v>-1</v>
      </c>
      <c r="AZ24" s="569">
        <v>21</v>
      </c>
      <c r="BA24" s="576">
        <v>41809.541666666664</v>
      </c>
      <c r="BB24" s="571" t="s">
        <v>42</v>
      </c>
      <c r="BC24" s="572" t="s">
        <v>6</v>
      </c>
      <c r="BD24" s="573" t="s">
        <v>46</v>
      </c>
      <c r="BE24" s="575">
        <f>IF(G24='Resultat &amp; tabell'!$G24,2,0)</f>
        <v>0</v>
      </c>
      <c r="BF24" s="574" t="s">
        <v>6</v>
      </c>
      <c r="BG24" s="575">
        <f>IF(I24='Resultat &amp; tabell'!$I24,2,0)</f>
        <v>2</v>
      </c>
      <c r="BH24" s="575">
        <f>IF(J24='Resultat &amp; tabell'!$J24,1,0)</f>
        <v>0</v>
      </c>
      <c r="BI24" s="559">
        <f t="shared" si="33"/>
        <v>2</v>
      </c>
      <c r="BK24" s="577"/>
      <c r="BL24" s="599"/>
      <c r="BM24" s="599"/>
      <c r="BN24" s="599"/>
      <c r="BO24" s="599"/>
    </row>
    <row r="25" spans="2:67" ht="14.25" customHeight="1" x14ac:dyDescent="0.25">
      <c r="B25" s="498">
        <v>22</v>
      </c>
      <c r="C25" s="541">
        <v>41809.791666666664</v>
      </c>
      <c r="D25" s="537" t="s">
        <v>171</v>
      </c>
      <c r="E25" s="538" t="s">
        <v>6</v>
      </c>
      <c r="F25" s="539" t="s">
        <v>172</v>
      </c>
      <c r="G25" s="689">
        <v>0</v>
      </c>
      <c r="H25" s="552" t="s">
        <v>6</v>
      </c>
      <c r="I25" s="688">
        <v>1</v>
      </c>
      <c r="J25" s="688">
        <v>2</v>
      </c>
      <c r="K25" s="629">
        <f>IF('Resultat &amp; tabell'!J25="",0,BI25)</f>
        <v>2</v>
      </c>
      <c r="L25" s="619">
        <v>4</v>
      </c>
      <c r="M25" s="639" t="str">
        <f>VLOOKUP(L25,$AT$22:$AY$25,2,FALSE)</f>
        <v>Colombia</v>
      </c>
      <c r="N25" s="636">
        <f>VLOOKUP(M25,$AU$22:$AY$25,2,FALSE)</f>
        <v>2</v>
      </c>
      <c r="O25" s="636">
        <f>VLOOKUP(M25,$AU$22:$AY$25,3,FALSE)</f>
        <v>3</v>
      </c>
      <c r="P25" s="636">
        <f>VLOOKUP(M25,$AU$22:$AY$25,4,FALSE)</f>
        <v>4</v>
      </c>
      <c r="Q25" s="637">
        <f>VLOOKUP(M25,$AU$22:$AY$25,5,FALSE)</f>
        <v>-1</v>
      </c>
      <c r="S25" s="622"/>
      <c r="T25" s="504"/>
      <c r="U25" s="504"/>
      <c r="V25" s="504"/>
      <c r="W25" s="504"/>
      <c r="Z25" s="511" t="s">
        <v>47</v>
      </c>
      <c r="AA25" s="512">
        <f t="shared" si="27"/>
        <v>0</v>
      </c>
      <c r="AB25" s="512">
        <f t="shared" si="28"/>
        <v>0</v>
      </c>
      <c r="AC25" s="512">
        <f t="shared" si="29"/>
        <v>1</v>
      </c>
      <c r="AD25" s="511" t="s">
        <v>43</v>
      </c>
      <c r="AE25" s="512">
        <f t="shared" si="30"/>
        <v>3</v>
      </c>
      <c r="AF25" s="508">
        <f t="shared" si="31"/>
        <v>1</v>
      </c>
      <c r="AG25" s="508">
        <f t="shared" si="32"/>
        <v>0</v>
      </c>
      <c r="AI25" s="507">
        <f>RANK($AJ25,$AJ$22:$AJ$25,1)+COUNTIF($AJ$22:$AJ25,$AJ25)-1</f>
        <v>3</v>
      </c>
      <c r="AJ25" s="507">
        <f>AK25+AL25+AM25</f>
        <v>3</v>
      </c>
      <c r="AK25" s="507">
        <f t="shared" si="34"/>
        <v>0</v>
      </c>
      <c r="AL25" s="507">
        <f t="shared" si="35"/>
        <v>0</v>
      </c>
      <c r="AM25" s="507">
        <f t="shared" si="36"/>
        <v>3</v>
      </c>
      <c r="AN25" s="511" t="s">
        <v>47</v>
      </c>
      <c r="AO25" s="507">
        <f t="shared" si="37"/>
        <v>3</v>
      </c>
      <c r="AP25" s="507">
        <f t="shared" si="38"/>
        <v>3</v>
      </c>
      <c r="AQ25" s="507">
        <f t="shared" si="39"/>
        <v>4</v>
      </c>
      <c r="AR25" s="507">
        <f t="shared" si="40"/>
        <v>-1</v>
      </c>
      <c r="AT25" s="507">
        <v>4</v>
      </c>
      <c r="AU25" s="507" t="str">
        <f t="shared" si="41"/>
        <v>Colombia</v>
      </c>
      <c r="AV25" s="507">
        <f t="shared" si="42"/>
        <v>2</v>
      </c>
      <c r="AW25" s="507">
        <f t="shared" si="43"/>
        <v>3</v>
      </c>
      <c r="AX25" s="507">
        <f t="shared" si="44"/>
        <v>4</v>
      </c>
      <c r="AY25" s="507">
        <f t="shared" si="45"/>
        <v>-1</v>
      </c>
      <c r="AZ25" s="569">
        <v>22</v>
      </c>
      <c r="BA25" s="576">
        <v>41809.791666666664</v>
      </c>
      <c r="BB25" s="571" t="s">
        <v>47</v>
      </c>
      <c r="BC25" s="572" t="s">
        <v>6</v>
      </c>
      <c r="BD25" s="573" t="s">
        <v>43</v>
      </c>
      <c r="BE25" s="575">
        <f>IF(G25='Resultat &amp; tabell'!$G25,2,0)</f>
        <v>2</v>
      </c>
      <c r="BF25" s="574" t="s">
        <v>6</v>
      </c>
      <c r="BG25" s="575">
        <f>IF(I25='Resultat &amp; tabell'!$I25,2,0)</f>
        <v>0</v>
      </c>
      <c r="BH25" s="575">
        <f>IF(J25='Resultat &amp; tabell'!$J25,1,0)</f>
        <v>0</v>
      </c>
      <c r="BI25" s="559">
        <f t="shared" si="33"/>
        <v>2</v>
      </c>
      <c r="BK25" s="577"/>
      <c r="BL25" s="599"/>
      <c r="BM25" s="599"/>
      <c r="BN25" s="599"/>
      <c r="BO25" s="599"/>
    </row>
    <row r="26" spans="2:67" ht="14.25" customHeight="1" x14ac:dyDescent="0.25">
      <c r="B26" s="498">
        <v>37</v>
      </c>
      <c r="C26" s="541">
        <v>41814.666666666664</v>
      </c>
      <c r="D26" s="537" t="s">
        <v>171</v>
      </c>
      <c r="E26" s="538" t="s">
        <v>6</v>
      </c>
      <c r="F26" s="539" t="s">
        <v>173</v>
      </c>
      <c r="G26" s="689">
        <v>2</v>
      </c>
      <c r="H26" s="552" t="s">
        <v>6</v>
      </c>
      <c r="I26" s="688">
        <v>1</v>
      </c>
      <c r="J26" s="688">
        <v>1</v>
      </c>
      <c r="K26" s="629">
        <f>IF('Resultat &amp; tabell'!J26="",0,BI26)</f>
        <v>0</v>
      </c>
      <c r="N26" s="641"/>
      <c r="O26" s="641"/>
      <c r="P26" s="641"/>
      <c r="Q26" s="641"/>
      <c r="S26" s="622"/>
      <c r="T26" s="504"/>
      <c r="U26" s="504"/>
      <c r="V26" s="504"/>
      <c r="W26" s="504"/>
      <c r="Z26" s="511" t="s">
        <v>47</v>
      </c>
      <c r="AA26" s="512">
        <f t="shared" si="27"/>
        <v>3</v>
      </c>
      <c r="AB26" s="512">
        <f t="shared" si="28"/>
        <v>2</v>
      </c>
      <c r="AC26" s="512">
        <f t="shared" si="29"/>
        <v>1</v>
      </c>
      <c r="AD26" s="511" t="s">
        <v>42</v>
      </c>
      <c r="AE26" s="512">
        <f t="shared" si="30"/>
        <v>0</v>
      </c>
      <c r="AF26" s="508">
        <f t="shared" si="31"/>
        <v>1</v>
      </c>
      <c r="AG26" s="508">
        <f t="shared" si="32"/>
        <v>2</v>
      </c>
      <c r="AZ26" s="569">
        <v>37</v>
      </c>
      <c r="BA26" s="576">
        <v>41814.666666666664</v>
      </c>
      <c r="BB26" s="571" t="s">
        <v>47</v>
      </c>
      <c r="BC26" s="572" t="s">
        <v>6</v>
      </c>
      <c r="BD26" s="573" t="s">
        <v>42</v>
      </c>
      <c r="BE26" s="575">
        <f>IF(G26='Resultat &amp; tabell'!$G26,2,0)</f>
        <v>0</v>
      </c>
      <c r="BF26" s="574" t="s">
        <v>6</v>
      </c>
      <c r="BG26" s="575">
        <f>IF(I26='Resultat &amp; tabell'!$I26,2,0)</f>
        <v>0</v>
      </c>
      <c r="BH26" s="575">
        <f>IF(J26='Resultat &amp; tabell'!$J26,1,0)</f>
        <v>0</v>
      </c>
      <c r="BI26" s="559">
        <f t="shared" si="33"/>
        <v>0</v>
      </c>
      <c r="BL26" s="599"/>
      <c r="BM26" s="599"/>
      <c r="BN26" s="599"/>
      <c r="BO26" s="599"/>
    </row>
    <row r="27" spans="2:67" ht="14.25" customHeight="1" x14ac:dyDescent="0.25">
      <c r="B27" s="498">
        <v>38</v>
      </c>
      <c r="C27" s="541">
        <v>41814.708333333336</v>
      </c>
      <c r="D27" s="537" t="s">
        <v>172</v>
      </c>
      <c r="E27" s="538" t="s">
        <v>6</v>
      </c>
      <c r="F27" s="539" t="s">
        <v>167</v>
      </c>
      <c r="G27" s="689">
        <v>0</v>
      </c>
      <c r="H27" s="552" t="s">
        <v>6</v>
      </c>
      <c r="I27" s="688">
        <v>2</v>
      </c>
      <c r="J27" s="688">
        <v>2</v>
      </c>
      <c r="K27" s="629">
        <f>IF('Resultat &amp; tabell'!J27="",0,BI27)</f>
        <v>0</v>
      </c>
      <c r="N27" s="641"/>
      <c r="O27" s="641"/>
      <c r="P27" s="641"/>
      <c r="Q27" s="641"/>
      <c r="S27" s="622"/>
      <c r="T27" s="504"/>
      <c r="U27" s="504"/>
      <c r="V27" s="504"/>
      <c r="W27" s="504"/>
      <c r="Z27" s="511" t="s">
        <v>43</v>
      </c>
      <c r="AA27" s="512">
        <f t="shared" si="27"/>
        <v>0</v>
      </c>
      <c r="AB27" s="512">
        <f t="shared" si="28"/>
        <v>0</v>
      </c>
      <c r="AC27" s="512">
        <f t="shared" si="29"/>
        <v>2</v>
      </c>
      <c r="AD27" s="511" t="s">
        <v>46</v>
      </c>
      <c r="AE27" s="512">
        <f t="shared" si="30"/>
        <v>3</v>
      </c>
      <c r="AF27" s="508">
        <f t="shared" si="31"/>
        <v>2</v>
      </c>
      <c r="AG27" s="508">
        <f t="shared" si="32"/>
        <v>0</v>
      </c>
      <c r="AZ27" s="569">
        <v>38</v>
      </c>
      <c r="BA27" s="576">
        <v>41814.708333333336</v>
      </c>
      <c r="BB27" s="571" t="s">
        <v>43</v>
      </c>
      <c r="BC27" s="572" t="s">
        <v>6</v>
      </c>
      <c r="BD27" s="573" t="s">
        <v>46</v>
      </c>
      <c r="BE27" s="575">
        <f>IF(G27='Resultat &amp; tabell'!$G27,2,0)</f>
        <v>0</v>
      </c>
      <c r="BF27" s="574" t="s">
        <v>6</v>
      </c>
      <c r="BG27" s="575">
        <f>IF(I27='Resultat &amp; tabell'!$I27,2,0)</f>
        <v>0</v>
      </c>
      <c r="BH27" s="575">
        <f>IF(J27='Resultat &amp; tabell'!$J27,1,0)</f>
        <v>0</v>
      </c>
      <c r="BI27" s="559">
        <f t="shared" si="33"/>
        <v>0</v>
      </c>
      <c r="BL27" s="599"/>
      <c r="BM27" s="599"/>
      <c r="BN27" s="599"/>
      <c r="BO27" s="599"/>
    </row>
    <row r="28" spans="2:67" ht="14.25" customHeight="1" x14ac:dyDescent="0.25">
      <c r="C28" s="513"/>
      <c r="K28" s="642"/>
      <c r="N28" s="641"/>
      <c r="O28" s="641"/>
      <c r="P28" s="641"/>
      <c r="Q28" s="641"/>
      <c r="S28" s="622"/>
      <c r="T28" s="504"/>
      <c r="U28" s="504"/>
      <c r="V28" s="504"/>
      <c r="W28" s="504"/>
      <c r="BA28" s="584"/>
      <c r="BI28" s="560"/>
      <c r="BL28" s="599"/>
      <c r="BM28" s="599"/>
      <c r="BN28" s="599"/>
      <c r="BO28" s="599"/>
    </row>
    <row r="29" spans="2:67" s="518" customFormat="1" ht="14.25" customHeight="1" x14ac:dyDescent="0.25">
      <c r="B29" s="495" t="s">
        <v>53</v>
      </c>
      <c r="C29" s="516"/>
      <c r="D29" s="501"/>
      <c r="E29" s="502"/>
      <c r="F29" s="501"/>
      <c r="G29" s="502"/>
      <c r="H29" s="502"/>
      <c r="I29" s="502"/>
      <c r="J29" s="502"/>
      <c r="K29" s="642"/>
      <c r="L29" s="643"/>
      <c r="M29" s="644"/>
      <c r="N29" s="645"/>
      <c r="O29" s="645"/>
      <c r="P29" s="645"/>
      <c r="Q29" s="645"/>
      <c r="R29" s="644"/>
      <c r="S29" s="644"/>
      <c r="Z29" s="505"/>
      <c r="AA29" s="512"/>
      <c r="AB29" s="512"/>
      <c r="AC29" s="512"/>
      <c r="AD29" s="505"/>
      <c r="AE29" s="519"/>
      <c r="AF29" s="520"/>
      <c r="AG29" s="520"/>
      <c r="AH29" s="519"/>
      <c r="AI29" s="519"/>
      <c r="AJ29" s="519"/>
      <c r="AK29" s="519"/>
      <c r="AL29" s="519"/>
      <c r="AM29" s="519"/>
      <c r="AN29" s="519"/>
      <c r="AO29" s="519"/>
      <c r="AP29" s="519"/>
      <c r="AQ29" s="519"/>
      <c r="AR29" s="519"/>
      <c r="AS29" s="519"/>
      <c r="AT29" s="519"/>
      <c r="AU29" s="519"/>
      <c r="AV29" s="519"/>
      <c r="AW29" s="519"/>
      <c r="AX29" s="519"/>
      <c r="AY29" s="519"/>
      <c r="AZ29" s="562" t="s">
        <v>53</v>
      </c>
      <c r="BA29" s="586"/>
      <c r="BB29" s="563"/>
      <c r="BC29" s="564"/>
      <c r="BD29" s="563"/>
      <c r="BE29" s="564"/>
      <c r="BF29" s="564"/>
      <c r="BG29" s="564"/>
      <c r="BH29" s="564"/>
      <c r="BI29" s="561"/>
      <c r="BJ29" s="528"/>
      <c r="BK29" s="530"/>
      <c r="BL29" s="561"/>
      <c r="BM29" s="561"/>
      <c r="BN29" s="561"/>
      <c r="BO29" s="561"/>
    </row>
    <row r="30" spans="2:67" s="518" customFormat="1" ht="14.25" customHeight="1" x14ac:dyDescent="0.25">
      <c r="B30" s="548" t="s">
        <v>2</v>
      </c>
      <c r="C30" s="549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550" t="s">
        <v>81</v>
      </c>
      <c r="K30" s="646" t="s">
        <v>89</v>
      </c>
      <c r="L30" s="643"/>
      <c r="M30" s="625" t="s">
        <v>53</v>
      </c>
      <c r="N30" s="626" t="s">
        <v>89</v>
      </c>
      <c r="O30" s="626" t="s">
        <v>90</v>
      </c>
      <c r="P30" s="626" t="s">
        <v>91</v>
      </c>
      <c r="Q30" s="627" t="s">
        <v>101</v>
      </c>
      <c r="R30" s="644"/>
      <c r="S30" s="644"/>
      <c r="Z30" s="509" t="s">
        <v>87</v>
      </c>
      <c r="AA30" s="509" t="s">
        <v>89</v>
      </c>
      <c r="AB30" s="509" t="s">
        <v>90</v>
      </c>
      <c r="AC30" s="509" t="s">
        <v>91</v>
      </c>
      <c r="AD30" s="509" t="s">
        <v>88</v>
      </c>
      <c r="AE30" s="509" t="s">
        <v>89</v>
      </c>
      <c r="AF30" s="509" t="s">
        <v>90</v>
      </c>
      <c r="AG30" s="509" t="s">
        <v>91</v>
      </c>
      <c r="AH30" s="519"/>
      <c r="AI30" s="510" t="s">
        <v>99</v>
      </c>
      <c r="AJ30" s="510" t="s">
        <v>98</v>
      </c>
      <c r="AK30" s="510" t="s">
        <v>97</v>
      </c>
      <c r="AL30" s="509" t="s">
        <v>96</v>
      </c>
      <c r="AM30" s="509" t="s">
        <v>95</v>
      </c>
      <c r="AN30" s="509" t="s">
        <v>92</v>
      </c>
      <c r="AO30" s="509" t="s">
        <v>89</v>
      </c>
      <c r="AP30" s="509" t="s">
        <v>90</v>
      </c>
      <c r="AQ30" s="509" t="s">
        <v>91</v>
      </c>
      <c r="AR30" s="510" t="s">
        <v>93</v>
      </c>
      <c r="AS30" s="519"/>
      <c r="AT30" s="509" t="s">
        <v>94</v>
      </c>
      <c r="AU30" s="509" t="s">
        <v>92</v>
      </c>
      <c r="AV30" s="509" t="s">
        <v>89</v>
      </c>
      <c r="AW30" s="509" t="s">
        <v>90</v>
      </c>
      <c r="AX30" s="509" t="s">
        <v>91</v>
      </c>
      <c r="AY30" s="510" t="s">
        <v>93</v>
      </c>
      <c r="AZ30" s="591" t="s">
        <v>2</v>
      </c>
      <c r="BA30" s="589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590" t="s">
        <v>81</v>
      </c>
      <c r="BI30" s="551" t="s">
        <v>89</v>
      </c>
      <c r="BJ30" s="528"/>
      <c r="BK30" s="565"/>
      <c r="BL30" s="561"/>
      <c r="BM30" s="561"/>
      <c r="BN30" s="561"/>
      <c r="BO30" s="561"/>
    </row>
    <row r="31" spans="2:67" ht="14.25" customHeight="1" x14ac:dyDescent="0.25">
      <c r="B31" s="498">
        <v>7</v>
      </c>
      <c r="C31" s="541">
        <v>41804.666666666664</v>
      </c>
      <c r="D31" s="537" t="s">
        <v>182</v>
      </c>
      <c r="E31" s="538" t="s">
        <v>6</v>
      </c>
      <c r="F31" s="539" t="s">
        <v>185</v>
      </c>
      <c r="G31" s="691">
        <v>5</v>
      </c>
      <c r="H31" s="552" t="s">
        <v>6</v>
      </c>
      <c r="I31" s="690">
        <v>0</v>
      </c>
      <c r="J31" s="690">
        <v>1</v>
      </c>
      <c r="K31" s="629">
        <f>IF('Resultat &amp; tabell'!J31="",0,BI31)</f>
        <v>0</v>
      </c>
      <c r="L31" s="630">
        <v>1</v>
      </c>
      <c r="M31" s="631" t="str">
        <f>VLOOKUP(L31,$AT$31:$AY$34,2,FALSE)</f>
        <v>Italien</v>
      </c>
      <c r="N31" s="632">
        <f>VLOOKUP(M31,$AU$31:$AY$34,2,FALSE)</f>
        <v>7</v>
      </c>
      <c r="O31" s="632">
        <f>VLOOKUP(M31,$AU$31:$AY$34,3,FALSE)</f>
        <v>6</v>
      </c>
      <c r="P31" s="632">
        <f>VLOOKUP(M31,$AU$31:$AY$34,4,FALSE)</f>
        <v>2</v>
      </c>
      <c r="Q31" s="633">
        <f>VLOOKUP(M31,$AU$31:$AY$34,5,FALSE)</f>
        <v>4</v>
      </c>
      <c r="S31" s="622"/>
      <c r="T31" s="504"/>
      <c r="U31" s="504"/>
      <c r="V31" s="504"/>
      <c r="W31" s="504"/>
      <c r="Z31" s="511" t="s">
        <v>55</v>
      </c>
      <c r="AA31" s="512">
        <f t="shared" ref="AA31:AA36" si="46">IF(G31="",0,IF($G31&lt;$I31,0,IF($G31=$I31,1,3)))</f>
        <v>3</v>
      </c>
      <c r="AB31" s="512">
        <f t="shared" ref="AB31:AB36" si="47">G31</f>
        <v>5</v>
      </c>
      <c r="AC31" s="512">
        <f t="shared" ref="AC31:AC36" si="48">I31</f>
        <v>0</v>
      </c>
      <c r="AD31" s="511" t="s">
        <v>56</v>
      </c>
      <c r="AE31" s="512">
        <f t="shared" ref="AE31:AE36" si="49">IF(I31="",0,IF(I31&lt;G31,0,IF(G31=I31,1,3)))</f>
        <v>0</v>
      </c>
      <c r="AF31" s="508">
        <f t="shared" ref="AF31:AF36" si="50">I31</f>
        <v>0</v>
      </c>
      <c r="AG31" s="508">
        <f t="shared" ref="AG31:AG36" si="51">G31</f>
        <v>5</v>
      </c>
      <c r="AI31" s="507">
        <f>RANK($AJ31,$AJ$31:$AJ$34,1)+COUNTIF($AJ$31:$AJ31,$AJ31)-1</f>
        <v>2</v>
      </c>
      <c r="AJ31" s="507">
        <f>AK31+AL31+AM31</f>
        <v>2</v>
      </c>
      <c r="AK31" s="507">
        <f>SUMPRODUCT(($AO$31:$AO$34=AO31)*($AR$31:$AR$34=AR31)*($AP$31:$AP$34&gt;AP31))</f>
        <v>0</v>
      </c>
      <c r="AL31" s="507">
        <f>SUMPRODUCT(($AO$31:$AO$34=AO31)*($AR$31:$AR$34&gt;AR31))</f>
        <v>0</v>
      </c>
      <c r="AM31" s="507">
        <f>RANK(AO31,$AO$31:$AO$34)</f>
        <v>2</v>
      </c>
      <c r="AN31" s="511" t="s">
        <v>55</v>
      </c>
      <c r="AO31" s="507">
        <f>SUMIF($Z$31:$Z$36,$AN31,$AA$31:$AA$36)+SUMIF($AD$31:$AD$36,$AN31,$AE$31:$AE$36)</f>
        <v>5</v>
      </c>
      <c r="AP31" s="507">
        <f>SUMIF($Z$31:$Z$36,$AN31,$AB$31:$AB$36)+SUMIF($AD$31:$AD$36,$AN31,$AF$31:$AF$36)</f>
        <v>8</v>
      </c>
      <c r="AQ31" s="507">
        <f>SUMIF($Z$31:$Z$36,$AN31,$AC$31:$AC$36)+SUMIF($AD$31:$AD$36,$AN31,$AG$31:$AG$36)</f>
        <v>3</v>
      </c>
      <c r="AR31" s="507">
        <f>AP31-AQ31</f>
        <v>5</v>
      </c>
      <c r="AT31" s="507">
        <v>1</v>
      </c>
      <c r="AU31" s="507" t="str">
        <f>VLOOKUP($AT31,$AI$31:$AR$34,6,FALSE)</f>
        <v>Italien</v>
      </c>
      <c r="AV31" s="507">
        <f>VLOOKUP($AU31,$AN$31:$AR$34,2,FALSE)</f>
        <v>7</v>
      </c>
      <c r="AW31" s="507">
        <f>VLOOKUP($AU31,$AN$31:$AR$34,3,FALSE)</f>
        <v>6</v>
      </c>
      <c r="AX31" s="507">
        <f>VLOOKUP($AU31,$AN$31:$AR$34,4,FALSE)</f>
        <v>2</v>
      </c>
      <c r="AY31" s="507">
        <f>VLOOKUP($AU31,$AN$31:$AR$34,5,FALSE)</f>
        <v>4</v>
      </c>
      <c r="AZ31" s="569">
        <v>7</v>
      </c>
      <c r="BA31" s="576">
        <v>41804.666666666664</v>
      </c>
      <c r="BB31" s="571" t="s">
        <v>55</v>
      </c>
      <c r="BC31" s="572" t="s">
        <v>6</v>
      </c>
      <c r="BD31" s="573" t="s">
        <v>56</v>
      </c>
      <c r="BE31" s="575">
        <f>IF(G31='Resultat &amp; tabell'!$G31,2,0)</f>
        <v>0</v>
      </c>
      <c r="BF31" s="574" t="s">
        <v>6</v>
      </c>
      <c r="BG31" s="575">
        <f>IF(I31='Resultat &amp; tabell'!$I31,2,0)</f>
        <v>0</v>
      </c>
      <c r="BH31" s="575">
        <f>IF(J31='Resultat &amp; tabell'!$J31,1,0)</f>
        <v>0</v>
      </c>
      <c r="BI31" s="559">
        <f t="shared" ref="BI31:BI36" si="52">SUM(BE31+BG31+BH31)</f>
        <v>0</v>
      </c>
      <c r="BJ31" s="529"/>
      <c r="BK31" s="562"/>
      <c r="BL31" s="599"/>
      <c r="BM31" s="599"/>
      <c r="BN31" s="599"/>
      <c r="BO31" s="599"/>
    </row>
    <row r="32" spans="2:67" ht="14.25" customHeight="1" x14ac:dyDescent="0.25">
      <c r="B32" s="498">
        <v>8</v>
      </c>
      <c r="C32" s="541">
        <v>41804.75</v>
      </c>
      <c r="D32" s="537" t="s">
        <v>183</v>
      </c>
      <c r="E32" s="538" t="s">
        <v>6</v>
      </c>
      <c r="F32" s="539" t="s">
        <v>184</v>
      </c>
      <c r="G32" s="691">
        <v>1</v>
      </c>
      <c r="H32" s="552" t="s">
        <v>6</v>
      </c>
      <c r="I32" s="690">
        <v>2</v>
      </c>
      <c r="J32" s="690">
        <v>2</v>
      </c>
      <c r="K32" s="629">
        <f>IF('Resultat &amp; tabell'!J32="",0,BI32)</f>
        <v>5</v>
      </c>
      <c r="L32" s="619">
        <v>2</v>
      </c>
      <c r="M32" s="635" t="str">
        <f>VLOOKUP(L32,$AT$31:$AY$34,2,FALSE)</f>
        <v>Uruguay</v>
      </c>
      <c r="N32" s="636">
        <f>VLOOKUP(M32,$AU$31:$AY$34,2,FALSE)</f>
        <v>5</v>
      </c>
      <c r="O32" s="636">
        <f>VLOOKUP(M32,$AU$31:$AY$34,3,FALSE)</f>
        <v>8</v>
      </c>
      <c r="P32" s="636">
        <f>VLOOKUP(M32,$AU$31:$AY$34,4,FALSE)</f>
        <v>3</v>
      </c>
      <c r="Q32" s="637">
        <f>VLOOKUP(M32,$AU$31:$AY$34,5,FALSE)</f>
        <v>5</v>
      </c>
      <c r="S32" s="622"/>
      <c r="T32" s="504"/>
      <c r="U32" s="504"/>
      <c r="V32" s="504"/>
      <c r="W32" s="504"/>
      <c r="Z32" s="511" t="s">
        <v>59</v>
      </c>
      <c r="AA32" s="512">
        <f t="shared" si="46"/>
        <v>0</v>
      </c>
      <c r="AB32" s="512">
        <f t="shared" si="47"/>
        <v>1</v>
      </c>
      <c r="AC32" s="512">
        <f t="shared" si="48"/>
        <v>2</v>
      </c>
      <c r="AD32" s="511" t="s">
        <v>60</v>
      </c>
      <c r="AE32" s="512">
        <f t="shared" si="49"/>
        <v>3</v>
      </c>
      <c r="AF32" s="508">
        <f t="shared" si="50"/>
        <v>2</v>
      </c>
      <c r="AG32" s="508">
        <f t="shared" si="51"/>
        <v>1</v>
      </c>
      <c r="AI32" s="507">
        <f>RANK($AJ32,$AJ$31:$AJ$34,1)+COUNTIF($AJ$31:$AJ32,$AJ32)-1</f>
        <v>3</v>
      </c>
      <c r="AJ32" s="507">
        <f>AK32+AL32+AM32</f>
        <v>3</v>
      </c>
      <c r="AK32" s="507">
        <f t="shared" ref="AK32:AK34" si="53">SUMPRODUCT(($AO$31:$AO$34=AO32)*($AR$31:$AR$34=AR32)*($AP$31:$AP$34&gt;AP32))</f>
        <v>0</v>
      </c>
      <c r="AL32" s="507">
        <f t="shared" ref="AL32:AL34" si="54">SUMPRODUCT(($AO$31:$AO$34=AO32)*($AR$31:$AR$34&gt;AR32))</f>
        <v>0</v>
      </c>
      <c r="AM32" s="507">
        <f t="shared" ref="AM32:AM34" si="55">RANK(AO32,$AO$31:$AO$34)</f>
        <v>3</v>
      </c>
      <c r="AN32" s="511" t="s">
        <v>59</v>
      </c>
      <c r="AO32" s="507">
        <f t="shared" ref="AO32:AO34" si="56">SUMIF($Z$31:$Z$36,$AN32,$AA$31:$AA$36)+SUMIF($AD$31:$AD$36,$AN32,$AE$31:$AE$36)</f>
        <v>4</v>
      </c>
      <c r="AP32" s="507">
        <f t="shared" ref="AP32:AP34" si="57">SUMIF($Z$31:$Z$36,$AN32,$AB$31:$AB$36)+SUMIF($AD$31:$AD$36,$AN32,$AF$31:$AF$36)</f>
        <v>7</v>
      </c>
      <c r="AQ32" s="507">
        <f t="shared" ref="AQ32:AQ34" si="58">SUMIF($Z$31:$Z$36,$AN32,$AC$31:$AC$36)+SUMIF($AD$31:$AD$36,$AN32,$AG$31:$AG$36)</f>
        <v>4</v>
      </c>
      <c r="AR32" s="507">
        <f t="shared" ref="AR32:AR34" si="59">AP32-AQ32</f>
        <v>3</v>
      </c>
      <c r="AT32" s="507">
        <v>2</v>
      </c>
      <c r="AU32" s="507" t="str">
        <f t="shared" ref="AU32:AU34" si="60">VLOOKUP($AT32,$AI$31:$AR$34,6,FALSE)</f>
        <v>Uruguay</v>
      </c>
      <c r="AV32" s="507">
        <f t="shared" ref="AV32:AV34" si="61">VLOOKUP($AU32,$AN$31:$AR$34,2,FALSE)</f>
        <v>5</v>
      </c>
      <c r="AW32" s="507">
        <f t="shared" ref="AW32:AW34" si="62">VLOOKUP($AU32,$AN$31:$AR$34,3,FALSE)</f>
        <v>8</v>
      </c>
      <c r="AX32" s="507">
        <f t="shared" ref="AX32:AX34" si="63">VLOOKUP($AU32,$AN$31:$AR$34,4,FALSE)</f>
        <v>3</v>
      </c>
      <c r="AY32" s="507">
        <f t="shared" ref="AY32:AY34" si="64">VLOOKUP($AU32,$AN$31:$AR$34,5,FALSE)</f>
        <v>5</v>
      </c>
      <c r="AZ32" s="569">
        <v>8</v>
      </c>
      <c r="BA32" s="576">
        <v>41804.75</v>
      </c>
      <c r="BB32" s="571" t="s">
        <v>59</v>
      </c>
      <c r="BC32" s="572" t="s">
        <v>6</v>
      </c>
      <c r="BD32" s="573" t="s">
        <v>60</v>
      </c>
      <c r="BE32" s="575">
        <f>IF(G32='Resultat &amp; tabell'!$G32,2,0)</f>
        <v>2</v>
      </c>
      <c r="BF32" s="574" t="s">
        <v>6</v>
      </c>
      <c r="BG32" s="575">
        <f>IF(I32='Resultat &amp; tabell'!$I32,2,0)</f>
        <v>2</v>
      </c>
      <c r="BH32" s="575">
        <f>IF(J32='Resultat &amp; tabell'!$J32,1,0)</f>
        <v>1</v>
      </c>
      <c r="BI32" s="559">
        <f t="shared" si="52"/>
        <v>5</v>
      </c>
      <c r="BK32" s="562"/>
      <c r="BL32" s="599"/>
      <c r="BM32" s="599"/>
      <c r="BN32" s="599"/>
      <c r="BO32" s="599"/>
    </row>
    <row r="33" spans="2:67" ht="14.25" customHeight="1" x14ac:dyDescent="0.25">
      <c r="B33" s="498">
        <v>23</v>
      </c>
      <c r="C33" s="541">
        <v>41809.666666666664</v>
      </c>
      <c r="D33" s="537" t="s">
        <v>182</v>
      </c>
      <c r="E33" s="538" t="s">
        <v>6</v>
      </c>
      <c r="F33" s="539" t="s">
        <v>183</v>
      </c>
      <c r="G33" s="691">
        <v>2</v>
      </c>
      <c r="H33" s="552" t="s">
        <v>6</v>
      </c>
      <c r="I33" s="690">
        <v>2</v>
      </c>
      <c r="J33" s="690" t="s">
        <v>122</v>
      </c>
      <c r="K33" s="629">
        <f>IF('Resultat &amp; tabell'!J33="",0,BI33)</f>
        <v>2</v>
      </c>
      <c r="L33" s="619">
        <v>3</v>
      </c>
      <c r="M33" s="650" t="str">
        <f>VLOOKUP(L33,$AT$31:$AY$34,2,FALSE)</f>
        <v>England</v>
      </c>
      <c r="N33" s="651">
        <f>VLOOKUP(M33,$AU$31:$AY$34,2,FALSE)</f>
        <v>4</v>
      </c>
      <c r="O33" s="651">
        <f>VLOOKUP(M33,$AU$31:$AY$34,3,FALSE)</f>
        <v>7</v>
      </c>
      <c r="P33" s="651">
        <f>VLOOKUP(M33,$AU$31:$AY$34,4,FALSE)</f>
        <v>4</v>
      </c>
      <c r="Q33" s="652">
        <f>VLOOKUP(M33,$AU$31:$AY$34,5,FALSE)</f>
        <v>3</v>
      </c>
      <c r="S33" s="622"/>
      <c r="T33" s="504"/>
      <c r="U33" s="504"/>
      <c r="V33" s="504"/>
      <c r="W33" s="504"/>
      <c r="Z33" s="511" t="s">
        <v>55</v>
      </c>
      <c r="AA33" s="512">
        <f t="shared" si="46"/>
        <v>1</v>
      </c>
      <c r="AB33" s="512">
        <f t="shared" si="47"/>
        <v>2</v>
      </c>
      <c r="AC33" s="512">
        <f t="shared" si="48"/>
        <v>2</v>
      </c>
      <c r="AD33" s="511" t="s">
        <v>59</v>
      </c>
      <c r="AE33" s="512">
        <f t="shared" si="49"/>
        <v>1</v>
      </c>
      <c r="AF33" s="508">
        <f t="shared" si="50"/>
        <v>2</v>
      </c>
      <c r="AG33" s="508">
        <f t="shared" si="51"/>
        <v>2</v>
      </c>
      <c r="AI33" s="507">
        <f>RANK($AJ33,$AJ$31:$AJ$34,1)+COUNTIF($AJ$31:$AJ33,$AJ33)-1</f>
        <v>4</v>
      </c>
      <c r="AJ33" s="507">
        <f>AK33+AL33+AM33</f>
        <v>4</v>
      </c>
      <c r="AK33" s="507">
        <f t="shared" si="53"/>
        <v>0</v>
      </c>
      <c r="AL33" s="507">
        <f t="shared" si="54"/>
        <v>0</v>
      </c>
      <c r="AM33" s="507">
        <f t="shared" si="55"/>
        <v>4</v>
      </c>
      <c r="AN33" s="511" t="s">
        <v>56</v>
      </c>
      <c r="AO33" s="507">
        <f t="shared" si="56"/>
        <v>0</v>
      </c>
      <c r="AP33" s="507">
        <f t="shared" si="57"/>
        <v>0</v>
      </c>
      <c r="AQ33" s="507">
        <f t="shared" si="58"/>
        <v>12</v>
      </c>
      <c r="AR33" s="507">
        <f t="shared" si="59"/>
        <v>-12</v>
      </c>
      <c r="AT33" s="507">
        <v>3</v>
      </c>
      <c r="AU33" s="507" t="str">
        <f t="shared" si="60"/>
        <v>England</v>
      </c>
      <c r="AV33" s="507">
        <f t="shared" si="61"/>
        <v>4</v>
      </c>
      <c r="AW33" s="507">
        <f t="shared" si="62"/>
        <v>7</v>
      </c>
      <c r="AX33" s="507">
        <f t="shared" si="63"/>
        <v>4</v>
      </c>
      <c r="AY33" s="507">
        <f t="shared" si="64"/>
        <v>3</v>
      </c>
      <c r="AZ33" s="569">
        <v>23</v>
      </c>
      <c r="BA33" s="576">
        <v>41809.666666666664</v>
      </c>
      <c r="BB33" s="571" t="s">
        <v>55</v>
      </c>
      <c r="BC33" s="572" t="s">
        <v>6</v>
      </c>
      <c r="BD33" s="573" t="s">
        <v>59</v>
      </c>
      <c r="BE33" s="575">
        <f>IF(G33='Resultat &amp; tabell'!$G33,2,0)</f>
        <v>2</v>
      </c>
      <c r="BF33" s="574" t="s">
        <v>6</v>
      </c>
      <c r="BG33" s="575">
        <f>IF(I33='Resultat &amp; tabell'!$I33,2,0)</f>
        <v>0</v>
      </c>
      <c r="BH33" s="575">
        <f>IF(J33='Resultat &amp; tabell'!$J33,1,0)</f>
        <v>0</v>
      </c>
      <c r="BI33" s="559">
        <f t="shared" si="52"/>
        <v>2</v>
      </c>
      <c r="BK33" s="577"/>
      <c r="BL33" s="599"/>
      <c r="BM33" s="599"/>
      <c r="BN33" s="599"/>
      <c r="BO33" s="599"/>
    </row>
    <row r="34" spans="2:67" ht="14.25" customHeight="1" x14ac:dyDescent="0.25">
      <c r="B34" s="498">
        <v>24</v>
      </c>
      <c r="C34" s="541">
        <v>41810.541666666664</v>
      </c>
      <c r="D34" s="537" t="s">
        <v>184</v>
      </c>
      <c r="E34" s="538" t="s">
        <v>6</v>
      </c>
      <c r="F34" s="539" t="s">
        <v>185</v>
      </c>
      <c r="G34" s="691">
        <v>3</v>
      </c>
      <c r="H34" s="552" t="s">
        <v>6</v>
      </c>
      <c r="I34" s="690">
        <v>0</v>
      </c>
      <c r="J34" s="690">
        <v>1</v>
      </c>
      <c r="K34" s="629">
        <f>IF('Resultat &amp; tabell'!J34="",0,BI34)</f>
        <v>0</v>
      </c>
      <c r="L34" s="619">
        <v>4</v>
      </c>
      <c r="M34" s="639" t="str">
        <f>VLOOKUP(L34,$AT$31:$AY$34,2,FALSE)</f>
        <v>Costa Rica</v>
      </c>
      <c r="N34" s="636">
        <f>VLOOKUP(M34,$AU$31:$AY$34,2,FALSE)</f>
        <v>0</v>
      </c>
      <c r="O34" s="636">
        <f>VLOOKUP(M34,$AU$31:$AY$34,3,FALSE)</f>
        <v>0</v>
      </c>
      <c r="P34" s="636">
        <f>VLOOKUP(M34,$AU$31:$AY$34,4,FALSE)</f>
        <v>12</v>
      </c>
      <c r="Q34" s="637">
        <f>VLOOKUP(M34,$AU$31:$AY$34,5,FALSE)</f>
        <v>-12</v>
      </c>
      <c r="S34" s="622"/>
      <c r="T34" s="504"/>
      <c r="U34" s="504"/>
      <c r="V34" s="504"/>
      <c r="W34" s="504"/>
      <c r="Z34" s="511" t="s">
        <v>60</v>
      </c>
      <c r="AA34" s="512">
        <f t="shared" si="46"/>
        <v>3</v>
      </c>
      <c r="AB34" s="512">
        <f t="shared" si="47"/>
        <v>3</v>
      </c>
      <c r="AC34" s="512">
        <f t="shared" si="48"/>
        <v>0</v>
      </c>
      <c r="AD34" s="511" t="s">
        <v>56</v>
      </c>
      <c r="AE34" s="512">
        <f t="shared" si="49"/>
        <v>0</v>
      </c>
      <c r="AF34" s="508">
        <f t="shared" si="50"/>
        <v>0</v>
      </c>
      <c r="AG34" s="508">
        <f t="shared" si="51"/>
        <v>3</v>
      </c>
      <c r="AI34" s="507">
        <f>RANK($AJ34,$AJ$31:$AJ$34,1)+COUNTIF($AJ$31:$AJ34,$AJ34)-1</f>
        <v>1</v>
      </c>
      <c r="AJ34" s="507">
        <f>AK34+AL34+AM34</f>
        <v>1</v>
      </c>
      <c r="AK34" s="507">
        <f t="shared" si="53"/>
        <v>0</v>
      </c>
      <c r="AL34" s="507">
        <f t="shared" si="54"/>
        <v>0</v>
      </c>
      <c r="AM34" s="507">
        <f t="shared" si="55"/>
        <v>1</v>
      </c>
      <c r="AN34" s="511" t="s">
        <v>60</v>
      </c>
      <c r="AO34" s="507">
        <f t="shared" si="56"/>
        <v>7</v>
      </c>
      <c r="AP34" s="507">
        <f t="shared" si="57"/>
        <v>6</v>
      </c>
      <c r="AQ34" s="507">
        <f t="shared" si="58"/>
        <v>2</v>
      </c>
      <c r="AR34" s="507">
        <f t="shared" si="59"/>
        <v>4</v>
      </c>
      <c r="AT34" s="507">
        <v>4</v>
      </c>
      <c r="AU34" s="507" t="str">
        <f t="shared" si="60"/>
        <v>Costa Rica</v>
      </c>
      <c r="AV34" s="507">
        <f t="shared" si="61"/>
        <v>0</v>
      </c>
      <c r="AW34" s="507">
        <f t="shared" si="62"/>
        <v>0</v>
      </c>
      <c r="AX34" s="507">
        <f t="shared" si="63"/>
        <v>12</v>
      </c>
      <c r="AY34" s="507">
        <f t="shared" si="64"/>
        <v>-12</v>
      </c>
      <c r="AZ34" s="569">
        <v>24</v>
      </c>
      <c r="BA34" s="576">
        <v>41810.541666666664</v>
      </c>
      <c r="BB34" s="571" t="s">
        <v>60</v>
      </c>
      <c r="BC34" s="572" t="s">
        <v>6</v>
      </c>
      <c r="BD34" s="573" t="s">
        <v>56</v>
      </c>
      <c r="BE34" s="575">
        <f>IF(G34='Resultat &amp; tabell'!$G34,2,0)</f>
        <v>0</v>
      </c>
      <c r="BF34" s="574" t="s">
        <v>6</v>
      </c>
      <c r="BG34" s="575">
        <f>IF(I34='Resultat &amp; tabell'!$I34,2,0)</f>
        <v>0</v>
      </c>
      <c r="BH34" s="575">
        <f>IF(J34='Resultat &amp; tabell'!$J34,1,0)</f>
        <v>0</v>
      </c>
      <c r="BI34" s="559">
        <f t="shared" si="52"/>
        <v>0</v>
      </c>
      <c r="BK34" s="577"/>
      <c r="BL34" s="599"/>
      <c r="BM34" s="599"/>
      <c r="BN34" s="599"/>
      <c r="BO34" s="599"/>
    </row>
    <row r="35" spans="2:67" ht="14.25" customHeight="1" x14ac:dyDescent="0.25">
      <c r="B35" s="498">
        <v>39</v>
      </c>
      <c r="C35" s="541">
        <v>41814.541666666664</v>
      </c>
      <c r="D35" s="537" t="s">
        <v>184</v>
      </c>
      <c r="E35" s="538" t="s">
        <v>6</v>
      </c>
      <c r="F35" s="539" t="s">
        <v>182</v>
      </c>
      <c r="G35" s="691">
        <v>1</v>
      </c>
      <c r="H35" s="552" t="s">
        <v>6</v>
      </c>
      <c r="I35" s="690">
        <v>1</v>
      </c>
      <c r="J35" s="690" t="s">
        <v>122</v>
      </c>
      <c r="K35" s="629">
        <f>IF('Resultat &amp; tabell'!J35="",0,BI35)</f>
        <v>2</v>
      </c>
      <c r="N35" s="641"/>
      <c r="O35" s="654"/>
      <c r="P35" s="641"/>
      <c r="Q35" s="641"/>
      <c r="S35" s="622"/>
      <c r="T35" s="504"/>
      <c r="U35" s="504"/>
      <c r="V35" s="504"/>
      <c r="W35" s="504"/>
      <c r="Z35" s="511" t="s">
        <v>60</v>
      </c>
      <c r="AA35" s="512">
        <f t="shared" si="46"/>
        <v>1</v>
      </c>
      <c r="AB35" s="512">
        <f t="shared" si="47"/>
        <v>1</v>
      </c>
      <c r="AC35" s="512">
        <f t="shared" si="48"/>
        <v>1</v>
      </c>
      <c r="AD35" s="511" t="s">
        <v>55</v>
      </c>
      <c r="AE35" s="512">
        <f t="shared" si="49"/>
        <v>1</v>
      </c>
      <c r="AF35" s="508">
        <f t="shared" si="50"/>
        <v>1</v>
      </c>
      <c r="AG35" s="508">
        <f t="shared" si="51"/>
        <v>1</v>
      </c>
      <c r="AZ35" s="569">
        <v>39</v>
      </c>
      <c r="BA35" s="576">
        <v>41814.541666666664</v>
      </c>
      <c r="BB35" s="571" t="s">
        <v>60</v>
      </c>
      <c r="BC35" s="572" t="s">
        <v>6</v>
      </c>
      <c r="BD35" s="573" t="s">
        <v>55</v>
      </c>
      <c r="BE35" s="575">
        <f>IF(G35='Resultat &amp; tabell'!$G35,2,0)</f>
        <v>0</v>
      </c>
      <c r="BF35" s="574" t="s">
        <v>6</v>
      </c>
      <c r="BG35" s="575">
        <f>IF(I35='Resultat &amp; tabell'!$I35,2,0)</f>
        <v>2</v>
      </c>
      <c r="BH35" s="575">
        <f>IF(J35='Resultat &amp; tabell'!$J35,1,0)</f>
        <v>0</v>
      </c>
      <c r="BI35" s="559">
        <f t="shared" si="52"/>
        <v>2</v>
      </c>
      <c r="BL35" s="599"/>
      <c r="BM35" s="603"/>
      <c r="BN35" s="599"/>
      <c r="BO35" s="599"/>
    </row>
    <row r="36" spans="2:67" ht="14.25" customHeight="1" x14ac:dyDescent="0.25">
      <c r="B36" s="498">
        <v>40</v>
      </c>
      <c r="C36" s="541">
        <v>41814.541666666664</v>
      </c>
      <c r="D36" s="537" t="s">
        <v>185</v>
      </c>
      <c r="E36" s="538" t="s">
        <v>6</v>
      </c>
      <c r="F36" s="539" t="s">
        <v>183</v>
      </c>
      <c r="G36" s="691">
        <v>0</v>
      </c>
      <c r="H36" s="552" t="s">
        <v>6</v>
      </c>
      <c r="I36" s="690">
        <v>4</v>
      </c>
      <c r="J36" s="690">
        <v>2</v>
      </c>
      <c r="K36" s="629">
        <f>IF('Resultat &amp; tabell'!J36="",0,BI36)</f>
        <v>2</v>
      </c>
      <c r="N36" s="494"/>
      <c r="O36" s="494"/>
      <c r="P36" s="641"/>
      <c r="Q36" s="641"/>
      <c r="S36" s="622"/>
      <c r="T36" s="504"/>
      <c r="U36" s="504"/>
      <c r="V36" s="504"/>
      <c r="W36" s="504"/>
      <c r="Z36" s="511" t="s">
        <v>56</v>
      </c>
      <c r="AA36" s="512">
        <f t="shared" si="46"/>
        <v>0</v>
      </c>
      <c r="AB36" s="512">
        <f t="shared" si="47"/>
        <v>0</v>
      </c>
      <c r="AC36" s="512">
        <f t="shared" si="48"/>
        <v>4</v>
      </c>
      <c r="AD36" s="511" t="s">
        <v>59</v>
      </c>
      <c r="AE36" s="512">
        <f t="shared" si="49"/>
        <v>3</v>
      </c>
      <c r="AF36" s="508">
        <f t="shared" si="50"/>
        <v>4</v>
      </c>
      <c r="AG36" s="508">
        <f t="shared" si="51"/>
        <v>0</v>
      </c>
      <c r="AZ36" s="569">
        <v>40</v>
      </c>
      <c r="BA36" s="576">
        <v>41814.541666666664</v>
      </c>
      <c r="BB36" s="571" t="s">
        <v>56</v>
      </c>
      <c r="BC36" s="572" t="s">
        <v>6</v>
      </c>
      <c r="BD36" s="573" t="s">
        <v>59</v>
      </c>
      <c r="BE36" s="575">
        <f>IF(G36='Resultat &amp; tabell'!$G36,2,0)</f>
        <v>2</v>
      </c>
      <c r="BF36" s="574" t="s">
        <v>6</v>
      </c>
      <c r="BG36" s="575">
        <f>IF(I36='Resultat &amp; tabell'!$I36,2,0)</f>
        <v>0</v>
      </c>
      <c r="BH36" s="575">
        <f>IF(J36='Resultat &amp; tabell'!$J36,1,0)</f>
        <v>0</v>
      </c>
      <c r="BI36" s="559">
        <f t="shared" si="52"/>
        <v>2</v>
      </c>
      <c r="BL36" s="599"/>
      <c r="BM36" s="603"/>
      <c r="BN36" s="599"/>
      <c r="BO36" s="599"/>
    </row>
    <row r="37" spans="2:67" ht="14.25" customHeight="1" x14ac:dyDescent="0.25">
      <c r="C37" s="513"/>
      <c r="K37" s="642"/>
      <c r="N37" s="641"/>
      <c r="O37" s="654"/>
      <c r="P37" s="641"/>
      <c r="Q37" s="641"/>
      <c r="S37" s="622"/>
      <c r="T37" s="504"/>
      <c r="U37" s="504"/>
      <c r="V37" s="504"/>
      <c r="W37" s="504"/>
      <c r="BA37" s="584"/>
      <c r="BI37" s="560"/>
      <c r="BL37" s="599"/>
      <c r="BM37" s="603"/>
      <c r="BN37" s="599"/>
      <c r="BO37" s="599"/>
    </row>
    <row r="38" spans="2:67" s="518" customFormat="1" ht="14.25" customHeight="1" x14ac:dyDescent="0.25">
      <c r="B38" s="495" t="s">
        <v>61</v>
      </c>
      <c r="C38" s="516"/>
      <c r="D38" s="501"/>
      <c r="E38" s="502"/>
      <c r="F38" s="501"/>
      <c r="G38" s="502"/>
      <c r="H38" s="502"/>
      <c r="I38" s="502"/>
      <c r="J38" s="502"/>
      <c r="K38" s="642"/>
      <c r="L38" s="643"/>
      <c r="M38" s="644"/>
      <c r="N38" s="645"/>
      <c r="O38" s="655"/>
      <c r="P38" s="645"/>
      <c r="Q38" s="645"/>
      <c r="R38" s="644"/>
      <c r="S38" s="645"/>
      <c r="T38" s="502"/>
      <c r="U38" s="502"/>
      <c r="V38" s="502"/>
      <c r="W38" s="523"/>
      <c r="Z38" s="505"/>
      <c r="AA38" s="512"/>
      <c r="AB38" s="512"/>
      <c r="AC38" s="512"/>
      <c r="AD38" s="505"/>
      <c r="AE38" s="519"/>
      <c r="AF38" s="520"/>
      <c r="AG38" s="520"/>
      <c r="AH38" s="519"/>
      <c r="AI38" s="519"/>
      <c r="AJ38" s="519"/>
      <c r="AK38" s="519"/>
      <c r="AL38" s="519"/>
      <c r="AM38" s="519"/>
      <c r="AN38" s="519"/>
      <c r="AO38" s="519"/>
      <c r="AP38" s="519"/>
      <c r="AQ38" s="519"/>
      <c r="AR38" s="519"/>
      <c r="AS38" s="519"/>
      <c r="AT38" s="519"/>
      <c r="AU38" s="519"/>
      <c r="AV38" s="519"/>
      <c r="AW38" s="519"/>
      <c r="AX38" s="519"/>
      <c r="AY38" s="519"/>
      <c r="AZ38" s="562" t="s">
        <v>61</v>
      </c>
      <c r="BA38" s="586"/>
      <c r="BB38" s="563"/>
      <c r="BC38" s="564"/>
      <c r="BD38" s="563"/>
      <c r="BE38" s="564"/>
      <c r="BF38" s="564"/>
      <c r="BG38" s="564"/>
      <c r="BH38" s="564"/>
      <c r="BI38" s="561"/>
      <c r="BJ38" s="528"/>
      <c r="BK38" s="530"/>
      <c r="BL38" s="561"/>
      <c r="BM38" s="604"/>
      <c r="BN38" s="561"/>
      <c r="BO38" s="561"/>
    </row>
    <row r="39" spans="2:67" s="518" customFormat="1" ht="14.25" customHeight="1" x14ac:dyDescent="0.25">
      <c r="B39" s="548" t="s">
        <v>2</v>
      </c>
      <c r="C39" s="549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550" t="s">
        <v>81</v>
      </c>
      <c r="K39" s="646" t="s">
        <v>89</v>
      </c>
      <c r="L39" s="643"/>
      <c r="M39" s="625" t="s">
        <v>61</v>
      </c>
      <c r="N39" s="626" t="s">
        <v>89</v>
      </c>
      <c r="O39" s="626" t="s">
        <v>90</v>
      </c>
      <c r="P39" s="626" t="s">
        <v>91</v>
      </c>
      <c r="Q39" s="627" t="s">
        <v>101</v>
      </c>
      <c r="R39" s="644"/>
      <c r="S39" s="645"/>
      <c r="T39" s="502"/>
      <c r="U39" s="502"/>
      <c r="V39" s="502"/>
      <c r="W39" s="523"/>
      <c r="Z39" s="509" t="s">
        <v>87</v>
      </c>
      <c r="AA39" s="509" t="s">
        <v>89</v>
      </c>
      <c r="AB39" s="509" t="s">
        <v>90</v>
      </c>
      <c r="AC39" s="509" t="s">
        <v>91</v>
      </c>
      <c r="AD39" s="509" t="s">
        <v>88</v>
      </c>
      <c r="AE39" s="509" t="s">
        <v>89</v>
      </c>
      <c r="AF39" s="509" t="s">
        <v>90</v>
      </c>
      <c r="AG39" s="509" t="s">
        <v>91</v>
      </c>
      <c r="AH39" s="519"/>
      <c r="AI39" s="510" t="s">
        <v>99</v>
      </c>
      <c r="AJ39" s="510" t="s">
        <v>98</v>
      </c>
      <c r="AK39" s="510" t="s">
        <v>97</v>
      </c>
      <c r="AL39" s="509" t="s">
        <v>96</v>
      </c>
      <c r="AM39" s="509" t="s">
        <v>95</v>
      </c>
      <c r="AN39" s="509" t="s">
        <v>92</v>
      </c>
      <c r="AO39" s="509" t="s">
        <v>89</v>
      </c>
      <c r="AP39" s="509" t="s">
        <v>90</v>
      </c>
      <c r="AQ39" s="509" t="s">
        <v>91</v>
      </c>
      <c r="AR39" s="510" t="s">
        <v>93</v>
      </c>
      <c r="AS39" s="519"/>
      <c r="AT39" s="509" t="s">
        <v>94</v>
      </c>
      <c r="AU39" s="509" t="s">
        <v>92</v>
      </c>
      <c r="AV39" s="509" t="s">
        <v>89</v>
      </c>
      <c r="AW39" s="509" t="s">
        <v>90</v>
      </c>
      <c r="AX39" s="509" t="s">
        <v>91</v>
      </c>
      <c r="AY39" s="510" t="s">
        <v>93</v>
      </c>
      <c r="AZ39" s="591" t="s">
        <v>2</v>
      </c>
      <c r="BA39" s="589" t="s">
        <v>3</v>
      </c>
      <c r="BB39" s="593" t="s">
        <v>2</v>
      </c>
      <c r="BC39" s="590"/>
      <c r="BD39" s="594"/>
      <c r="BE39" s="1999" t="s">
        <v>4</v>
      </c>
      <c r="BF39" s="1999"/>
      <c r="BG39" s="1999"/>
      <c r="BH39" s="590" t="s">
        <v>81</v>
      </c>
      <c r="BI39" s="551" t="s">
        <v>89</v>
      </c>
      <c r="BJ39" s="528"/>
      <c r="BK39" s="565"/>
      <c r="BL39" s="561"/>
      <c r="BM39" s="561"/>
      <c r="BN39" s="561"/>
      <c r="BO39" s="561"/>
    </row>
    <row r="40" spans="2:67" ht="14.25" customHeight="1" x14ac:dyDescent="0.25">
      <c r="B40" s="498">
        <v>9</v>
      </c>
      <c r="C40" s="541">
        <v>41805.541666666664</v>
      </c>
      <c r="D40" s="537" t="s">
        <v>186</v>
      </c>
      <c r="E40" s="538" t="s">
        <v>6</v>
      </c>
      <c r="F40" s="539" t="s">
        <v>189</v>
      </c>
      <c r="G40" s="693">
        <v>1</v>
      </c>
      <c r="H40" s="552" t="s">
        <v>6</v>
      </c>
      <c r="I40" s="692">
        <v>0</v>
      </c>
      <c r="J40" s="692">
        <v>1</v>
      </c>
      <c r="K40" s="629">
        <f>IF('Resultat &amp; tabell'!J40="",0,BI40)</f>
        <v>1</v>
      </c>
      <c r="L40" s="630">
        <v>1</v>
      </c>
      <c r="M40" s="631" t="str">
        <f>VLOOKUP(L40,$AT$40:$AY$43,2,FALSE)</f>
        <v>Frankrike</v>
      </c>
      <c r="N40" s="632">
        <f>VLOOKUP(M40,$AU$40:$AY$43,2,FALSE)</f>
        <v>9</v>
      </c>
      <c r="O40" s="632">
        <f>VLOOKUP(M40,$AU$40:$AY$43,3,FALSE)</f>
        <v>6</v>
      </c>
      <c r="P40" s="632">
        <f>VLOOKUP(M40,$AU$40:$AY$43,4,FALSE)</f>
        <v>2</v>
      </c>
      <c r="Q40" s="633">
        <f>VLOOKUP(M40,$AU$40:$AY$43,5,FALSE)</f>
        <v>4</v>
      </c>
      <c r="Z40" s="511" t="s">
        <v>62</v>
      </c>
      <c r="AA40" s="512">
        <f t="shared" ref="AA40:AA45" si="65">IF(G40="",0,IF($G40&lt;$I40,0,IF($G40=$I40,1,3)))</f>
        <v>3</v>
      </c>
      <c r="AB40" s="512">
        <f t="shared" ref="AB40:AB45" si="66">G40</f>
        <v>1</v>
      </c>
      <c r="AC40" s="512">
        <f t="shared" ref="AC40:AC45" si="67">I40</f>
        <v>0</v>
      </c>
      <c r="AD40" s="511" t="s">
        <v>63</v>
      </c>
      <c r="AE40" s="512">
        <f t="shared" ref="AE40:AE45" si="68">IF(I40="",0,IF(I40&lt;G40,0,IF(G40=I40,1,3)))</f>
        <v>0</v>
      </c>
      <c r="AF40" s="508">
        <f t="shared" ref="AF40:AF45" si="69">I40</f>
        <v>0</v>
      </c>
      <c r="AG40" s="508">
        <f t="shared" ref="AG40:AG45" si="70">G40</f>
        <v>1</v>
      </c>
      <c r="AI40" s="507">
        <f>RANK($AJ40,$AJ$40:$AJ$43,1)+COUNTIF($AJ$40:$AJ40,$AJ40)-1</f>
        <v>2</v>
      </c>
      <c r="AJ40" s="507">
        <f>AK40+AL40+AM40</f>
        <v>2</v>
      </c>
      <c r="AK40" s="507">
        <f>SUMPRODUCT(($AO$40:$AO$43=AO40)*($AR$40:$AR$43=AR40)*($AP$40:$AP$43&gt;AP40))</f>
        <v>0</v>
      </c>
      <c r="AL40" s="507">
        <f>SUMPRODUCT(($AO$40:$AO$43=AO40)*($AR$40:$AR$43&gt;AR40))</f>
        <v>0</v>
      </c>
      <c r="AM40" s="507">
        <f>RANK(AO40,$AO$40:$AO$43)</f>
        <v>2</v>
      </c>
      <c r="AN40" s="511" t="s">
        <v>62</v>
      </c>
      <c r="AO40" s="507">
        <f>SUMIF($Z$40:$Z$45,$AN40,$AA$40:$AA$45)+SUMIF($AD$40:$AD$45,$AN40,$AE$40:$AE$45)</f>
        <v>6</v>
      </c>
      <c r="AP40" s="507">
        <f>SUMIF($Z$40:$Z$45,$AN40,$AB$40:$AB$45)+SUMIF($AD$40:$AD$45,$AN40,$AF$40:$AF$45)</f>
        <v>5</v>
      </c>
      <c r="AQ40" s="507">
        <f>SUMIF($Z$40:$Z$45,$AN40,$AC$40:$AC$45)+SUMIF($AD$40:$AD$45,$AN40,$AG$40:$AG$45)</f>
        <v>2</v>
      </c>
      <c r="AR40" s="507">
        <f>AP40-AQ40</f>
        <v>3</v>
      </c>
      <c r="AT40" s="507">
        <v>1</v>
      </c>
      <c r="AU40" s="507" t="str">
        <f>VLOOKUP($AT40,$AI$40:$AR$43,6,FALSE)</f>
        <v>Frankrike</v>
      </c>
      <c r="AV40" s="507">
        <f>VLOOKUP($AU40,$AN$40:$AR$43,2,FALSE)</f>
        <v>9</v>
      </c>
      <c r="AW40" s="507">
        <f>VLOOKUP($AU40,$AN$40:$AR$43,3,FALSE)</f>
        <v>6</v>
      </c>
      <c r="AX40" s="507">
        <f>VLOOKUP($AU40,$AN$40:$AR$43,4,FALSE)</f>
        <v>2</v>
      </c>
      <c r="AY40" s="507">
        <f>VLOOKUP($AU40,$AN$40:$AR$43,5,FALSE)</f>
        <v>4</v>
      </c>
      <c r="AZ40" s="569">
        <v>9</v>
      </c>
      <c r="BA40" s="576">
        <v>41805.541666666664</v>
      </c>
      <c r="BB40" s="571" t="s">
        <v>62</v>
      </c>
      <c r="BC40" s="572" t="s">
        <v>6</v>
      </c>
      <c r="BD40" s="573" t="s">
        <v>63</v>
      </c>
      <c r="BE40" s="575">
        <f>IF(G40='Resultat &amp; tabell'!$G40,2,0)</f>
        <v>0</v>
      </c>
      <c r="BF40" s="574" t="s">
        <v>6</v>
      </c>
      <c r="BG40" s="575">
        <f>IF(I40='Resultat &amp; tabell'!$I40,2,0)</f>
        <v>0</v>
      </c>
      <c r="BH40" s="575">
        <f>IF(J40='Resultat &amp; tabell'!$J40,1,0)</f>
        <v>1</v>
      </c>
      <c r="BI40" s="559">
        <f t="shared" ref="BI40:BI45" si="71">SUM(BE40+BG40+BH40)</f>
        <v>1</v>
      </c>
      <c r="BJ40" s="529"/>
      <c r="BK40" s="562"/>
      <c r="BL40" s="599"/>
      <c r="BM40" s="599"/>
      <c r="BN40" s="599"/>
      <c r="BO40" s="599"/>
    </row>
    <row r="41" spans="2:67" ht="14.25" customHeight="1" x14ac:dyDescent="0.25">
      <c r="B41" s="498">
        <v>10</v>
      </c>
      <c r="C41" s="541">
        <v>41805.666666666664</v>
      </c>
      <c r="D41" s="537" t="s">
        <v>187</v>
      </c>
      <c r="E41" s="538" t="s">
        <v>6</v>
      </c>
      <c r="F41" s="539" t="s">
        <v>188</v>
      </c>
      <c r="G41" s="693">
        <v>2</v>
      </c>
      <c r="H41" s="552" t="s">
        <v>6</v>
      </c>
      <c r="I41" s="692">
        <v>1</v>
      </c>
      <c r="J41" s="692">
        <v>1</v>
      </c>
      <c r="K41" s="629">
        <f>IF('Resultat &amp; tabell'!J41="",0,BI41)</f>
        <v>1</v>
      </c>
      <c r="L41" s="619">
        <v>2</v>
      </c>
      <c r="M41" s="635" t="str">
        <f>VLOOKUP(L41,$AT$40:$AY$43,2,FALSE)</f>
        <v>Schweiz</v>
      </c>
      <c r="N41" s="636">
        <f>VLOOKUP(M41,$AU$40:$AY$43,2,FALSE)</f>
        <v>6</v>
      </c>
      <c r="O41" s="636">
        <f>VLOOKUP(M41,$AU$40:$AY$43,3,FALSE)</f>
        <v>5</v>
      </c>
      <c r="P41" s="636">
        <f>VLOOKUP(M41,$AU$40:$AY$43,4,FALSE)</f>
        <v>2</v>
      </c>
      <c r="Q41" s="637">
        <f>VLOOKUP(M41,$AU$40:$AY$43,5,FALSE)</f>
        <v>3</v>
      </c>
      <c r="Z41" s="511" t="s">
        <v>64</v>
      </c>
      <c r="AA41" s="512">
        <f t="shared" si="65"/>
        <v>3</v>
      </c>
      <c r="AB41" s="512">
        <f t="shared" si="66"/>
        <v>2</v>
      </c>
      <c r="AC41" s="512">
        <f t="shared" si="67"/>
        <v>1</v>
      </c>
      <c r="AD41" s="511" t="s">
        <v>65</v>
      </c>
      <c r="AE41" s="512">
        <f t="shared" si="68"/>
        <v>0</v>
      </c>
      <c r="AF41" s="508">
        <f t="shared" si="69"/>
        <v>1</v>
      </c>
      <c r="AG41" s="508">
        <f t="shared" si="70"/>
        <v>2</v>
      </c>
      <c r="AI41" s="507">
        <f>RANK($AJ41,$AJ$40:$AJ$43,1)+COUNTIF($AJ$40:$AJ41,$AJ41)-1</f>
        <v>1</v>
      </c>
      <c r="AJ41" s="507">
        <f>AK41+AL41+AM41</f>
        <v>1</v>
      </c>
      <c r="AK41" s="507">
        <f t="shared" ref="AK41:AK43" si="72">SUMPRODUCT(($AO$40:$AO$43=AO41)*($AR$40:$AR$43=AR41)*($AP$40:$AP$43&gt;AP41))</f>
        <v>0</v>
      </c>
      <c r="AL41" s="507">
        <f t="shared" ref="AL41:AL43" si="73">SUMPRODUCT(($AO$40:$AO$43=AO41)*($AR$40:$AR$43&gt;AR41))</f>
        <v>0</v>
      </c>
      <c r="AM41" s="507">
        <f t="shared" ref="AM41:AM43" si="74">RANK(AO41,$AO$40:$AO$43)</f>
        <v>1</v>
      </c>
      <c r="AN41" s="511" t="s">
        <v>64</v>
      </c>
      <c r="AO41" s="507">
        <f t="shared" ref="AO41:AO43" si="75">SUMIF($Z$40:$Z$45,$AN41,$AA$40:$AA$45)+SUMIF($AD$40:$AD$45,$AN41,$AE$40:$AE$45)</f>
        <v>9</v>
      </c>
      <c r="AP41" s="507">
        <f t="shared" ref="AP41:AP43" si="76">SUMIF($Z$40:$Z$45,$AN41,$AB$40:$AB$45)+SUMIF($AD$40:$AD$45,$AN41,$AF$40:$AF$45)</f>
        <v>6</v>
      </c>
      <c r="AQ41" s="507">
        <f t="shared" ref="AQ41:AQ43" si="77">SUMIF($Z$40:$Z$45,$AN41,$AC$40:$AC$45)+SUMIF($AD$40:$AD$45,$AN41,$AG$40:$AG$45)</f>
        <v>2</v>
      </c>
      <c r="AR41" s="507">
        <f t="shared" ref="AR41:AR43" si="78">AP41-AQ41</f>
        <v>4</v>
      </c>
      <c r="AT41" s="507">
        <v>2</v>
      </c>
      <c r="AU41" s="507" t="str">
        <f t="shared" ref="AU41:AU43" si="79">VLOOKUP($AT41,$AI$40:$AR$43,6,FALSE)</f>
        <v>Schweiz</v>
      </c>
      <c r="AV41" s="507">
        <f t="shared" ref="AV41:AV43" si="80">VLOOKUP($AU41,$AN$40:$AR$43,2,FALSE)</f>
        <v>6</v>
      </c>
      <c r="AW41" s="507">
        <f t="shared" ref="AW41:AW43" si="81">VLOOKUP($AU41,$AN$40:$AR$43,3,FALSE)</f>
        <v>5</v>
      </c>
      <c r="AX41" s="507">
        <f t="shared" ref="AX41:AX43" si="82">VLOOKUP($AU41,$AN$40:$AR$43,4,FALSE)</f>
        <v>2</v>
      </c>
      <c r="AY41" s="507">
        <f t="shared" ref="AY41:AY43" si="83">VLOOKUP($AU41,$AN$40:$AR$43,5,FALSE)</f>
        <v>3</v>
      </c>
      <c r="AZ41" s="569">
        <v>10</v>
      </c>
      <c r="BA41" s="576">
        <v>41805.666666666664</v>
      </c>
      <c r="BB41" s="571" t="s">
        <v>64</v>
      </c>
      <c r="BC41" s="572" t="s">
        <v>6</v>
      </c>
      <c r="BD41" s="573" t="s">
        <v>65</v>
      </c>
      <c r="BE41" s="575">
        <f>IF(G41='Resultat &amp; tabell'!$G41,2,0)</f>
        <v>0</v>
      </c>
      <c r="BF41" s="574" t="s">
        <v>6</v>
      </c>
      <c r="BG41" s="575">
        <f>IF(I41='Resultat &amp; tabell'!$I41,2,0)</f>
        <v>0</v>
      </c>
      <c r="BH41" s="575">
        <f>IF(J41='Resultat &amp; tabell'!$J41,1,0)</f>
        <v>1</v>
      </c>
      <c r="BI41" s="559">
        <f t="shared" si="71"/>
        <v>1</v>
      </c>
      <c r="BK41" s="562"/>
      <c r="BL41" s="599"/>
      <c r="BM41" s="599"/>
      <c r="BN41" s="599"/>
      <c r="BO41" s="599"/>
    </row>
    <row r="42" spans="2:67" ht="14.25" customHeight="1" x14ac:dyDescent="0.25">
      <c r="B42" s="498">
        <v>25</v>
      </c>
      <c r="C42" s="541">
        <v>41810.666666666664</v>
      </c>
      <c r="D42" s="537" t="s">
        <v>186</v>
      </c>
      <c r="E42" s="538" t="s">
        <v>6</v>
      </c>
      <c r="F42" s="539" t="s">
        <v>187</v>
      </c>
      <c r="G42" s="693">
        <v>1</v>
      </c>
      <c r="H42" s="552" t="s">
        <v>6</v>
      </c>
      <c r="I42" s="692">
        <v>2</v>
      </c>
      <c r="J42" s="692">
        <v>2</v>
      </c>
      <c r="K42" s="629">
        <f>IF('Resultat &amp; tabell'!J42="",0,BI42)</f>
        <v>1</v>
      </c>
      <c r="L42" s="619">
        <v>3</v>
      </c>
      <c r="M42" s="650" t="str">
        <f>VLOOKUP(L42,$AT$40:$AY$43,2,FALSE)</f>
        <v>Ecuador</v>
      </c>
      <c r="N42" s="651">
        <f>VLOOKUP(M42,$AU$40:$AY$43,2,FALSE)</f>
        <v>3</v>
      </c>
      <c r="O42" s="651">
        <f>VLOOKUP(M42,$AU$40:$AY$43,3,FALSE)</f>
        <v>2</v>
      </c>
      <c r="P42" s="651">
        <f>VLOOKUP(M42,$AU$40:$AY$43,4,FALSE)</f>
        <v>3</v>
      </c>
      <c r="Q42" s="652">
        <f>VLOOKUP(M42,$AU$40:$AY$43,5,FALSE)</f>
        <v>-1</v>
      </c>
      <c r="Z42" s="511" t="s">
        <v>62</v>
      </c>
      <c r="AA42" s="512">
        <f t="shared" si="65"/>
        <v>0</v>
      </c>
      <c r="AB42" s="512">
        <f t="shared" si="66"/>
        <v>1</v>
      </c>
      <c r="AC42" s="512">
        <f t="shared" si="67"/>
        <v>2</v>
      </c>
      <c r="AD42" s="511" t="s">
        <v>64</v>
      </c>
      <c r="AE42" s="512">
        <f t="shared" si="68"/>
        <v>3</v>
      </c>
      <c r="AF42" s="508">
        <f t="shared" si="69"/>
        <v>2</v>
      </c>
      <c r="AG42" s="508">
        <f t="shared" si="70"/>
        <v>1</v>
      </c>
      <c r="AI42" s="507">
        <f>RANK($AJ42,$AJ$40:$AJ$43,1)+COUNTIF($AJ$40:$AJ42,$AJ42)-1</f>
        <v>3</v>
      </c>
      <c r="AJ42" s="507">
        <f>AK42+AL42+AM42</f>
        <v>3</v>
      </c>
      <c r="AK42" s="507">
        <f t="shared" si="72"/>
        <v>0</v>
      </c>
      <c r="AL42" s="507">
        <f t="shared" si="73"/>
        <v>0</v>
      </c>
      <c r="AM42" s="507">
        <f t="shared" si="74"/>
        <v>3</v>
      </c>
      <c r="AN42" s="511" t="s">
        <v>63</v>
      </c>
      <c r="AO42" s="507">
        <f t="shared" si="75"/>
        <v>3</v>
      </c>
      <c r="AP42" s="507">
        <f t="shared" si="76"/>
        <v>2</v>
      </c>
      <c r="AQ42" s="507">
        <f t="shared" si="77"/>
        <v>3</v>
      </c>
      <c r="AR42" s="507">
        <f t="shared" si="78"/>
        <v>-1</v>
      </c>
      <c r="AT42" s="507">
        <v>3</v>
      </c>
      <c r="AU42" s="507" t="str">
        <f t="shared" si="79"/>
        <v>Ecuador</v>
      </c>
      <c r="AV42" s="507">
        <f t="shared" si="80"/>
        <v>3</v>
      </c>
      <c r="AW42" s="507">
        <f t="shared" si="81"/>
        <v>2</v>
      </c>
      <c r="AX42" s="507">
        <f t="shared" si="82"/>
        <v>3</v>
      </c>
      <c r="AY42" s="507">
        <f t="shared" si="83"/>
        <v>-1</v>
      </c>
      <c r="AZ42" s="569">
        <v>25</v>
      </c>
      <c r="BA42" s="576">
        <v>41810.666666666664</v>
      </c>
      <c r="BB42" s="571" t="s">
        <v>62</v>
      </c>
      <c r="BC42" s="572" t="s">
        <v>6</v>
      </c>
      <c r="BD42" s="573" t="s">
        <v>64</v>
      </c>
      <c r="BE42" s="575">
        <f>IF(G42='Resultat &amp; tabell'!$G42,2,0)</f>
        <v>0</v>
      </c>
      <c r="BF42" s="574" t="s">
        <v>6</v>
      </c>
      <c r="BG42" s="575">
        <f>IF(I42='Resultat &amp; tabell'!$I42,2,0)</f>
        <v>0</v>
      </c>
      <c r="BH42" s="575">
        <f>IF(J42='Resultat &amp; tabell'!$J42,1,0)</f>
        <v>1</v>
      </c>
      <c r="BI42" s="559">
        <f t="shared" si="71"/>
        <v>1</v>
      </c>
      <c r="BK42" s="577"/>
      <c r="BL42" s="599"/>
      <c r="BM42" s="599"/>
      <c r="BN42" s="599"/>
      <c r="BO42" s="599"/>
    </row>
    <row r="43" spans="2:67" ht="14.25" customHeight="1" x14ac:dyDescent="0.25">
      <c r="B43" s="498">
        <v>26</v>
      </c>
      <c r="C43" s="541">
        <v>41810.791666666664</v>
      </c>
      <c r="D43" s="537" t="s">
        <v>188</v>
      </c>
      <c r="E43" s="538" t="s">
        <v>6</v>
      </c>
      <c r="F43" s="539" t="s">
        <v>189</v>
      </c>
      <c r="G43" s="693">
        <v>0</v>
      </c>
      <c r="H43" s="552" t="s">
        <v>6</v>
      </c>
      <c r="I43" s="692">
        <v>2</v>
      </c>
      <c r="J43" s="692">
        <v>2</v>
      </c>
      <c r="K43" s="629">
        <f>IF('Resultat &amp; tabell'!J43="",0,BI43)</f>
        <v>3</v>
      </c>
      <c r="L43" s="619">
        <v>4</v>
      </c>
      <c r="M43" s="639" t="str">
        <f>VLOOKUP(L43,$AT$40:$AY$43,2,FALSE)</f>
        <v>Honduras</v>
      </c>
      <c r="N43" s="636">
        <f>VLOOKUP(M43,$AU$40:$AY$43,2,FALSE)</f>
        <v>0</v>
      </c>
      <c r="O43" s="636">
        <f>VLOOKUP(M43,$AU$40:$AY$43,3,FALSE)</f>
        <v>1</v>
      </c>
      <c r="P43" s="636">
        <f>VLOOKUP(M43,$AU$40:$AY$43,4,FALSE)</f>
        <v>7</v>
      </c>
      <c r="Q43" s="637">
        <f>VLOOKUP(M43,$AU$40:$AY$43,5,FALSE)</f>
        <v>-6</v>
      </c>
      <c r="Z43" s="511" t="s">
        <v>65</v>
      </c>
      <c r="AA43" s="512">
        <f t="shared" si="65"/>
        <v>0</v>
      </c>
      <c r="AB43" s="512">
        <f t="shared" si="66"/>
        <v>0</v>
      </c>
      <c r="AC43" s="512">
        <f t="shared" si="67"/>
        <v>2</v>
      </c>
      <c r="AD43" s="511" t="s">
        <v>63</v>
      </c>
      <c r="AE43" s="512">
        <f t="shared" si="68"/>
        <v>3</v>
      </c>
      <c r="AF43" s="508">
        <f t="shared" si="69"/>
        <v>2</v>
      </c>
      <c r="AG43" s="508">
        <f t="shared" si="70"/>
        <v>0</v>
      </c>
      <c r="AI43" s="507">
        <f>RANK($AJ43,$AJ$40:$AJ$43,1)+COUNTIF($AJ$40:$AJ43,$AJ43)-1</f>
        <v>4</v>
      </c>
      <c r="AJ43" s="507">
        <f>AK43+AL43+AM43</f>
        <v>4</v>
      </c>
      <c r="AK43" s="507">
        <f t="shared" si="72"/>
        <v>0</v>
      </c>
      <c r="AL43" s="507">
        <f t="shared" si="73"/>
        <v>0</v>
      </c>
      <c r="AM43" s="507">
        <f t="shared" si="74"/>
        <v>4</v>
      </c>
      <c r="AN43" s="511" t="s">
        <v>65</v>
      </c>
      <c r="AO43" s="507">
        <f t="shared" si="75"/>
        <v>0</v>
      </c>
      <c r="AP43" s="507">
        <f t="shared" si="76"/>
        <v>1</v>
      </c>
      <c r="AQ43" s="507">
        <f t="shared" si="77"/>
        <v>7</v>
      </c>
      <c r="AR43" s="507">
        <f t="shared" si="78"/>
        <v>-6</v>
      </c>
      <c r="AT43" s="507">
        <v>4</v>
      </c>
      <c r="AU43" s="507" t="str">
        <f t="shared" si="79"/>
        <v>Honduras</v>
      </c>
      <c r="AV43" s="507">
        <f t="shared" si="80"/>
        <v>0</v>
      </c>
      <c r="AW43" s="507">
        <f t="shared" si="81"/>
        <v>1</v>
      </c>
      <c r="AX43" s="507">
        <f t="shared" si="82"/>
        <v>7</v>
      </c>
      <c r="AY43" s="507">
        <f t="shared" si="83"/>
        <v>-6</v>
      </c>
      <c r="AZ43" s="569">
        <v>26</v>
      </c>
      <c r="BA43" s="576">
        <v>41810.791666666664</v>
      </c>
      <c r="BB43" s="571" t="s">
        <v>65</v>
      </c>
      <c r="BC43" s="572" t="s">
        <v>6</v>
      </c>
      <c r="BD43" s="573" t="s">
        <v>63</v>
      </c>
      <c r="BE43" s="575">
        <f>IF(G43='Resultat &amp; tabell'!$G43,2,0)</f>
        <v>0</v>
      </c>
      <c r="BF43" s="574" t="s">
        <v>6</v>
      </c>
      <c r="BG43" s="575">
        <f>IF(I43='Resultat &amp; tabell'!$I43,2,0)</f>
        <v>2</v>
      </c>
      <c r="BH43" s="575">
        <f>IF(J43='Resultat &amp; tabell'!$J43,1,0)</f>
        <v>1</v>
      </c>
      <c r="BI43" s="559">
        <f t="shared" si="71"/>
        <v>3</v>
      </c>
      <c r="BK43" s="577"/>
      <c r="BL43" s="599"/>
      <c r="BM43" s="599"/>
      <c r="BN43" s="599"/>
      <c r="BO43" s="599"/>
    </row>
    <row r="44" spans="2:67" ht="14.25" customHeight="1" x14ac:dyDescent="0.25">
      <c r="B44" s="498">
        <v>41</v>
      </c>
      <c r="C44" s="541">
        <v>41815.666666666664</v>
      </c>
      <c r="D44" s="537" t="s">
        <v>188</v>
      </c>
      <c r="E44" s="538" t="s">
        <v>6</v>
      </c>
      <c r="F44" s="539" t="s">
        <v>186</v>
      </c>
      <c r="G44" s="693">
        <v>0</v>
      </c>
      <c r="H44" s="552" t="s">
        <v>6</v>
      </c>
      <c r="I44" s="692">
        <v>3</v>
      </c>
      <c r="J44" s="692">
        <v>2</v>
      </c>
      <c r="K44" s="629">
        <f>IF('Resultat &amp; tabell'!J44="",0,BI44)</f>
        <v>5</v>
      </c>
      <c r="M44" s="621"/>
      <c r="N44" s="651"/>
      <c r="O44" s="494"/>
      <c r="P44" s="651"/>
      <c r="Q44" s="651"/>
      <c r="Z44" s="511" t="s">
        <v>65</v>
      </c>
      <c r="AA44" s="512">
        <f t="shared" si="65"/>
        <v>0</v>
      </c>
      <c r="AB44" s="512">
        <f t="shared" si="66"/>
        <v>0</v>
      </c>
      <c r="AC44" s="512">
        <f t="shared" si="67"/>
        <v>3</v>
      </c>
      <c r="AD44" s="511" t="s">
        <v>62</v>
      </c>
      <c r="AE44" s="512">
        <f t="shared" si="68"/>
        <v>3</v>
      </c>
      <c r="AF44" s="508">
        <f t="shared" si="69"/>
        <v>3</v>
      </c>
      <c r="AG44" s="508">
        <f t="shared" si="70"/>
        <v>0</v>
      </c>
      <c r="AZ44" s="569">
        <v>41</v>
      </c>
      <c r="BA44" s="576">
        <v>41815.666666666664</v>
      </c>
      <c r="BB44" s="571" t="s">
        <v>65</v>
      </c>
      <c r="BC44" s="572" t="s">
        <v>6</v>
      </c>
      <c r="BD44" s="573" t="s">
        <v>62</v>
      </c>
      <c r="BE44" s="575">
        <f>IF(G44='Resultat &amp; tabell'!$G44,2,0)</f>
        <v>2</v>
      </c>
      <c r="BF44" s="574" t="s">
        <v>6</v>
      </c>
      <c r="BG44" s="575">
        <f>IF(I44='Resultat &amp; tabell'!$I44,2,0)</f>
        <v>2</v>
      </c>
      <c r="BH44" s="575">
        <f>IF(J44='Resultat &amp; tabell'!$J44,1,0)</f>
        <v>1</v>
      </c>
      <c r="BI44" s="559">
        <f t="shared" si="71"/>
        <v>5</v>
      </c>
      <c r="BL44" s="599"/>
      <c r="BM44" s="599"/>
      <c r="BN44" s="599"/>
      <c r="BO44" s="599"/>
    </row>
    <row r="45" spans="2:67" ht="14.25" customHeight="1" x14ac:dyDescent="0.25">
      <c r="B45" s="498">
        <v>42</v>
      </c>
      <c r="C45" s="541">
        <v>41815.708333333336</v>
      </c>
      <c r="D45" s="537" t="s">
        <v>189</v>
      </c>
      <c r="E45" s="538" t="s">
        <v>6</v>
      </c>
      <c r="F45" s="539" t="s">
        <v>187</v>
      </c>
      <c r="G45" s="693">
        <v>0</v>
      </c>
      <c r="H45" s="552" t="s">
        <v>6</v>
      </c>
      <c r="I45" s="692">
        <v>2</v>
      </c>
      <c r="J45" s="692">
        <v>2</v>
      </c>
      <c r="K45" s="629">
        <f>IF('Resultat &amp; tabell'!J45="",0,BI45)</f>
        <v>2</v>
      </c>
      <c r="M45" s="673"/>
      <c r="N45" s="494"/>
      <c r="O45" s="651"/>
      <c r="P45" s="651"/>
      <c r="Q45" s="651"/>
      <c r="Z45" s="511" t="s">
        <v>63</v>
      </c>
      <c r="AA45" s="512">
        <f t="shared" si="65"/>
        <v>0</v>
      </c>
      <c r="AB45" s="512">
        <f t="shared" si="66"/>
        <v>0</v>
      </c>
      <c r="AC45" s="512">
        <f t="shared" si="67"/>
        <v>2</v>
      </c>
      <c r="AD45" s="511" t="s">
        <v>64</v>
      </c>
      <c r="AE45" s="512">
        <f t="shared" si="68"/>
        <v>3</v>
      </c>
      <c r="AF45" s="508">
        <f t="shared" si="69"/>
        <v>2</v>
      </c>
      <c r="AG45" s="508">
        <f t="shared" si="70"/>
        <v>0</v>
      </c>
      <c r="AZ45" s="569">
        <v>42</v>
      </c>
      <c r="BA45" s="576">
        <v>41815.708333333336</v>
      </c>
      <c r="BB45" s="571" t="s">
        <v>63</v>
      </c>
      <c r="BC45" s="572" t="s">
        <v>6</v>
      </c>
      <c r="BD45" s="573" t="s">
        <v>64</v>
      </c>
      <c r="BE45" s="575">
        <f>IF(G45='Resultat &amp; tabell'!$G45,2,0)</f>
        <v>2</v>
      </c>
      <c r="BF45" s="574" t="s">
        <v>6</v>
      </c>
      <c r="BG45" s="575">
        <f>IF(I45='Resultat &amp; tabell'!$I45,2,0)</f>
        <v>0</v>
      </c>
      <c r="BH45" s="575">
        <f>IF(J45='Resultat &amp; tabell'!$J45,1,0)</f>
        <v>0</v>
      </c>
      <c r="BI45" s="559">
        <f t="shared" si="71"/>
        <v>2</v>
      </c>
      <c r="BL45" s="599"/>
      <c r="BM45" s="599"/>
      <c r="BN45" s="599"/>
      <c r="BO45" s="599"/>
    </row>
    <row r="46" spans="2:67" ht="14.25" customHeight="1" x14ac:dyDescent="0.25">
      <c r="C46" s="513"/>
      <c r="K46" s="642"/>
      <c r="N46" s="641"/>
      <c r="O46" s="654"/>
      <c r="P46" s="641"/>
      <c r="Q46" s="641"/>
      <c r="BA46" s="584"/>
      <c r="BI46" s="560"/>
      <c r="BL46" s="599"/>
      <c r="BM46" s="603"/>
      <c r="BN46" s="599"/>
      <c r="BO46" s="599"/>
    </row>
    <row r="47" spans="2:67" s="518" customFormat="1" ht="14.25" customHeight="1" x14ac:dyDescent="0.25">
      <c r="B47" s="495" t="s">
        <v>66</v>
      </c>
      <c r="C47" s="516"/>
      <c r="D47" s="501"/>
      <c r="E47" s="502"/>
      <c r="F47" s="501"/>
      <c r="G47" s="502"/>
      <c r="H47" s="502"/>
      <c r="I47" s="502"/>
      <c r="J47" s="502"/>
      <c r="K47" s="642"/>
      <c r="L47" s="643"/>
      <c r="M47" s="644"/>
      <c r="N47" s="494"/>
      <c r="O47" s="655"/>
      <c r="P47" s="645"/>
      <c r="Q47" s="645"/>
      <c r="R47" s="644"/>
      <c r="S47" s="645"/>
      <c r="T47" s="502"/>
      <c r="U47" s="502"/>
      <c r="V47" s="502"/>
      <c r="W47" s="523"/>
      <c r="Z47" s="505"/>
      <c r="AA47" s="512"/>
      <c r="AB47" s="512"/>
      <c r="AC47" s="512"/>
      <c r="AD47" s="505"/>
      <c r="AE47" s="519"/>
      <c r="AF47" s="520"/>
      <c r="AG47" s="520"/>
      <c r="AH47" s="519"/>
      <c r="AI47" s="519"/>
      <c r="AJ47" s="519"/>
      <c r="AK47" s="519"/>
      <c r="AL47" s="519"/>
      <c r="AM47" s="519"/>
      <c r="AN47" s="519"/>
      <c r="AO47" s="519"/>
      <c r="AP47" s="519"/>
      <c r="AQ47" s="519"/>
      <c r="AR47" s="519"/>
      <c r="AS47" s="519"/>
      <c r="AT47" s="519"/>
      <c r="AU47" s="519"/>
      <c r="AV47" s="519"/>
      <c r="AW47" s="519"/>
      <c r="AX47" s="519"/>
      <c r="AY47" s="519"/>
      <c r="AZ47" s="562" t="s">
        <v>66</v>
      </c>
      <c r="BA47" s="586"/>
      <c r="BB47" s="563"/>
      <c r="BC47" s="564"/>
      <c r="BD47" s="563"/>
      <c r="BE47" s="564"/>
      <c r="BF47" s="564"/>
      <c r="BG47" s="564"/>
      <c r="BH47" s="564"/>
      <c r="BI47" s="561"/>
      <c r="BJ47" s="528"/>
      <c r="BK47" s="530"/>
      <c r="BL47" s="561"/>
      <c r="BM47" s="604"/>
      <c r="BN47" s="561"/>
      <c r="BO47" s="561"/>
    </row>
    <row r="48" spans="2:67" s="518" customFormat="1" ht="14.25" customHeight="1" x14ac:dyDescent="0.25">
      <c r="B48" s="548" t="s">
        <v>2</v>
      </c>
      <c r="C48" s="549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550" t="s">
        <v>81</v>
      </c>
      <c r="K48" s="646" t="s">
        <v>89</v>
      </c>
      <c r="L48" s="643"/>
      <c r="M48" s="625" t="s">
        <v>66</v>
      </c>
      <c r="N48" s="626" t="s">
        <v>89</v>
      </c>
      <c r="O48" s="626" t="s">
        <v>90</v>
      </c>
      <c r="P48" s="626" t="s">
        <v>91</v>
      </c>
      <c r="Q48" s="627" t="s">
        <v>101</v>
      </c>
      <c r="R48" s="644"/>
      <c r="S48" s="645"/>
      <c r="T48" s="502"/>
      <c r="U48" s="502"/>
      <c r="V48" s="502"/>
      <c r="W48" s="523"/>
      <c r="Z48" s="509" t="s">
        <v>87</v>
      </c>
      <c r="AA48" s="509" t="s">
        <v>89</v>
      </c>
      <c r="AB48" s="509" t="s">
        <v>90</v>
      </c>
      <c r="AC48" s="509" t="s">
        <v>91</v>
      </c>
      <c r="AD48" s="509" t="s">
        <v>88</v>
      </c>
      <c r="AE48" s="509" t="s">
        <v>89</v>
      </c>
      <c r="AF48" s="509" t="s">
        <v>90</v>
      </c>
      <c r="AG48" s="509" t="s">
        <v>91</v>
      </c>
      <c r="AH48" s="519"/>
      <c r="AI48" s="510" t="s">
        <v>99</v>
      </c>
      <c r="AJ48" s="510" t="s">
        <v>98</v>
      </c>
      <c r="AK48" s="510" t="s">
        <v>97</v>
      </c>
      <c r="AL48" s="509" t="s">
        <v>96</v>
      </c>
      <c r="AM48" s="509" t="s">
        <v>95</v>
      </c>
      <c r="AN48" s="509" t="s">
        <v>92</v>
      </c>
      <c r="AO48" s="509" t="s">
        <v>89</v>
      </c>
      <c r="AP48" s="509" t="s">
        <v>90</v>
      </c>
      <c r="AQ48" s="509" t="s">
        <v>91</v>
      </c>
      <c r="AR48" s="510" t="s">
        <v>93</v>
      </c>
      <c r="AS48" s="519"/>
      <c r="AT48" s="509" t="s">
        <v>94</v>
      </c>
      <c r="AU48" s="509" t="s">
        <v>92</v>
      </c>
      <c r="AV48" s="509" t="s">
        <v>89</v>
      </c>
      <c r="AW48" s="509" t="s">
        <v>90</v>
      </c>
      <c r="AX48" s="509" t="s">
        <v>91</v>
      </c>
      <c r="AY48" s="510" t="s">
        <v>93</v>
      </c>
      <c r="AZ48" s="591" t="s">
        <v>2</v>
      </c>
      <c r="BA48" s="589" t="s">
        <v>3</v>
      </c>
      <c r="BB48" s="593" t="s">
        <v>2</v>
      </c>
      <c r="BC48" s="590"/>
      <c r="BD48" s="594"/>
      <c r="BE48" s="1999" t="s">
        <v>4</v>
      </c>
      <c r="BF48" s="1999"/>
      <c r="BG48" s="1999"/>
      <c r="BH48" s="590" t="s">
        <v>81</v>
      </c>
      <c r="BI48" s="551" t="s">
        <v>89</v>
      </c>
      <c r="BJ48" s="528"/>
      <c r="BK48" s="565"/>
      <c r="BL48" s="561"/>
      <c r="BM48" s="561"/>
      <c r="BN48" s="561"/>
      <c r="BO48" s="561"/>
    </row>
    <row r="49" spans="2:67" ht="14.25" customHeight="1" x14ac:dyDescent="0.25">
      <c r="B49" s="498">
        <v>11</v>
      </c>
      <c r="C49" s="541">
        <v>41805.791666666664</v>
      </c>
      <c r="D49" s="537" t="s">
        <v>190</v>
      </c>
      <c r="E49" s="538" t="s">
        <v>6</v>
      </c>
      <c r="F49" s="539" t="s">
        <v>193</v>
      </c>
      <c r="G49" s="695">
        <v>1</v>
      </c>
      <c r="H49" s="552" t="s">
        <v>6</v>
      </c>
      <c r="I49" s="694">
        <v>1</v>
      </c>
      <c r="J49" s="694" t="s">
        <v>122</v>
      </c>
      <c r="K49" s="629">
        <f>IF('Resultat &amp; tabell'!J49="",0,BI49)</f>
        <v>2</v>
      </c>
      <c r="L49" s="630">
        <v>1</v>
      </c>
      <c r="M49" s="631" t="str">
        <f>VLOOKUP(L49,$AT$49:$AY$52,2,FALSE)</f>
        <v>Bosnien</v>
      </c>
      <c r="N49" s="632">
        <f>VLOOKUP(M49,$AU$49:$AY$52,2,FALSE)</f>
        <v>7</v>
      </c>
      <c r="O49" s="632">
        <f>VLOOKUP(M49,$AU$49:$AY$52,3,FALSE)</f>
        <v>8</v>
      </c>
      <c r="P49" s="632">
        <f>VLOOKUP(M49,$AU$49:$AY$52,4,FALSE)</f>
        <v>1</v>
      </c>
      <c r="Q49" s="633">
        <f>VLOOKUP(M49,$AU$49:$AY$52,5,FALSE)</f>
        <v>7</v>
      </c>
      <c r="Z49" s="511" t="s">
        <v>67</v>
      </c>
      <c r="AA49" s="512">
        <f t="shared" ref="AA49:AA54" si="84">IF(G49="",0,IF($G49&lt;$I49,0,IF($G49=$I49,1,3)))</f>
        <v>1</v>
      </c>
      <c r="AB49" s="512">
        <f t="shared" ref="AB49:AB54" si="85">G49</f>
        <v>1</v>
      </c>
      <c r="AC49" s="512">
        <f t="shared" ref="AC49:AC54" si="86">I49</f>
        <v>1</v>
      </c>
      <c r="AD49" s="511" t="s">
        <v>68</v>
      </c>
      <c r="AE49" s="512">
        <f t="shared" ref="AE49:AE54" si="87">IF(I49="",0,IF(I49&lt;G49,0,IF(G49=I49,1,3)))</f>
        <v>1</v>
      </c>
      <c r="AF49" s="508">
        <f t="shared" ref="AF49:AF54" si="88">I49</f>
        <v>1</v>
      </c>
      <c r="AG49" s="508">
        <f t="shared" ref="AG49:AG54" si="89">G49</f>
        <v>1</v>
      </c>
      <c r="AI49" s="507">
        <f>RANK($AJ49,$AJ$49:$AJ$52,1)+COUNTIF($AJ$49:$AJ49,$AJ49)-1</f>
        <v>2</v>
      </c>
      <c r="AJ49" s="507">
        <f>AK49+AL49+AM49</f>
        <v>2</v>
      </c>
      <c r="AK49" s="507">
        <f>SUMPRODUCT(($AO$49:$AO$52=AO49)*($AR$49:$AR$52=AR49)*($AP$49:$AP$52&gt;AP49))</f>
        <v>0</v>
      </c>
      <c r="AL49" s="507">
        <f>SUMPRODUCT(($AO$49:$AO$52=AO49)*($AR$49:$AR$52&gt;AR49))</f>
        <v>1</v>
      </c>
      <c r="AM49" s="507">
        <f>RANK(AO49,$AO$49:$AO$52)</f>
        <v>1</v>
      </c>
      <c r="AN49" s="511" t="s">
        <v>67</v>
      </c>
      <c r="AO49" s="507">
        <f>SUMIF($Z$49:$Z$54,$AN49,$AA$49:$AA$54)+SUMIF($AD$49:$AD$54,$AN49,$AE$49:$AE$54)</f>
        <v>7</v>
      </c>
      <c r="AP49" s="507">
        <f>SUMIF($Z$49:$Z$54,$AN49,$AB$49:$AB$54)+SUMIF($AD$49:$AD$54,$AN49,$AF$49:$AF$54)</f>
        <v>8</v>
      </c>
      <c r="AQ49" s="507">
        <f>SUMIF($Z$49:$Z$54,$AN49,$AC$49:$AC$54)+SUMIF($AD$49:$AD$54,$AN49,$AG$49:$AG$54)</f>
        <v>2</v>
      </c>
      <c r="AR49" s="507">
        <f>AP49-AQ49</f>
        <v>6</v>
      </c>
      <c r="AT49" s="507">
        <v>1</v>
      </c>
      <c r="AU49" s="507" t="str">
        <f>VLOOKUP($AT49,$AI$49:$AR$52,6,FALSE)</f>
        <v>Bosnien</v>
      </c>
      <c r="AV49" s="507">
        <f>VLOOKUP($AU49,$AN$49:$AR$52,2,FALSE)</f>
        <v>7</v>
      </c>
      <c r="AW49" s="507">
        <f>VLOOKUP($AU49,$AN$49:$AR$52,3,FALSE)</f>
        <v>8</v>
      </c>
      <c r="AX49" s="507">
        <f>VLOOKUP($AU49,$AN$49:$AR$52,4,FALSE)</f>
        <v>1</v>
      </c>
      <c r="AY49" s="507">
        <f>VLOOKUP($AU49,$AN$49:$AR$52,5,FALSE)</f>
        <v>7</v>
      </c>
      <c r="AZ49" s="569">
        <v>11</v>
      </c>
      <c r="BA49" s="576">
        <v>41805.791666666664</v>
      </c>
      <c r="BB49" s="571" t="s">
        <v>67</v>
      </c>
      <c r="BC49" s="572" t="s">
        <v>6</v>
      </c>
      <c r="BD49" s="573" t="s">
        <v>68</v>
      </c>
      <c r="BE49" s="575">
        <f>IF(G49='Resultat &amp; tabell'!$G49,2,0)</f>
        <v>0</v>
      </c>
      <c r="BF49" s="574" t="s">
        <v>6</v>
      </c>
      <c r="BG49" s="575">
        <f>IF(I49='Resultat &amp; tabell'!$I49,2,0)</f>
        <v>2</v>
      </c>
      <c r="BH49" s="575">
        <f>IF(J49='Resultat &amp; tabell'!$J49,1,0)</f>
        <v>0</v>
      </c>
      <c r="BI49" s="559">
        <f t="shared" ref="BI49:BI54" si="90">SUM(BE49+BG49+BH49)</f>
        <v>2</v>
      </c>
      <c r="BJ49" s="529"/>
      <c r="BK49" s="562"/>
      <c r="BL49" s="599"/>
      <c r="BM49" s="599"/>
      <c r="BN49" s="599"/>
      <c r="BO49" s="599"/>
    </row>
    <row r="50" spans="2:67" ht="14.25" customHeight="1" x14ac:dyDescent="0.25">
      <c r="B50" s="498">
        <v>12</v>
      </c>
      <c r="C50" s="541">
        <v>41806.666666666664</v>
      </c>
      <c r="D50" s="537" t="s">
        <v>191</v>
      </c>
      <c r="E50" s="538" t="s">
        <v>6</v>
      </c>
      <c r="F50" s="539" t="s">
        <v>192</v>
      </c>
      <c r="G50" s="695">
        <v>0</v>
      </c>
      <c r="H50" s="552" t="s">
        <v>6</v>
      </c>
      <c r="I50" s="694">
        <v>2</v>
      </c>
      <c r="J50" s="694">
        <v>2</v>
      </c>
      <c r="K50" s="629">
        <f>IF('Resultat &amp; tabell'!J50="",0,BI50)</f>
        <v>2</v>
      </c>
      <c r="L50" s="619">
        <v>2</v>
      </c>
      <c r="M50" s="635" t="str">
        <f>VLOOKUP(L50,$AT$49:$AY$52,2,FALSE)</f>
        <v>Argentina</v>
      </c>
      <c r="N50" s="636">
        <f>VLOOKUP(M50,$AU$49:$AY$52,2,FALSE)</f>
        <v>7</v>
      </c>
      <c r="O50" s="636">
        <f>VLOOKUP(M50,$AU$49:$AY$52,3,FALSE)</f>
        <v>8</v>
      </c>
      <c r="P50" s="636">
        <f>VLOOKUP(M50,$AU$49:$AY$52,4,FALSE)</f>
        <v>2</v>
      </c>
      <c r="Q50" s="637">
        <f>VLOOKUP(M50,$AU$49:$AY$52,5,FALSE)</f>
        <v>6</v>
      </c>
      <c r="Z50" s="511" t="s">
        <v>69</v>
      </c>
      <c r="AA50" s="512">
        <f t="shared" si="84"/>
        <v>0</v>
      </c>
      <c r="AB50" s="512">
        <f t="shared" si="85"/>
        <v>0</v>
      </c>
      <c r="AC50" s="512">
        <f t="shared" si="86"/>
        <v>2</v>
      </c>
      <c r="AD50" s="511" t="s">
        <v>70</v>
      </c>
      <c r="AE50" s="512">
        <f t="shared" si="87"/>
        <v>3</v>
      </c>
      <c r="AF50" s="508">
        <f t="shared" si="88"/>
        <v>2</v>
      </c>
      <c r="AG50" s="508">
        <f t="shared" si="89"/>
        <v>0</v>
      </c>
      <c r="AI50" s="507">
        <f>RANK($AJ50,$AJ$49:$AJ$52,1)+COUNTIF($AJ$49:$AJ50,$AJ50)-1</f>
        <v>4</v>
      </c>
      <c r="AJ50" s="507">
        <f>AK50+AL50+AM50</f>
        <v>4</v>
      </c>
      <c r="AK50" s="507">
        <f t="shared" ref="AK50:AK52" si="91">SUMPRODUCT(($AO$49:$AO$52=AO50)*($AR$49:$AR$52=AR50)*($AP$49:$AP$52&gt;AP50))</f>
        <v>0</v>
      </c>
      <c r="AL50" s="507">
        <f t="shared" ref="AL50:AL52" si="92">SUMPRODUCT(($AO$49:$AO$52=AO50)*($AR$49:$AR$52&gt;AR50))</f>
        <v>0</v>
      </c>
      <c r="AM50" s="507">
        <f t="shared" ref="AM50:AM52" si="93">RANK(AO50,$AO$49:$AO$52)</f>
        <v>4</v>
      </c>
      <c r="AN50" s="511" t="s">
        <v>69</v>
      </c>
      <c r="AO50" s="507">
        <f t="shared" ref="AO50:AO52" si="94">SUMIF($Z$49:$Z$54,$AN50,$AA$49:$AA$54)+SUMIF($AD$49:$AD$54,$AN50,$AE$49:$AE$54)</f>
        <v>0</v>
      </c>
      <c r="AP50" s="507">
        <f t="shared" ref="AP50:AP52" si="95">SUMIF($Z$49:$Z$54,$AN50,$AB$49:$AB$54)+SUMIF($AD$49:$AD$54,$AN50,$AF$49:$AF$54)</f>
        <v>0</v>
      </c>
      <c r="AQ50" s="507">
        <f t="shared" ref="AQ50:AQ52" si="96">SUMIF($Z$49:$Z$54,$AN50,$AC$49:$AC$54)+SUMIF($AD$49:$AD$54,$AN50,$AG$49:$AG$54)</f>
        <v>11</v>
      </c>
      <c r="AR50" s="507">
        <f t="shared" ref="AR50:AR52" si="97">AP50-AQ50</f>
        <v>-11</v>
      </c>
      <c r="AT50" s="507">
        <v>2</v>
      </c>
      <c r="AU50" s="507" t="str">
        <f t="shared" ref="AU50:AU52" si="98">VLOOKUP($AT50,$AI$49:$AR$52,6,FALSE)</f>
        <v>Argentina</v>
      </c>
      <c r="AV50" s="507">
        <f t="shared" ref="AV50:AV52" si="99">VLOOKUP($AU50,$AN$49:$AR$52,2,FALSE)</f>
        <v>7</v>
      </c>
      <c r="AW50" s="507">
        <f t="shared" ref="AW50:AW52" si="100">VLOOKUP($AU50,$AN$49:$AR$52,3,FALSE)</f>
        <v>8</v>
      </c>
      <c r="AX50" s="507">
        <f t="shared" ref="AX50:AX52" si="101">VLOOKUP($AU50,$AN$49:$AR$52,4,FALSE)</f>
        <v>2</v>
      </c>
      <c r="AY50" s="507">
        <f t="shared" ref="AY50:AY52" si="102">VLOOKUP($AU50,$AN$49:$AR$52,5,FALSE)</f>
        <v>6</v>
      </c>
      <c r="AZ50" s="569">
        <v>12</v>
      </c>
      <c r="BA50" s="576">
        <v>41806.666666666664</v>
      </c>
      <c r="BB50" s="571" t="s">
        <v>69</v>
      </c>
      <c r="BC50" s="572" t="s">
        <v>6</v>
      </c>
      <c r="BD50" s="573" t="s">
        <v>70</v>
      </c>
      <c r="BE50" s="575">
        <f>IF(G50='Resultat &amp; tabell'!$G50,2,0)</f>
        <v>2</v>
      </c>
      <c r="BF50" s="574" t="s">
        <v>6</v>
      </c>
      <c r="BG50" s="575">
        <f>IF(I50='Resultat &amp; tabell'!$I50,2,0)</f>
        <v>0</v>
      </c>
      <c r="BH50" s="575">
        <f>IF(J50='Resultat &amp; tabell'!$J50,1,0)</f>
        <v>0</v>
      </c>
      <c r="BI50" s="559">
        <f t="shared" si="90"/>
        <v>2</v>
      </c>
      <c r="BK50" s="562"/>
      <c r="BL50" s="599"/>
      <c r="BM50" s="599"/>
      <c r="BN50" s="599"/>
      <c r="BO50" s="599"/>
    </row>
    <row r="51" spans="2:67" ht="14.25" customHeight="1" x14ac:dyDescent="0.25">
      <c r="B51" s="498">
        <v>27</v>
      </c>
      <c r="C51" s="541">
        <v>41811.541666666664</v>
      </c>
      <c r="D51" s="537" t="s">
        <v>190</v>
      </c>
      <c r="E51" s="538" t="s">
        <v>6</v>
      </c>
      <c r="F51" s="539" t="s">
        <v>191</v>
      </c>
      <c r="G51" s="695">
        <v>4</v>
      </c>
      <c r="H51" s="552" t="s">
        <v>6</v>
      </c>
      <c r="I51" s="694">
        <v>0</v>
      </c>
      <c r="J51" s="694">
        <v>1</v>
      </c>
      <c r="K51" s="629">
        <f>IF('Resultat &amp; tabell'!J51="",0,BI51)</f>
        <v>3</v>
      </c>
      <c r="L51" s="619">
        <v>3</v>
      </c>
      <c r="M51" s="650" t="str">
        <f>VLOOKUP(L51,$AT$49:$AY$52,2,FALSE)</f>
        <v>Nigeria</v>
      </c>
      <c r="N51" s="651">
        <f>VLOOKUP(M51,$AU$49:$AY$52,2,FALSE)</f>
        <v>3</v>
      </c>
      <c r="O51" s="651">
        <f>VLOOKUP(M51,$AU$49:$AY$52,3,FALSE)</f>
        <v>3</v>
      </c>
      <c r="P51" s="651">
        <f>VLOOKUP(M51,$AU$49:$AY$52,4,FALSE)</f>
        <v>5</v>
      </c>
      <c r="Q51" s="652">
        <f>VLOOKUP(M51,$AU$49:$AY$52,5,FALSE)</f>
        <v>-2</v>
      </c>
      <c r="Z51" s="511" t="s">
        <v>67</v>
      </c>
      <c r="AA51" s="512">
        <f t="shared" si="84"/>
        <v>3</v>
      </c>
      <c r="AB51" s="512">
        <f t="shared" si="85"/>
        <v>4</v>
      </c>
      <c r="AC51" s="512">
        <f t="shared" si="86"/>
        <v>0</v>
      </c>
      <c r="AD51" s="511" t="s">
        <v>69</v>
      </c>
      <c r="AE51" s="512">
        <f t="shared" si="87"/>
        <v>0</v>
      </c>
      <c r="AF51" s="508">
        <f t="shared" si="88"/>
        <v>0</v>
      </c>
      <c r="AG51" s="508">
        <f t="shared" si="89"/>
        <v>4</v>
      </c>
      <c r="AI51" s="507">
        <f>RANK($AJ51,$AJ$49:$AJ$52,1)+COUNTIF($AJ$49:$AJ51,$AJ51)-1</f>
        <v>1</v>
      </c>
      <c r="AJ51" s="507">
        <f>AK51+AL51+AM51</f>
        <v>1</v>
      </c>
      <c r="AK51" s="507">
        <f t="shared" si="91"/>
        <v>0</v>
      </c>
      <c r="AL51" s="507">
        <f t="shared" si="92"/>
        <v>0</v>
      </c>
      <c r="AM51" s="507">
        <f t="shared" si="93"/>
        <v>1</v>
      </c>
      <c r="AN51" s="511" t="s">
        <v>68</v>
      </c>
      <c r="AO51" s="507">
        <f t="shared" si="94"/>
        <v>7</v>
      </c>
      <c r="AP51" s="507">
        <f t="shared" si="95"/>
        <v>8</v>
      </c>
      <c r="AQ51" s="507">
        <f t="shared" si="96"/>
        <v>1</v>
      </c>
      <c r="AR51" s="507">
        <f t="shared" si="97"/>
        <v>7</v>
      </c>
      <c r="AT51" s="507">
        <v>3</v>
      </c>
      <c r="AU51" s="507" t="str">
        <f t="shared" si="98"/>
        <v>Nigeria</v>
      </c>
      <c r="AV51" s="507">
        <f t="shared" si="99"/>
        <v>3</v>
      </c>
      <c r="AW51" s="507">
        <f t="shared" si="100"/>
        <v>3</v>
      </c>
      <c r="AX51" s="507">
        <f t="shared" si="101"/>
        <v>5</v>
      </c>
      <c r="AY51" s="507">
        <f t="shared" si="102"/>
        <v>-2</v>
      </c>
      <c r="AZ51" s="569">
        <v>27</v>
      </c>
      <c r="BA51" s="576">
        <v>41811.541666666664</v>
      </c>
      <c r="BB51" s="571" t="s">
        <v>67</v>
      </c>
      <c r="BC51" s="572" t="s">
        <v>6</v>
      </c>
      <c r="BD51" s="573" t="s">
        <v>69</v>
      </c>
      <c r="BE51" s="575">
        <f>IF(G51='Resultat &amp; tabell'!$G51,2,0)</f>
        <v>0</v>
      </c>
      <c r="BF51" s="574" t="s">
        <v>6</v>
      </c>
      <c r="BG51" s="575">
        <f>IF(I51='Resultat &amp; tabell'!$I51,2,0)</f>
        <v>2</v>
      </c>
      <c r="BH51" s="575">
        <f>IF(J51='Resultat &amp; tabell'!$J51,1,0)</f>
        <v>1</v>
      </c>
      <c r="BI51" s="559">
        <f t="shared" si="90"/>
        <v>3</v>
      </c>
      <c r="BK51" s="577"/>
      <c r="BL51" s="599"/>
      <c r="BM51" s="599"/>
      <c r="BN51" s="599"/>
      <c r="BO51" s="599"/>
    </row>
    <row r="52" spans="2:67" ht="14.25" customHeight="1" x14ac:dyDescent="0.25">
      <c r="B52" s="498">
        <v>28</v>
      </c>
      <c r="C52" s="541">
        <v>41811.75</v>
      </c>
      <c r="D52" s="537" t="s">
        <v>192</v>
      </c>
      <c r="E52" s="538" t="s">
        <v>6</v>
      </c>
      <c r="F52" s="539" t="s">
        <v>193</v>
      </c>
      <c r="G52" s="695">
        <v>0</v>
      </c>
      <c r="H52" s="552" t="s">
        <v>6</v>
      </c>
      <c r="I52" s="694">
        <v>2</v>
      </c>
      <c r="J52" s="694">
        <v>2</v>
      </c>
      <c r="K52" s="629">
        <f>IF('Resultat &amp; tabell'!J52="",0,BI52)</f>
        <v>0</v>
      </c>
      <c r="L52" s="619">
        <v>4</v>
      </c>
      <c r="M52" s="639" t="str">
        <f>VLOOKUP(L52,$AT$49:$AY$52,2,FALSE)</f>
        <v>Iran</v>
      </c>
      <c r="N52" s="636">
        <f>VLOOKUP(M52,$AU$49:$AY$52,2,FALSE)</f>
        <v>0</v>
      </c>
      <c r="O52" s="636">
        <f>VLOOKUP(M52,$AU$49:$AY$52,3,FALSE)</f>
        <v>0</v>
      </c>
      <c r="P52" s="636">
        <f>VLOOKUP(M52,$AU$49:$AY$52,4,FALSE)</f>
        <v>11</v>
      </c>
      <c r="Q52" s="637">
        <f>VLOOKUP(M52,$AU$49:$AY$52,5,FALSE)</f>
        <v>-11</v>
      </c>
      <c r="Z52" s="511" t="s">
        <v>70</v>
      </c>
      <c r="AA52" s="512">
        <f t="shared" si="84"/>
        <v>0</v>
      </c>
      <c r="AB52" s="512">
        <f t="shared" si="85"/>
        <v>0</v>
      </c>
      <c r="AC52" s="512">
        <f t="shared" si="86"/>
        <v>2</v>
      </c>
      <c r="AD52" s="511" t="s">
        <v>68</v>
      </c>
      <c r="AE52" s="512">
        <f t="shared" si="87"/>
        <v>3</v>
      </c>
      <c r="AF52" s="508">
        <f t="shared" si="88"/>
        <v>2</v>
      </c>
      <c r="AG52" s="508">
        <f t="shared" si="89"/>
        <v>0</v>
      </c>
      <c r="AI52" s="507">
        <f>RANK($AJ52,$AJ$49:$AJ$52,1)+COUNTIF($AJ$49:$AJ52,$AJ52)-1</f>
        <v>3</v>
      </c>
      <c r="AJ52" s="507">
        <f>AK52+AL52+AM52</f>
        <v>3</v>
      </c>
      <c r="AK52" s="507">
        <f t="shared" si="91"/>
        <v>0</v>
      </c>
      <c r="AL52" s="507">
        <f t="shared" si="92"/>
        <v>0</v>
      </c>
      <c r="AM52" s="507">
        <f t="shared" si="93"/>
        <v>3</v>
      </c>
      <c r="AN52" s="511" t="s">
        <v>70</v>
      </c>
      <c r="AO52" s="507">
        <f t="shared" si="94"/>
        <v>3</v>
      </c>
      <c r="AP52" s="507">
        <f t="shared" si="95"/>
        <v>3</v>
      </c>
      <c r="AQ52" s="507">
        <f t="shared" si="96"/>
        <v>5</v>
      </c>
      <c r="AR52" s="507">
        <f t="shared" si="97"/>
        <v>-2</v>
      </c>
      <c r="AT52" s="507">
        <v>4</v>
      </c>
      <c r="AU52" s="507" t="str">
        <f t="shared" si="98"/>
        <v>Iran</v>
      </c>
      <c r="AV52" s="507">
        <f t="shared" si="99"/>
        <v>0</v>
      </c>
      <c r="AW52" s="507">
        <f t="shared" si="100"/>
        <v>0</v>
      </c>
      <c r="AX52" s="507">
        <f t="shared" si="101"/>
        <v>11</v>
      </c>
      <c r="AY52" s="507">
        <f t="shared" si="102"/>
        <v>-11</v>
      </c>
      <c r="AZ52" s="569">
        <v>28</v>
      </c>
      <c r="BA52" s="576">
        <v>41811.75</v>
      </c>
      <c r="BB52" s="571" t="s">
        <v>70</v>
      </c>
      <c r="BC52" s="572" t="s">
        <v>6</v>
      </c>
      <c r="BD52" s="573" t="s">
        <v>68</v>
      </c>
      <c r="BE52" s="575">
        <f>IF(G52='Resultat &amp; tabell'!$G52,2,0)</f>
        <v>0</v>
      </c>
      <c r="BF52" s="574" t="s">
        <v>6</v>
      </c>
      <c r="BG52" s="575">
        <f>IF(I52='Resultat &amp; tabell'!$I52,2,0)</f>
        <v>0</v>
      </c>
      <c r="BH52" s="575">
        <f>IF(J52='Resultat &amp; tabell'!$J52,1,0)</f>
        <v>0</v>
      </c>
      <c r="BI52" s="559">
        <f t="shared" si="90"/>
        <v>0</v>
      </c>
      <c r="BK52" s="577"/>
      <c r="BL52" s="599"/>
      <c r="BM52" s="599"/>
      <c r="BN52" s="599"/>
      <c r="BO52" s="599"/>
    </row>
    <row r="53" spans="2:67" ht="14.25" customHeight="1" x14ac:dyDescent="0.25">
      <c r="B53" s="498">
        <v>43</v>
      </c>
      <c r="C53" s="541">
        <v>41815.541666666664</v>
      </c>
      <c r="D53" s="537" t="s">
        <v>192</v>
      </c>
      <c r="E53" s="538" t="s">
        <v>6</v>
      </c>
      <c r="F53" s="539" t="s">
        <v>190</v>
      </c>
      <c r="G53" s="695">
        <v>1</v>
      </c>
      <c r="H53" s="552" t="s">
        <v>6</v>
      </c>
      <c r="I53" s="694">
        <v>3</v>
      </c>
      <c r="J53" s="694">
        <v>2</v>
      </c>
      <c r="K53" s="629">
        <f>IF('Resultat &amp; tabell'!J53="",0,BI53)</f>
        <v>3</v>
      </c>
      <c r="M53" s="621"/>
      <c r="N53" s="651"/>
      <c r="O53" s="651"/>
      <c r="P53" s="651"/>
      <c r="Q53" s="651"/>
      <c r="Z53" s="511" t="s">
        <v>70</v>
      </c>
      <c r="AA53" s="512">
        <f t="shared" si="84"/>
        <v>0</v>
      </c>
      <c r="AB53" s="512">
        <f t="shared" si="85"/>
        <v>1</v>
      </c>
      <c r="AC53" s="512">
        <f t="shared" si="86"/>
        <v>3</v>
      </c>
      <c r="AD53" s="511" t="s">
        <v>67</v>
      </c>
      <c r="AE53" s="512">
        <f t="shared" si="87"/>
        <v>3</v>
      </c>
      <c r="AF53" s="508">
        <f t="shared" si="88"/>
        <v>3</v>
      </c>
      <c r="AG53" s="508">
        <f t="shared" si="89"/>
        <v>1</v>
      </c>
      <c r="AZ53" s="569">
        <v>43</v>
      </c>
      <c r="BA53" s="576">
        <v>41815.541666666664</v>
      </c>
      <c r="BB53" s="571" t="s">
        <v>70</v>
      </c>
      <c r="BC53" s="572" t="s">
        <v>6</v>
      </c>
      <c r="BD53" s="573" t="s">
        <v>67</v>
      </c>
      <c r="BE53" s="575">
        <f>IF(G53='Resultat &amp; tabell'!$G53,2,0)</f>
        <v>0</v>
      </c>
      <c r="BF53" s="574" t="s">
        <v>6</v>
      </c>
      <c r="BG53" s="575">
        <f>IF(I53='Resultat &amp; tabell'!$I53,2,0)</f>
        <v>2</v>
      </c>
      <c r="BH53" s="575">
        <f>IF(J53='Resultat &amp; tabell'!$J53,1,0)</f>
        <v>1</v>
      </c>
      <c r="BI53" s="559">
        <f t="shared" si="90"/>
        <v>3</v>
      </c>
      <c r="BL53" s="599"/>
      <c r="BM53" s="599"/>
      <c r="BN53" s="599"/>
      <c r="BO53" s="599"/>
    </row>
    <row r="54" spans="2:67" ht="14.25" customHeight="1" x14ac:dyDescent="0.25">
      <c r="B54" s="498">
        <v>44</v>
      </c>
      <c r="C54" s="541">
        <v>41815.541666666664</v>
      </c>
      <c r="D54" s="537" t="s">
        <v>193</v>
      </c>
      <c r="E54" s="538" t="s">
        <v>6</v>
      </c>
      <c r="F54" s="539" t="s">
        <v>191</v>
      </c>
      <c r="G54" s="695">
        <v>5</v>
      </c>
      <c r="H54" s="552" t="s">
        <v>6</v>
      </c>
      <c r="I54" s="694">
        <v>0</v>
      </c>
      <c r="J54" s="694">
        <v>1</v>
      </c>
      <c r="K54" s="629">
        <f>IF('Resultat &amp; tabell'!J54="",0,BI54)</f>
        <v>1</v>
      </c>
      <c r="M54" s="494"/>
      <c r="N54" s="494"/>
      <c r="O54" s="651"/>
      <c r="P54" s="494"/>
      <c r="Q54" s="651"/>
      <c r="R54" s="494"/>
      <c r="Z54" s="511" t="s">
        <v>68</v>
      </c>
      <c r="AA54" s="512">
        <f t="shared" si="84"/>
        <v>3</v>
      </c>
      <c r="AB54" s="512">
        <f t="shared" si="85"/>
        <v>5</v>
      </c>
      <c r="AC54" s="512">
        <f t="shared" si="86"/>
        <v>0</v>
      </c>
      <c r="AD54" s="511" t="s">
        <v>69</v>
      </c>
      <c r="AE54" s="512">
        <f t="shared" si="87"/>
        <v>0</v>
      </c>
      <c r="AF54" s="508">
        <f t="shared" si="88"/>
        <v>0</v>
      </c>
      <c r="AG54" s="508">
        <f t="shared" si="89"/>
        <v>5</v>
      </c>
      <c r="AZ54" s="569">
        <v>44</v>
      </c>
      <c r="BA54" s="576">
        <v>41815.541666666664</v>
      </c>
      <c r="BB54" s="571" t="s">
        <v>68</v>
      </c>
      <c r="BC54" s="572" t="s">
        <v>6</v>
      </c>
      <c r="BD54" s="573" t="s">
        <v>69</v>
      </c>
      <c r="BE54" s="575">
        <f>IF(G54='Resultat &amp; tabell'!$G54,2,0)</f>
        <v>0</v>
      </c>
      <c r="BF54" s="574" t="s">
        <v>6</v>
      </c>
      <c r="BG54" s="575">
        <f>IF(I54='Resultat &amp; tabell'!$I54,2,0)</f>
        <v>0</v>
      </c>
      <c r="BH54" s="575">
        <f>IF(J54='Resultat &amp; tabell'!$J54,1,0)</f>
        <v>1</v>
      </c>
      <c r="BI54" s="559">
        <f t="shared" si="90"/>
        <v>1</v>
      </c>
      <c r="BL54" s="599"/>
      <c r="BM54" s="599"/>
      <c r="BN54" s="599"/>
      <c r="BO54" s="599"/>
    </row>
    <row r="55" spans="2:67" ht="14.25" customHeight="1" x14ac:dyDescent="0.25">
      <c r="C55" s="513"/>
      <c r="K55" s="642"/>
      <c r="N55" s="641"/>
      <c r="O55" s="654"/>
      <c r="P55" s="641"/>
      <c r="Q55" s="641"/>
      <c r="BA55" s="584"/>
      <c r="BI55" s="560"/>
      <c r="BL55" s="599"/>
      <c r="BM55" s="603"/>
      <c r="BN55" s="599"/>
      <c r="BO55" s="599"/>
    </row>
    <row r="56" spans="2:67" s="518" customFormat="1" ht="14.25" customHeight="1" x14ac:dyDescent="0.25">
      <c r="B56" s="495" t="s">
        <v>71</v>
      </c>
      <c r="C56" s="516"/>
      <c r="D56" s="501"/>
      <c r="E56" s="502"/>
      <c r="F56" s="501"/>
      <c r="G56" s="502"/>
      <c r="H56" s="502"/>
      <c r="I56" s="502"/>
      <c r="J56" s="502"/>
      <c r="K56" s="642"/>
      <c r="L56" s="643"/>
      <c r="M56" s="644"/>
      <c r="N56" s="645"/>
      <c r="O56" s="655"/>
      <c r="P56" s="645"/>
      <c r="Q56" s="645"/>
      <c r="R56" s="644"/>
      <c r="S56" s="645"/>
      <c r="T56" s="502"/>
      <c r="U56" s="502"/>
      <c r="V56" s="502"/>
      <c r="W56" s="523"/>
      <c r="Z56" s="505"/>
      <c r="AA56" s="512"/>
      <c r="AB56" s="512"/>
      <c r="AC56" s="512"/>
      <c r="AD56" s="505"/>
      <c r="AE56" s="519"/>
      <c r="AF56" s="520"/>
      <c r="AG56" s="520"/>
      <c r="AH56" s="519"/>
      <c r="AI56" s="519"/>
      <c r="AJ56" s="519"/>
      <c r="AK56" s="519"/>
      <c r="AL56" s="519"/>
      <c r="AM56" s="519"/>
      <c r="AN56" s="519"/>
      <c r="AO56" s="519"/>
      <c r="AP56" s="519"/>
      <c r="AQ56" s="519"/>
      <c r="AR56" s="519"/>
      <c r="AS56" s="519"/>
      <c r="AT56" s="519"/>
      <c r="AU56" s="519"/>
      <c r="AV56" s="519"/>
      <c r="AW56" s="519"/>
      <c r="AX56" s="519"/>
      <c r="AY56" s="519"/>
      <c r="AZ56" s="562" t="s">
        <v>71</v>
      </c>
      <c r="BA56" s="586"/>
      <c r="BB56" s="563"/>
      <c r="BC56" s="564"/>
      <c r="BD56" s="563"/>
      <c r="BE56" s="564"/>
      <c r="BF56" s="564"/>
      <c r="BG56" s="564"/>
      <c r="BH56" s="564"/>
      <c r="BI56" s="561"/>
      <c r="BJ56" s="528"/>
      <c r="BK56" s="530"/>
      <c r="BL56" s="561"/>
      <c r="BM56" s="604"/>
      <c r="BN56" s="561"/>
      <c r="BO56" s="561"/>
    </row>
    <row r="57" spans="2:67" s="518" customFormat="1" ht="14.25" customHeight="1" x14ac:dyDescent="0.25">
      <c r="B57" s="548" t="s">
        <v>2</v>
      </c>
      <c r="C57" s="549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550" t="s">
        <v>81</v>
      </c>
      <c r="K57" s="646" t="s">
        <v>89</v>
      </c>
      <c r="L57" s="643"/>
      <c r="M57" s="625" t="s">
        <v>71</v>
      </c>
      <c r="N57" s="626" t="s">
        <v>89</v>
      </c>
      <c r="O57" s="626" t="s">
        <v>90</v>
      </c>
      <c r="P57" s="626" t="s">
        <v>91</v>
      </c>
      <c r="Q57" s="627" t="s">
        <v>101</v>
      </c>
      <c r="R57" s="644"/>
      <c r="S57" s="645"/>
      <c r="T57" s="502"/>
      <c r="U57" s="502"/>
      <c r="V57" s="502"/>
      <c r="W57" s="523"/>
      <c r="Z57" s="509" t="s">
        <v>87</v>
      </c>
      <c r="AA57" s="509" t="s">
        <v>89</v>
      </c>
      <c r="AB57" s="509" t="s">
        <v>90</v>
      </c>
      <c r="AC57" s="509" t="s">
        <v>91</v>
      </c>
      <c r="AD57" s="509" t="s">
        <v>88</v>
      </c>
      <c r="AE57" s="509" t="s">
        <v>89</v>
      </c>
      <c r="AF57" s="509" t="s">
        <v>90</v>
      </c>
      <c r="AG57" s="509" t="s">
        <v>91</v>
      </c>
      <c r="AH57" s="519"/>
      <c r="AI57" s="510" t="s">
        <v>99</v>
      </c>
      <c r="AJ57" s="510" t="s">
        <v>98</v>
      </c>
      <c r="AK57" s="510" t="s">
        <v>97</v>
      </c>
      <c r="AL57" s="509" t="s">
        <v>96</v>
      </c>
      <c r="AM57" s="509" t="s">
        <v>95</v>
      </c>
      <c r="AN57" s="509" t="s">
        <v>92</v>
      </c>
      <c r="AO57" s="509" t="s">
        <v>89</v>
      </c>
      <c r="AP57" s="509" t="s">
        <v>90</v>
      </c>
      <c r="AQ57" s="509" t="s">
        <v>91</v>
      </c>
      <c r="AR57" s="510" t="s">
        <v>93</v>
      </c>
      <c r="AS57" s="519"/>
      <c r="AT57" s="509" t="s">
        <v>94</v>
      </c>
      <c r="AU57" s="509" t="s">
        <v>92</v>
      </c>
      <c r="AV57" s="509" t="s">
        <v>89</v>
      </c>
      <c r="AW57" s="509" t="s">
        <v>90</v>
      </c>
      <c r="AX57" s="509" t="s">
        <v>91</v>
      </c>
      <c r="AY57" s="510" t="s">
        <v>93</v>
      </c>
      <c r="AZ57" s="591" t="s">
        <v>2</v>
      </c>
      <c r="BA57" s="589" t="s">
        <v>3</v>
      </c>
      <c r="BB57" s="593" t="s">
        <v>2</v>
      </c>
      <c r="BC57" s="590"/>
      <c r="BD57" s="594"/>
      <c r="BE57" s="1999" t="s">
        <v>4</v>
      </c>
      <c r="BF57" s="1999"/>
      <c r="BG57" s="1999"/>
      <c r="BH57" s="590" t="s">
        <v>81</v>
      </c>
      <c r="BI57" s="551" t="s">
        <v>89</v>
      </c>
      <c r="BJ57" s="528"/>
      <c r="BK57" s="565"/>
      <c r="BL57" s="561"/>
      <c r="BM57" s="561"/>
      <c r="BN57" s="561"/>
      <c r="BO57" s="561"/>
    </row>
    <row r="58" spans="2:67" ht="14.25" customHeight="1" x14ac:dyDescent="0.25">
      <c r="B58" s="498">
        <v>13</v>
      </c>
      <c r="C58" s="541">
        <v>41806.541666666664</v>
      </c>
      <c r="D58" s="537" t="s">
        <v>194</v>
      </c>
      <c r="E58" s="538" t="s">
        <v>6</v>
      </c>
      <c r="F58" s="539" t="s">
        <v>197</v>
      </c>
      <c r="G58" s="697">
        <v>2</v>
      </c>
      <c r="H58" s="552" t="s">
        <v>6</v>
      </c>
      <c r="I58" s="696">
        <v>1</v>
      </c>
      <c r="J58" s="696">
        <v>1</v>
      </c>
      <c r="K58" s="629">
        <f>IF('Resultat &amp; tabell'!J58="",0,BI58)</f>
        <v>1</v>
      </c>
      <c r="L58" s="630">
        <v>1</v>
      </c>
      <c r="M58" s="631" t="str">
        <f>VLOOKUP(L58,$AT$58:$AY$61,2,FALSE)</f>
        <v>Tyskland</v>
      </c>
      <c r="N58" s="632">
        <f>VLOOKUP(M58,$AU$58:$AY$61,2,FALSE)</f>
        <v>9</v>
      </c>
      <c r="O58" s="632">
        <f>VLOOKUP(M58,$AU$58:$AY$61,3,FALSE)</f>
        <v>7</v>
      </c>
      <c r="P58" s="632">
        <f>VLOOKUP(M58,$AU$58:$AY$61,4,FALSE)</f>
        <v>4</v>
      </c>
      <c r="Q58" s="633">
        <f>VLOOKUP(M58,$AU$58:$AY$61,5,FALSE)</f>
        <v>3</v>
      </c>
      <c r="Z58" s="511" t="s">
        <v>72</v>
      </c>
      <c r="AA58" s="512">
        <f t="shared" ref="AA58:AA63" si="103">IF(G58="",0,IF($G58&lt;$I58,0,IF($G58=$I58,1,3)))</f>
        <v>3</v>
      </c>
      <c r="AB58" s="512">
        <f t="shared" ref="AB58:AB63" si="104">G58</f>
        <v>2</v>
      </c>
      <c r="AC58" s="512">
        <f t="shared" ref="AC58:AC63" si="105">I58</f>
        <v>1</v>
      </c>
      <c r="AD58" s="511" t="s">
        <v>73</v>
      </c>
      <c r="AE58" s="512">
        <f t="shared" ref="AE58:AE63" si="106">IF(I58="",0,IF(I58&lt;G58,0,IF(G58=I58,1,3)))</f>
        <v>0</v>
      </c>
      <c r="AF58" s="508">
        <f t="shared" ref="AF58:AF63" si="107">I58</f>
        <v>1</v>
      </c>
      <c r="AG58" s="508">
        <f t="shared" ref="AG58:AG63" si="108">G58</f>
        <v>2</v>
      </c>
      <c r="AI58" s="507">
        <f>RANK($AJ58,$AJ$58:$AJ$61,1)+COUNTIF($AJ$58:$AJ58,$AJ58)-1</f>
        <v>1</v>
      </c>
      <c r="AJ58" s="507">
        <f>AK58+AL58+AM58</f>
        <v>1</v>
      </c>
      <c r="AK58" s="507">
        <f>SUMPRODUCT(($AO$58:$AO$61=AO58)*($AR$58:$AR$61=AR58)*($AP$58:$AP$61&gt;AP58))</f>
        <v>0</v>
      </c>
      <c r="AL58" s="507">
        <f>SUMPRODUCT(($AO$58:$AO$61=AO58)*($AR$58:$AR$61&gt;AR58))</f>
        <v>0</v>
      </c>
      <c r="AM58" s="507">
        <f>RANK(AO58,$AO$58:$AO$61)</f>
        <v>1</v>
      </c>
      <c r="AN58" s="511" t="s">
        <v>72</v>
      </c>
      <c r="AO58" s="507">
        <f>SUMIF($Z$58:$Z$63,$AN58,$AA$58:$AA$63)+SUMIF($AD$58:$AD$63,$AN58,$AE$58:$AE$63)</f>
        <v>9</v>
      </c>
      <c r="AP58" s="507">
        <f>SUMIF($Z$58:$Z$63,$AN58,$AB$58:$AB$63)+SUMIF($AD$58:$AD$63,$AN58,$AF$58:$AF$63)</f>
        <v>7</v>
      </c>
      <c r="AQ58" s="507">
        <f>SUMIF($Z$58:$Z$63,$AN58,$AC$58:$AC$63)+SUMIF($AD$58:$AD$63,$AN58,$AG$58:$AG$63)</f>
        <v>4</v>
      </c>
      <c r="AR58" s="507">
        <f>AP58-AQ58</f>
        <v>3</v>
      </c>
      <c r="AT58" s="507">
        <v>1</v>
      </c>
      <c r="AU58" s="507" t="str">
        <f>VLOOKUP($AT58,$AI$58:$AR$61,6,FALSE)</f>
        <v>Tyskland</v>
      </c>
      <c r="AV58" s="507">
        <f>VLOOKUP($AU58,$AN$58:$AR$61,2,FALSE)</f>
        <v>9</v>
      </c>
      <c r="AW58" s="507">
        <f>VLOOKUP($AU58,$AN$58:$AR$61,3,FALSE)</f>
        <v>7</v>
      </c>
      <c r="AX58" s="507">
        <f>VLOOKUP($AU58,$AN$58:$AR$61,4,FALSE)</f>
        <v>4</v>
      </c>
      <c r="AY58" s="507">
        <f>VLOOKUP($AU58,$AN$58:$AR$61,5,FALSE)</f>
        <v>3</v>
      </c>
      <c r="AZ58" s="569">
        <v>13</v>
      </c>
      <c r="BA58" s="576">
        <v>41806.541666666664</v>
      </c>
      <c r="BB58" s="571" t="s">
        <v>72</v>
      </c>
      <c r="BC58" s="572" t="s">
        <v>6</v>
      </c>
      <c r="BD58" s="573" t="s">
        <v>73</v>
      </c>
      <c r="BE58" s="575">
        <f>IF(G58='Resultat &amp; tabell'!$G58,2,0)</f>
        <v>0</v>
      </c>
      <c r="BF58" s="574" t="s">
        <v>6</v>
      </c>
      <c r="BG58" s="575">
        <f>IF(I58='Resultat &amp; tabell'!$I58,2,0)</f>
        <v>0</v>
      </c>
      <c r="BH58" s="575">
        <f>IF(J58='Resultat &amp; tabell'!$J58,1,0)</f>
        <v>1</v>
      </c>
      <c r="BI58" s="559">
        <f t="shared" ref="BI58:BI63" si="109">SUM(BE58+BG58+BH58)</f>
        <v>1</v>
      </c>
      <c r="BJ58" s="529"/>
      <c r="BK58" s="562"/>
      <c r="BL58" s="599"/>
      <c r="BM58" s="599"/>
      <c r="BN58" s="599"/>
      <c r="BO58" s="599"/>
    </row>
    <row r="59" spans="2:67" ht="14.25" customHeight="1" x14ac:dyDescent="0.25">
      <c r="B59" s="498">
        <v>14</v>
      </c>
      <c r="C59" s="541">
        <v>41806.791666666664</v>
      </c>
      <c r="D59" s="537" t="s">
        <v>195</v>
      </c>
      <c r="E59" s="538" t="s">
        <v>6</v>
      </c>
      <c r="F59" s="539" t="s">
        <v>196</v>
      </c>
      <c r="G59" s="697">
        <v>2</v>
      </c>
      <c r="H59" s="552" t="s">
        <v>6</v>
      </c>
      <c r="I59" s="696">
        <v>1</v>
      </c>
      <c r="J59" s="696">
        <v>1</v>
      </c>
      <c r="K59" s="629">
        <f>IF('Resultat &amp; tabell'!J59="",0,BI59)</f>
        <v>0</v>
      </c>
      <c r="L59" s="619">
        <v>2</v>
      </c>
      <c r="M59" s="635" t="str">
        <f>VLOOKUP(L59,$AT$58:$AY$61,2,FALSE)</f>
        <v>Ghana</v>
      </c>
      <c r="N59" s="636">
        <f>VLOOKUP(M59,$AU$58:$AY$61,2,FALSE)</f>
        <v>6</v>
      </c>
      <c r="O59" s="636">
        <f>VLOOKUP(M59,$AU$58:$AY$61,3,FALSE)</f>
        <v>5</v>
      </c>
      <c r="P59" s="636">
        <f>VLOOKUP(M59,$AU$58:$AY$61,4,FALSE)</f>
        <v>4</v>
      </c>
      <c r="Q59" s="637">
        <f>VLOOKUP(M59,$AU$58:$AY$61,5,FALSE)</f>
        <v>1</v>
      </c>
      <c r="Z59" s="511" t="s">
        <v>74</v>
      </c>
      <c r="AA59" s="512">
        <f t="shared" si="103"/>
        <v>3</v>
      </c>
      <c r="AB59" s="512">
        <f t="shared" si="104"/>
        <v>2</v>
      </c>
      <c r="AC59" s="512">
        <f t="shared" si="105"/>
        <v>1</v>
      </c>
      <c r="AD59" s="511" t="s">
        <v>75</v>
      </c>
      <c r="AE59" s="512">
        <f t="shared" si="106"/>
        <v>0</v>
      </c>
      <c r="AF59" s="508">
        <f t="shared" si="107"/>
        <v>1</v>
      </c>
      <c r="AG59" s="508">
        <f t="shared" si="108"/>
        <v>2</v>
      </c>
      <c r="AI59" s="507">
        <f>RANK($AJ59,$AJ$58:$AJ$61,1)+COUNTIF($AJ$58:$AJ59,$AJ59)-1</f>
        <v>2</v>
      </c>
      <c r="AJ59" s="507">
        <f>AK59+AL59+AM59</f>
        <v>2</v>
      </c>
      <c r="AK59" s="507">
        <f t="shared" ref="AK59:AK61" si="110">SUMPRODUCT(($AO$58:$AO$61=AO59)*($AR$58:$AR$61=AR59)*($AP$58:$AP$61&gt;AP59))</f>
        <v>0</v>
      </c>
      <c r="AL59" s="507">
        <f t="shared" ref="AL59:AL61" si="111">SUMPRODUCT(($AO$58:$AO$61=AO59)*($AR$58:$AR$61&gt;AR59))</f>
        <v>0</v>
      </c>
      <c r="AM59" s="507">
        <f t="shared" ref="AM59:AM61" si="112">RANK(AO59,$AO$58:$AO$61)</f>
        <v>2</v>
      </c>
      <c r="AN59" s="511" t="s">
        <v>74</v>
      </c>
      <c r="AO59" s="507">
        <f t="shared" ref="AO59:AO61" si="113">SUMIF($Z$58:$Z$63,$AN59,$AA$58:$AA$63)+SUMIF($AD$58:$AD$63,$AN59,$AE$58:$AE$63)</f>
        <v>6</v>
      </c>
      <c r="AP59" s="507">
        <f t="shared" ref="AP59:AP61" si="114">SUMIF($Z$58:$Z$63,$AN59,$AB$58:$AB$63)+SUMIF($AD$58:$AD$63,$AN59,$AF$58:$AF$63)</f>
        <v>5</v>
      </c>
      <c r="AQ59" s="507">
        <f t="shared" ref="AQ59:AQ61" si="115">SUMIF($Z$58:$Z$63,$AN59,$AC$58:$AC$63)+SUMIF($AD$58:$AD$63,$AN59,$AG$58:$AG$63)</f>
        <v>4</v>
      </c>
      <c r="AR59" s="507">
        <f t="shared" ref="AR59:AR61" si="116">AP59-AQ59</f>
        <v>1</v>
      </c>
      <c r="AT59" s="507">
        <v>2</v>
      </c>
      <c r="AU59" s="507" t="str">
        <f t="shared" ref="AU59:AU61" si="117">VLOOKUP($AT59,$AI$58:$AR$61,6,FALSE)</f>
        <v>Ghana</v>
      </c>
      <c r="AV59" s="507">
        <f t="shared" ref="AV59:AV61" si="118">VLOOKUP($AU59,$AN$58:$AR$61,2,FALSE)</f>
        <v>6</v>
      </c>
      <c r="AW59" s="507">
        <f t="shared" ref="AW59:AW61" si="119">VLOOKUP($AU59,$AN$58:$AR$61,3,FALSE)</f>
        <v>5</v>
      </c>
      <c r="AX59" s="507">
        <f t="shared" ref="AX59:AX61" si="120">VLOOKUP($AU59,$AN$58:$AR$61,4,FALSE)</f>
        <v>4</v>
      </c>
      <c r="AY59" s="507">
        <f t="shared" ref="AY59:AY61" si="121">VLOOKUP($AU59,$AN$58:$AR$61,5,FALSE)</f>
        <v>1</v>
      </c>
      <c r="AZ59" s="569">
        <v>14</v>
      </c>
      <c r="BA59" s="576">
        <v>41806.791666666664</v>
      </c>
      <c r="BB59" s="571" t="s">
        <v>74</v>
      </c>
      <c r="BC59" s="572" t="s">
        <v>6</v>
      </c>
      <c r="BD59" s="573" t="s">
        <v>75</v>
      </c>
      <c r="BE59" s="575">
        <f>IF(G59='Resultat &amp; tabell'!$G59,2,0)</f>
        <v>0</v>
      </c>
      <c r="BF59" s="574" t="s">
        <v>6</v>
      </c>
      <c r="BG59" s="575">
        <f>IF(I59='Resultat &amp; tabell'!$I59,2,0)</f>
        <v>0</v>
      </c>
      <c r="BH59" s="575">
        <f>IF(J59='Resultat &amp; tabell'!$J59,1,0)</f>
        <v>0</v>
      </c>
      <c r="BI59" s="559">
        <f t="shared" si="109"/>
        <v>0</v>
      </c>
      <c r="BK59" s="562"/>
      <c r="BL59" s="599"/>
      <c r="BM59" s="599"/>
      <c r="BN59" s="599"/>
      <c r="BO59" s="599"/>
    </row>
    <row r="60" spans="2:67" ht="14.25" customHeight="1" x14ac:dyDescent="0.25">
      <c r="B60" s="498">
        <v>29</v>
      </c>
      <c r="C60" s="541">
        <v>41811.666666666664</v>
      </c>
      <c r="D60" s="537" t="s">
        <v>194</v>
      </c>
      <c r="E60" s="538" t="s">
        <v>6</v>
      </c>
      <c r="F60" s="539" t="s">
        <v>195</v>
      </c>
      <c r="G60" s="697">
        <v>2</v>
      </c>
      <c r="H60" s="552" t="s">
        <v>6</v>
      </c>
      <c r="I60" s="696">
        <v>1</v>
      </c>
      <c r="J60" s="696">
        <v>1</v>
      </c>
      <c r="K60" s="629">
        <f>IF('Resultat &amp; tabell'!J60="",0,BI60)</f>
        <v>2</v>
      </c>
      <c r="L60" s="619">
        <v>3</v>
      </c>
      <c r="M60" s="650" t="str">
        <f>VLOOKUP(L60,$AT$58:$AY$61,2,FALSE)</f>
        <v>Portugal</v>
      </c>
      <c r="N60" s="651">
        <f>VLOOKUP(M60,$AU$58:$AY$61,2,FALSE)</f>
        <v>3</v>
      </c>
      <c r="O60" s="651">
        <f>VLOOKUP(M60,$AU$58:$AY$61,3,FALSE)</f>
        <v>5</v>
      </c>
      <c r="P60" s="651">
        <f>VLOOKUP(M60,$AU$58:$AY$61,4,FALSE)</f>
        <v>5</v>
      </c>
      <c r="Q60" s="652">
        <f>VLOOKUP(M60,$AU$58:$AY$61,5,FALSE)</f>
        <v>0</v>
      </c>
      <c r="Z60" s="511" t="s">
        <v>72</v>
      </c>
      <c r="AA60" s="512">
        <f t="shared" si="103"/>
        <v>3</v>
      </c>
      <c r="AB60" s="512">
        <f t="shared" si="104"/>
        <v>2</v>
      </c>
      <c r="AC60" s="512">
        <f t="shared" si="105"/>
        <v>1</v>
      </c>
      <c r="AD60" s="511" t="s">
        <v>74</v>
      </c>
      <c r="AE60" s="512">
        <f t="shared" si="106"/>
        <v>0</v>
      </c>
      <c r="AF60" s="508">
        <f t="shared" si="107"/>
        <v>1</v>
      </c>
      <c r="AG60" s="508">
        <f t="shared" si="108"/>
        <v>2</v>
      </c>
      <c r="AI60" s="507">
        <f>RANK($AJ60,$AJ$58:$AJ$61,1)+COUNTIF($AJ$58:$AJ60,$AJ60)-1</f>
        <v>3</v>
      </c>
      <c r="AJ60" s="507">
        <f>AK60+AL60+AM60</f>
        <v>3</v>
      </c>
      <c r="AK60" s="507">
        <f t="shared" si="110"/>
        <v>0</v>
      </c>
      <c r="AL60" s="507">
        <f t="shared" si="111"/>
        <v>0</v>
      </c>
      <c r="AM60" s="507">
        <f t="shared" si="112"/>
        <v>3</v>
      </c>
      <c r="AN60" s="511" t="s">
        <v>73</v>
      </c>
      <c r="AO60" s="507">
        <f t="shared" si="113"/>
        <v>3</v>
      </c>
      <c r="AP60" s="507">
        <f t="shared" si="114"/>
        <v>5</v>
      </c>
      <c r="AQ60" s="507">
        <f t="shared" si="115"/>
        <v>5</v>
      </c>
      <c r="AR60" s="507">
        <f t="shared" si="116"/>
        <v>0</v>
      </c>
      <c r="AT60" s="507">
        <v>3</v>
      </c>
      <c r="AU60" s="507" t="str">
        <f t="shared" si="117"/>
        <v>Portugal</v>
      </c>
      <c r="AV60" s="507">
        <f t="shared" si="118"/>
        <v>3</v>
      </c>
      <c r="AW60" s="507">
        <f t="shared" si="119"/>
        <v>5</v>
      </c>
      <c r="AX60" s="507">
        <f t="shared" si="120"/>
        <v>5</v>
      </c>
      <c r="AY60" s="507">
        <f t="shared" si="121"/>
        <v>0</v>
      </c>
      <c r="AZ60" s="569">
        <v>29</v>
      </c>
      <c r="BA60" s="576">
        <v>41811.666666666664</v>
      </c>
      <c r="BB60" s="571" t="s">
        <v>72</v>
      </c>
      <c r="BC60" s="572" t="s">
        <v>6</v>
      </c>
      <c r="BD60" s="573" t="s">
        <v>74</v>
      </c>
      <c r="BE60" s="575">
        <f>IF(G60='Resultat &amp; tabell'!$G60,2,0)</f>
        <v>2</v>
      </c>
      <c r="BF60" s="574" t="s">
        <v>6</v>
      </c>
      <c r="BG60" s="575">
        <f>IF(I60='Resultat &amp; tabell'!$I60,2,0)</f>
        <v>0</v>
      </c>
      <c r="BH60" s="575">
        <f>IF(J60='Resultat &amp; tabell'!$J60,1,0)</f>
        <v>0</v>
      </c>
      <c r="BI60" s="559">
        <f t="shared" si="109"/>
        <v>2</v>
      </c>
      <c r="BK60" s="577"/>
      <c r="BL60" s="599"/>
      <c r="BM60" s="599"/>
      <c r="BN60" s="599"/>
      <c r="BO60" s="599"/>
    </row>
    <row r="61" spans="2:67" ht="14.25" customHeight="1" x14ac:dyDescent="0.25">
      <c r="B61" s="498">
        <v>30</v>
      </c>
      <c r="C61" s="541">
        <v>41812.75</v>
      </c>
      <c r="D61" s="537" t="s">
        <v>196</v>
      </c>
      <c r="E61" s="538" t="s">
        <v>6</v>
      </c>
      <c r="F61" s="539" t="s">
        <v>197</v>
      </c>
      <c r="G61" s="697">
        <v>1</v>
      </c>
      <c r="H61" s="552" t="s">
        <v>6</v>
      </c>
      <c r="I61" s="696">
        <v>3</v>
      </c>
      <c r="J61" s="696">
        <v>2</v>
      </c>
      <c r="K61" s="629">
        <f>IF('Resultat &amp; tabell'!J61="",0,BI61)</f>
        <v>0</v>
      </c>
      <c r="L61" s="619">
        <v>4</v>
      </c>
      <c r="M61" s="639" t="str">
        <f>VLOOKUP(L61,$AT$58:$AY$61,2,FALSE)</f>
        <v>USA</v>
      </c>
      <c r="N61" s="636">
        <f>VLOOKUP(M61,$AU$58:$AY$61,2,FALSE)</f>
        <v>0</v>
      </c>
      <c r="O61" s="636">
        <f>VLOOKUP(M61,$AU$58:$AY$61,3,FALSE)</f>
        <v>4</v>
      </c>
      <c r="P61" s="636">
        <f>VLOOKUP(M61,$AU$58:$AY$61,4,FALSE)</f>
        <v>8</v>
      </c>
      <c r="Q61" s="637">
        <f>VLOOKUP(M61,$AU$58:$AY$61,5,FALSE)</f>
        <v>-4</v>
      </c>
      <c r="Z61" s="511" t="s">
        <v>75</v>
      </c>
      <c r="AA61" s="512">
        <f t="shared" si="103"/>
        <v>0</v>
      </c>
      <c r="AB61" s="512">
        <f t="shared" si="104"/>
        <v>1</v>
      </c>
      <c r="AC61" s="512">
        <f t="shared" si="105"/>
        <v>3</v>
      </c>
      <c r="AD61" s="511" t="s">
        <v>73</v>
      </c>
      <c r="AE61" s="512">
        <f t="shared" si="106"/>
        <v>3</v>
      </c>
      <c r="AF61" s="508">
        <f t="shared" si="107"/>
        <v>3</v>
      </c>
      <c r="AG61" s="508">
        <f t="shared" si="108"/>
        <v>1</v>
      </c>
      <c r="AI61" s="507">
        <f>RANK($AJ61,$AJ$58:$AJ$61,1)+COUNTIF($AJ$58:$AJ61,$AJ61)-1</f>
        <v>4</v>
      </c>
      <c r="AJ61" s="507">
        <f>AK61+AL61+AM61</f>
        <v>4</v>
      </c>
      <c r="AK61" s="507">
        <f t="shared" si="110"/>
        <v>0</v>
      </c>
      <c r="AL61" s="507">
        <f t="shared" si="111"/>
        <v>0</v>
      </c>
      <c r="AM61" s="507">
        <f t="shared" si="112"/>
        <v>4</v>
      </c>
      <c r="AN61" s="511" t="s">
        <v>75</v>
      </c>
      <c r="AO61" s="507">
        <f t="shared" si="113"/>
        <v>0</v>
      </c>
      <c r="AP61" s="507">
        <f t="shared" si="114"/>
        <v>4</v>
      </c>
      <c r="AQ61" s="507">
        <f t="shared" si="115"/>
        <v>8</v>
      </c>
      <c r="AR61" s="507">
        <f t="shared" si="116"/>
        <v>-4</v>
      </c>
      <c r="AT61" s="507">
        <v>4</v>
      </c>
      <c r="AU61" s="507" t="str">
        <f t="shared" si="117"/>
        <v>USA</v>
      </c>
      <c r="AV61" s="507">
        <f t="shared" si="118"/>
        <v>0</v>
      </c>
      <c r="AW61" s="507">
        <f t="shared" si="119"/>
        <v>4</v>
      </c>
      <c r="AX61" s="507">
        <f t="shared" si="120"/>
        <v>8</v>
      </c>
      <c r="AY61" s="507">
        <f t="shared" si="121"/>
        <v>-4</v>
      </c>
      <c r="AZ61" s="569">
        <v>30</v>
      </c>
      <c r="BA61" s="576">
        <v>41812.75</v>
      </c>
      <c r="BB61" s="571" t="s">
        <v>75</v>
      </c>
      <c r="BC61" s="572" t="s">
        <v>6</v>
      </c>
      <c r="BD61" s="573" t="s">
        <v>73</v>
      </c>
      <c r="BE61" s="575">
        <f>IF(G61='Resultat &amp; tabell'!$G61,2,0)</f>
        <v>0</v>
      </c>
      <c r="BF61" s="574" t="s">
        <v>6</v>
      </c>
      <c r="BG61" s="575">
        <f>IF(I61='Resultat &amp; tabell'!$I61,2,0)</f>
        <v>0</v>
      </c>
      <c r="BH61" s="575">
        <f>IF(J61='Resultat &amp; tabell'!$J61,1,0)</f>
        <v>0</v>
      </c>
      <c r="BI61" s="559">
        <f t="shared" si="109"/>
        <v>0</v>
      </c>
      <c r="BK61" s="577"/>
      <c r="BL61" s="599"/>
      <c r="BM61" s="599"/>
      <c r="BN61" s="599"/>
      <c r="BO61" s="599"/>
    </row>
    <row r="62" spans="2:67" ht="14.25" customHeight="1" x14ac:dyDescent="0.25">
      <c r="B62" s="498">
        <v>45</v>
      </c>
      <c r="C62" s="541">
        <v>41816.541666666664</v>
      </c>
      <c r="D62" s="537" t="s">
        <v>196</v>
      </c>
      <c r="E62" s="538" t="s">
        <v>6</v>
      </c>
      <c r="F62" s="539" t="s">
        <v>194</v>
      </c>
      <c r="G62" s="697">
        <v>2</v>
      </c>
      <c r="H62" s="552" t="s">
        <v>6</v>
      </c>
      <c r="I62" s="696">
        <v>3</v>
      </c>
      <c r="J62" s="696">
        <v>2</v>
      </c>
      <c r="K62" s="629">
        <f>IF('Resultat &amp; tabell'!J62="",0,BI62)</f>
        <v>1</v>
      </c>
      <c r="M62" s="494"/>
      <c r="N62" s="494"/>
      <c r="O62" s="654"/>
      <c r="P62" s="494"/>
      <c r="Q62" s="641"/>
      <c r="R62" s="494"/>
      <c r="Z62" s="511" t="s">
        <v>75</v>
      </c>
      <c r="AA62" s="512">
        <f t="shared" si="103"/>
        <v>0</v>
      </c>
      <c r="AB62" s="512">
        <f t="shared" si="104"/>
        <v>2</v>
      </c>
      <c r="AC62" s="512">
        <f t="shared" si="105"/>
        <v>3</v>
      </c>
      <c r="AD62" s="511" t="s">
        <v>72</v>
      </c>
      <c r="AE62" s="512">
        <f t="shared" si="106"/>
        <v>3</v>
      </c>
      <c r="AF62" s="508">
        <f t="shared" si="107"/>
        <v>3</v>
      </c>
      <c r="AG62" s="508">
        <f t="shared" si="108"/>
        <v>2</v>
      </c>
      <c r="AZ62" s="569">
        <v>45</v>
      </c>
      <c r="BA62" s="576">
        <v>41816.541666666664</v>
      </c>
      <c r="BB62" s="571" t="s">
        <v>75</v>
      </c>
      <c r="BC62" s="572" t="s">
        <v>6</v>
      </c>
      <c r="BD62" s="573" t="s">
        <v>72</v>
      </c>
      <c r="BE62" s="575">
        <f>IF(G62='Resultat &amp; tabell'!$G62,2,0)</f>
        <v>0</v>
      </c>
      <c r="BF62" s="574" t="s">
        <v>6</v>
      </c>
      <c r="BG62" s="575">
        <f>IF(I62='Resultat &amp; tabell'!$I62,2,0)</f>
        <v>0</v>
      </c>
      <c r="BH62" s="575">
        <f>IF(J62='Resultat &amp; tabell'!$J62,1,0)</f>
        <v>1</v>
      </c>
      <c r="BI62" s="559">
        <f t="shared" si="109"/>
        <v>1</v>
      </c>
      <c r="BL62" s="599"/>
      <c r="BM62" s="603"/>
      <c r="BN62" s="599"/>
      <c r="BO62" s="599"/>
    </row>
    <row r="63" spans="2:67" ht="14.25" customHeight="1" x14ac:dyDescent="0.25">
      <c r="B63" s="498">
        <v>46</v>
      </c>
      <c r="C63" s="541">
        <v>41816.541666666664</v>
      </c>
      <c r="D63" s="537" t="s">
        <v>197</v>
      </c>
      <c r="E63" s="538" t="s">
        <v>6</v>
      </c>
      <c r="F63" s="539" t="s">
        <v>195</v>
      </c>
      <c r="G63" s="697">
        <v>1</v>
      </c>
      <c r="H63" s="552" t="s">
        <v>6</v>
      </c>
      <c r="I63" s="696">
        <v>2</v>
      </c>
      <c r="J63" s="696">
        <v>2</v>
      </c>
      <c r="K63" s="629">
        <f>IF('Resultat &amp; tabell'!J63="",0,BI63)</f>
        <v>0</v>
      </c>
      <c r="N63" s="641"/>
      <c r="O63" s="654"/>
      <c r="P63" s="641"/>
      <c r="Q63" s="641"/>
      <c r="Z63" s="511" t="s">
        <v>73</v>
      </c>
      <c r="AA63" s="512">
        <f t="shared" si="103"/>
        <v>0</v>
      </c>
      <c r="AB63" s="512">
        <f t="shared" si="104"/>
        <v>1</v>
      </c>
      <c r="AC63" s="512">
        <f t="shared" si="105"/>
        <v>2</v>
      </c>
      <c r="AD63" s="511" t="s">
        <v>74</v>
      </c>
      <c r="AE63" s="512">
        <f t="shared" si="106"/>
        <v>3</v>
      </c>
      <c r="AF63" s="508">
        <f t="shared" si="107"/>
        <v>2</v>
      </c>
      <c r="AG63" s="508">
        <f t="shared" si="108"/>
        <v>1</v>
      </c>
      <c r="AZ63" s="569">
        <v>46</v>
      </c>
      <c r="BA63" s="576">
        <v>41816.541666666664</v>
      </c>
      <c r="BB63" s="571" t="s">
        <v>73</v>
      </c>
      <c r="BC63" s="572" t="s">
        <v>6</v>
      </c>
      <c r="BD63" s="573" t="s">
        <v>74</v>
      </c>
      <c r="BE63" s="575">
        <f>IF(G63='Resultat &amp; tabell'!$G63,2,0)</f>
        <v>0</v>
      </c>
      <c r="BF63" s="574" t="s">
        <v>6</v>
      </c>
      <c r="BG63" s="575">
        <f>IF(I63='Resultat &amp; tabell'!$I63,2,0)</f>
        <v>0</v>
      </c>
      <c r="BH63" s="575">
        <f>IF(J63='Resultat &amp; tabell'!$J63,1,0)</f>
        <v>0</v>
      </c>
      <c r="BI63" s="559">
        <f t="shared" si="109"/>
        <v>0</v>
      </c>
      <c r="BL63" s="599"/>
      <c r="BM63" s="603"/>
      <c r="BN63" s="599"/>
      <c r="BO63" s="599"/>
    </row>
    <row r="64" spans="2:67" ht="14.25" customHeight="1" x14ac:dyDescent="0.25">
      <c r="C64" s="513"/>
      <c r="F64" s="494"/>
      <c r="K64" s="642"/>
      <c r="N64" s="641"/>
      <c r="O64" s="654"/>
      <c r="P64" s="641"/>
      <c r="Q64" s="641"/>
      <c r="BA64" s="584"/>
      <c r="BI64" s="560"/>
      <c r="BL64" s="599"/>
      <c r="BM64" s="603"/>
      <c r="BN64" s="599"/>
      <c r="BO64" s="599"/>
    </row>
    <row r="65" spans="2:67" s="518" customFormat="1" ht="14.25" customHeight="1" x14ac:dyDescent="0.25">
      <c r="B65" s="495" t="s">
        <v>76</v>
      </c>
      <c r="C65" s="516"/>
      <c r="D65" s="501"/>
      <c r="E65" s="502"/>
      <c r="F65" s="501"/>
      <c r="G65" s="502"/>
      <c r="H65" s="502"/>
      <c r="I65" s="502"/>
      <c r="J65" s="502"/>
      <c r="K65" s="642"/>
      <c r="L65" s="643"/>
      <c r="M65" s="644"/>
      <c r="N65" s="645"/>
      <c r="O65" s="655"/>
      <c r="P65" s="645"/>
      <c r="Q65" s="645"/>
      <c r="R65" s="644"/>
      <c r="S65" s="645"/>
      <c r="T65" s="502"/>
      <c r="U65" s="502"/>
      <c r="V65" s="502"/>
      <c r="W65" s="523"/>
      <c r="Z65" s="505"/>
      <c r="AA65" s="512"/>
      <c r="AB65" s="512"/>
      <c r="AC65" s="512"/>
      <c r="AD65" s="505"/>
      <c r="AE65" s="519"/>
      <c r="AF65" s="520"/>
      <c r="AG65" s="520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19"/>
      <c r="AT65" s="519"/>
      <c r="AU65" s="519"/>
      <c r="AV65" s="519"/>
      <c r="AW65" s="519"/>
      <c r="AX65" s="519"/>
      <c r="AY65" s="519"/>
      <c r="AZ65" s="562" t="s">
        <v>76</v>
      </c>
      <c r="BA65" s="586"/>
      <c r="BB65" s="563"/>
      <c r="BC65" s="564"/>
      <c r="BD65" s="563"/>
      <c r="BE65" s="564"/>
      <c r="BF65" s="564"/>
      <c r="BG65" s="564"/>
      <c r="BH65" s="564"/>
      <c r="BI65" s="561"/>
      <c r="BJ65" s="528"/>
      <c r="BK65" s="530"/>
      <c r="BL65" s="561"/>
      <c r="BM65" s="604"/>
      <c r="BN65" s="561"/>
      <c r="BO65" s="561"/>
    </row>
    <row r="66" spans="2:67" s="518" customFormat="1" ht="14.25" customHeight="1" x14ac:dyDescent="0.25">
      <c r="B66" s="548" t="s">
        <v>2</v>
      </c>
      <c r="C66" s="549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550" t="s">
        <v>81</v>
      </c>
      <c r="K66" s="646" t="s">
        <v>89</v>
      </c>
      <c r="L66" s="643"/>
      <c r="M66" s="625" t="s">
        <v>76</v>
      </c>
      <c r="N66" s="626" t="s">
        <v>89</v>
      </c>
      <c r="O66" s="626" t="s">
        <v>90</v>
      </c>
      <c r="P66" s="626" t="s">
        <v>91</v>
      </c>
      <c r="Q66" s="627" t="s">
        <v>101</v>
      </c>
      <c r="R66" s="644"/>
      <c r="S66" s="645"/>
      <c r="T66" s="502"/>
      <c r="U66" s="502"/>
      <c r="V66" s="502"/>
      <c r="W66" s="523"/>
      <c r="Z66" s="509" t="s">
        <v>87</v>
      </c>
      <c r="AA66" s="509" t="s">
        <v>89</v>
      </c>
      <c r="AB66" s="509" t="s">
        <v>90</v>
      </c>
      <c r="AC66" s="509" t="s">
        <v>91</v>
      </c>
      <c r="AD66" s="509" t="s">
        <v>88</v>
      </c>
      <c r="AE66" s="509" t="s">
        <v>89</v>
      </c>
      <c r="AF66" s="509" t="s">
        <v>90</v>
      </c>
      <c r="AG66" s="509" t="s">
        <v>91</v>
      </c>
      <c r="AH66" s="519"/>
      <c r="AI66" s="510" t="s">
        <v>99</v>
      </c>
      <c r="AJ66" s="510" t="s">
        <v>98</v>
      </c>
      <c r="AK66" s="510" t="s">
        <v>97</v>
      </c>
      <c r="AL66" s="509" t="s">
        <v>96</v>
      </c>
      <c r="AM66" s="509" t="s">
        <v>95</v>
      </c>
      <c r="AN66" s="509" t="s">
        <v>92</v>
      </c>
      <c r="AO66" s="509" t="s">
        <v>89</v>
      </c>
      <c r="AP66" s="509" t="s">
        <v>90</v>
      </c>
      <c r="AQ66" s="509" t="s">
        <v>91</v>
      </c>
      <c r="AR66" s="510" t="s">
        <v>93</v>
      </c>
      <c r="AS66" s="519"/>
      <c r="AT66" s="509" t="s">
        <v>94</v>
      </c>
      <c r="AU66" s="509" t="s">
        <v>92</v>
      </c>
      <c r="AV66" s="509" t="s">
        <v>89</v>
      </c>
      <c r="AW66" s="509" t="s">
        <v>90</v>
      </c>
      <c r="AX66" s="509" t="s">
        <v>91</v>
      </c>
      <c r="AY66" s="510" t="s">
        <v>93</v>
      </c>
      <c r="AZ66" s="591" t="s">
        <v>2</v>
      </c>
      <c r="BA66" s="589" t="s">
        <v>3</v>
      </c>
      <c r="BB66" s="593" t="s">
        <v>2</v>
      </c>
      <c r="BC66" s="590"/>
      <c r="BD66" s="594"/>
      <c r="BE66" s="1999" t="s">
        <v>4</v>
      </c>
      <c r="BF66" s="1999"/>
      <c r="BG66" s="1999"/>
      <c r="BH66" s="590" t="s">
        <v>81</v>
      </c>
      <c r="BI66" s="551" t="s">
        <v>89</v>
      </c>
      <c r="BJ66" s="528"/>
      <c r="BK66" s="565"/>
      <c r="BL66" s="561"/>
      <c r="BM66" s="561"/>
      <c r="BN66" s="561"/>
      <c r="BO66" s="561"/>
    </row>
    <row r="67" spans="2:67" ht="14.25" customHeight="1" x14ac:dyDescent="0.25">
      <c r="B67" s="498">
        <v>15</v>
      </c>
      <c r="C67" s="541">
        <v>41807.541666666664</v>
      </c>
      <c r="D67" s="537" t="s">
        <v>179</v>
      </c>
      <c r="E67" s="538" t="s">
        <v>6</v>
      </c>
      <c r="F67" s="539" t="s">
        <v>180</v>
      </c>
      <c r="G67" s="699">
        <v>1</v>
      </c>
      <c r="H67" s="552" t="s">
        <v>6</v>
      </c>
      <c r="I67" s="698">
        <v>0</v>
      </c>
      <c r="J67" s="698">
        <v>1</v>
      </c>
      <c r="K67" s="629">
        <f>IF('Resultat &amp; tabell'!J67="",0,BI67)</f>
        <v>1</v>
      </c>
      <c r="L67" s="630">
        <v>1</v>
      </c>
      <c r="M67" s="631" t="str">
        <f>VLOOKUP(L67,$AT$67:$AY$70,2,FALSE)</f>
        <v>Belgien</v>
      </c>
      <c r="N67" s="632">
        <f>VLOOKUP(M67,$AU$67:$AY$70,2,FALSE)</f>
        <v>9</v>
      </c>
      <c r="O67" s="632">
        <f>VLOOKUP(M67,$AU$67:$AY$70,3,FALSE)</f>
        <v>6</v>
      </c>
      <c r="P67" s="632">
        <f>VLOOKUP(M67,$AU$67:$AY$70,4,FALSE)</f>
        <v>1</v>
      </c>
      <c r="Q67" s="633">
        <f>VLOOKUP(M67,$AU$67:$AY$70,5,FALSE)</f>
        <v>5</v>
      </c>
      <c r="Z67" s="511" t="s">
        <v>77</v>
      </c>
      <c r="AA67" s="512">
        <f t="shared" ref="AA67:AA72" si="122">IF(G67="",0,IF($G67&lt;$I67,0,IF($G67=$I67,1,3)))</f>
        <v>3</v>
      </c>
      <c r="AB67" s="512">
        <f t="shared" ref="AB67:AB72" si="123">G67</f>
        <v>1</v>
      </c>
      <c r="AC67" s="512">
        <f t="shared" ref="AC67:AC72" si="124">I67</f>
        <v>0</v>
      </c>
      <c r="AD67" s="511" t="s">
        <v>78</v>
      </c>
      <c r="AE67" s="512">
        <f t="shared" ref="AE67:AE72" si="125">IF(I67="",0,IF(I67&lt;G67,0,IF(G67=I67,1,3)))</f>
        <v>0</v>
      </c>
      <c r="AF67" s="508">
        <f t="shared" ref="AF67:AF72" si="126">I67</f>
        <v>0</v>
      </c>
      <c r="AG67" s="508">
        <f t="shared" ref="AG67:AG72" si="127">G67</f>
        <v>1</v>
      </c>
      <c r="AI67" s="507">
        <f>RANK($AJ67,$AJ$67:$AJ$71,1)+COUNTIF($AJ$67:$AJ67,$AJ67)-1</f>
        <v>1</v>
      </c>
      <c r="AJ67" s="507">
        <f>AK67+AL67+AM67</f>
        <v>1</v>
      </c>
      <c r="AK67" s="507">
        <f>SUMPRODUCT(($AO$67:$AO$70=AO67)*($AR$67:$AR$70=AR67)*($AP$67:$AP$70&gt;AP67))</f>
        <v>0</v>
      </c>
      <c r="AL67" s="507">
        <f>SUMPRODUCT(($AO$67:$AO$70=AO67)*($AR$67:$AR$70&gt;AR67))</f>
        <v>0</v>
      </c>
      <c r="AM67" s="507">
        <f>RANK(AO67,$AO$67:$AO$70)</f>
        <v>1</v>
      </c>
      <c r="AN67" s="511" t="s">
        <v>77</v>
      </c>
      <c r="AO67" s="507">
        <f>SUMIF($Z$67:$Z$72,$AN67,$AA$67:$AA$72)+SUMIF($AD$67:$AD$72,$AN67,$AE$67:$AE$72)</f>
        <v>9</v>
      </c>
      <c r="AP67" s="507">
        <f>SUMIF($Z$67:$Z$72,$AN67,$AB$67:$AB$72)+SUMIF($AD$67:$AD$72,$AN67,$AF$67:$AF$72)</f>
        <v>6</v>
      </c>
      <c r="AQ67" s="507">
        <f>SUMIF($Z$67:$Z$72,$AN67,$AC$67:$AC$72)+SUMIF($AD$67:$AD$72,$AN67,$AG$67:$AG$72)</f>
        <v>1</v>
      </c>
      <c r="AR67" s="507">
        <f>AP67-AQ67</f>
        <v>5</v>
      </c>
      <c r="AT67" s="507">
        <v>1</v>
      </c>
      <c r="AU67" s="507" t="str">
        <f>VLOOKUP($AT67,$AI$67:$AR$70,6,FALSE)</f>
        <v>Belgien</v>
      </c>
      <c r="AV67" s="507">
        <f>VLOOKUP($AU67,$AN$67:$AR$70,2,FALSE)</f>
        <v>9</v>
      </c>
      <c r="AW67" s="507">
        <f>VLOOKUP($AU67,$AN$67:$AR$70,3,FALSE)</f>
        <v>6</v>
      </c>
      <c r="AX67" s="507">
        <f>VLOOKUP($AU67,$AN$67:$AR$70,4,FALSE)</f>
        <v>1</v>
      </c>
      <c r="AY67" s="507">
        <f>VLOOKUP($AU67,$AN$67:$AR$70,5,FALSE)</f>
        <v>5</v>
      </c>
      <c r="AZ67" s="569">
        <v>15</v>
      </c>
      <c r="BA67" s="576">
        <v>41807.541666666664</v>
      </c>
      <c r="BB67" s="571" t="s">
        <v>77</v>
      </c>
      <c r="BC67" s="572" t="s">
        <v>6</v>
      </c>
      <c r="BD67" s="573" t="s">
        <v>78</v>
      </c>
      <c r="BE67" s="575">
        <f>IF(G67='Resultat &amp; tabell'!$G67,2,0)</f>
        <v>0</v>
      </c>
      <c r="BF67" s="574" t="s">
        <v>6</v>
      </c>
      <c r="BG67" s="575">
        <f>IF(I67='Resultat &amp; tabell'!$I67,2,0)</f>
        <v>0</v>
      </c>
      <c r="BH67" s="575">
        <f>IF(J67='Resultat &amp; tabell'!$J67,1,0)</f>
        <v>1</v>
      </c>
      <c r="BI67" s="559">
        <f t="shared" ref="BI67:BI72" si="128">SUM(BE67+BG67+BH67)</f>
        <v>1</v>
      </c>
      <c r="BJ67" s="529"/>
      <c r="BK67" s="562"/>
      <c r="BL67" s="599"/>
      <c r="BM67" s="599"/>
      <c r="BN67" s="599"/>
      <c r="BO67" s="599"/>
    </row>
    <row r="68" spans="2:67" ht="14.25" customHeight="1" x14ac:dyDescent="0.25">
      <c r="B68" s="498">
        <v>16</v>
      </c>
      <c r="C68" s="541">
        <v>41807.75</v>
      </c>
      <c r="D68" s="537" t="s">
        <v>178</v>
      </c>
      <c r="E68" s="538" t="s">
        <v>6</v>
      </c>
      <c r="F68" s="539" t="s">
        <v>181</v>
      </c>
      <c r="G68" s="699">
        <v>2</v>
      </c>
      <c r="H68" s="552" t="s">
        <v>6</v>
      </c>
      <c r="I68" s="698">
        <v>2</v>
      </c>
      <c r="J68" s="698" t="s">
        <v>122</v>
      </c>
      <c r="K68" s="629">
        <f>IF('Resultat &amp; tabell'!J68="",0,BI68)</f>
        <v>1</v>
      </c>
      <c r="L68" s="619">
        <v>2</v>
      </c>
      <c r="M68" s="635" t="str">
        <f>VLOOKUP(L68,$AT$67:$AY$70,2,FALSE)</f>
        <v>Algeriet</v>
      </c>
      <c r="N68" s="636">
        <f>VLOOKUP(M68,$AU$67:$AY$70,2,FALSE)</f>
        <v>2</v>
      </c>
      <c r="O68" s="636">
        <f>VLOOKUP(M68,$AU$67:$AY$70,3,FALSE)</f>
        <v>2</v>
      </c>
      <c r="P68" s="636">
        <f>VLOOKUP(M68,$AU$67:$AY$70,4,FALSE)</f>
        <v>3</v>
      </c>
      <c r="Q68" s="637">
        <f>VLOOKUP(M68,$AU$67:$AY$70,5,FALSE)</f>
        <v>-1</v>
      </c>
      <c r="Z68" s="511" t="s">
        <v>79</v>
      </c>
      <c r="AA68" s="512">
        <f t="shared" si="122"/>
        <v>1</v>
      </c>
      <c r="AB68" s="512">
        <f t="shared" si="123"/>
        <v>2</v>
      </c>
      <c r="AC68" s="512">
        <f t="shared" si="124"/>
        <v>2</v>
      </c>
      <c r="AD68" s="511" t="s">
        <v>80</v>
      </c>
      <c r="AE68" s="512">
        <f t="shared" si="125"/>
        <v>1</v>
      </c>
      <c r="AF68" s="508">
        <f t="shared" si="126"/>
        <v>2</v>
      </c>
      <c r="AG68" s="508">
        <f t="shared" si="127"/>
        <v>2</v>
      </c>
      <c r="AI68" s="507">
        <f>RANK($AJ68,$AJ$67:$AJ$71,1)+COUNTIF($AJ$67:$AJ68,$AJ68)-1</f>
        <v>3</v>
      </c>
      <c r="AJ68" s="507">
        <f>AK68+AL68+AM68</f>
        <v>3</v>
      </c>
      <c r="AK68" s="507">
        <f t="shared" ref="AK68:AK70" si="129">SUMPRODUCT(($AO$67:$AO$70=AO68)*($AR$67:$AR$70=AR68)*($AP$67:$AP$70&gt;AP68))</f>
        <v>0</v>
      </c>
      <c r="AL68" s="507">
        <f t="shared" ref="AL68:AL70" si="130">SUMPRODUCT(($AO$67:$AO$70=AO68)*($AR$67:$AR$70&gt;AR68))</f>
        <v>1</v>
      </c>
      <c r="AM68" s="507">
        <f t="shared" ref="AM68:AM70" si="131">RANK(AO68,$AO$67:$AO$70)</f>
        <v>2</v>
      </c>
      <c r="AN68" s="511" t="s">
        <v>79</v>
      </c>
      <c r="AO68" s="507">
        <f t="shared" ref="AO68:AO70" si="132">SUMIF($Z$67:$Z$72,$AN68,$AA$67:$AA$72)+SUMIF($AD$67:$AD$72,$AN68,$AE$67:$AE$72)</f>
        <v>2</v>
      </c>
      <c r="AP68" s="507">
        <f t="shared" ref="AP68:AP70" si="133">SUMIF($Z$67:$Z$72,$AN68,$AB$67:$AB$72)+SUMIF($AD$67:$AD$72,$AN68,$AF$67:$AF$72)</f>
        <v>4</v>
      </c>
      <c r="AQ68" s="507">
        <f t="shared" ref="AQ68:AQ70" si="134">SUMIF($Z$67:$Z$72,$AN68,$AC$67:$AC$72)+SUMIF($AD$67:$AD$72,$AN68,$AG$67:$AG$72)</f>
        <v>6</v>
      </c>
      <c r="AR68" s="507">
        <f t="shared" ref="AR68:AR70" si="135">AP68-AQ68</f>
        <v>-2</v>
      </c>
      <c r="AT68" s="507">
        <v>2</v>
      </c>
      <c r="AU68" s="507" t="str">
        <f t="shared" ref="AU68:AU70" si="136">VLOOKUP($AT68,$AI$67:$AR$70,6,FALSE)</f>
        <v>Algeriet</v>
      </c>
      <c r="AV68" s="507">
        <f t="shared" ref="AV68:AV70" si="137">VLOOKUP($AU68,$AN$67:$AR$70,2,FALSE)</f>
        <v>2</v>
      </c>
      <c r="AW68" s="507">
        <f t="shared" ref="AW68:AW70" si="138">VLOOKUP($AU68,$AN$67:$AR$70,3,FALSE)</f>
        <v>2</v>
      </c>
      <c r="AX68" s="507">
        <f t="shared" ref="AX68:AX70" si="139">VLOOKUP($AU68,$AN$67:$AR$70,4,FALSE)</f>
        <v>3</v>
      </c>
      <c r="AY68" s="507">
        <f t="shared" ref="AY68:AY70" si="140">VLOOKUP($AU68,$AN$67:$AR$70,5,FALSE)</f>
        <v>-1</v>
      </c>
      <c r="AZ68" s="569">
        <v>16</v>
      </c>
      <c r="BA68" s="576">
        <v>41807.75</v>
      </c>
      <c r="BB68" s="571" t="s">
        <v>79</v>
      </c>
      <c r="BC68" s="572" t="s">
        <v>6</v>
      </c>
      <c r="BD68" s="573" t="s">
        <v>80</v>
      </c>
      <c r="BE68" s="575">
        <f>IF(G68='Resultat &amp; tabell'!$G68,2,0)</f>
        <v>0</v>
      </c>
      <c r="BF68" s="574" t="s">
        <v>6</v>
      </c>
      <c r="BG68" s="575">
        <f>IF(I68='Resultat &amp; tabell'!$I68,2,0)</f>
        <v>0</v>
      </c>
      <c r="BH68" s="575">
        <f>IF(J68='Resultat &amp; tabell'!$J68,1,0)</f>
        <v>1</v>
      </c>
      <c r="BI68" s="559">
        <f t="shared" si="128"/>
        <v>1</v>
      </c>
      <c r="BK68" s="562"/>
      <c r="BL68" s="599"/>
      <c r="BM68" s="599"/>
      <c r="BN68" s="599"/>
      <c r="BO68" s="599"/>
    </row>
    <row r="69" spans="2:67" ht="14.25" customHeight="1" x14ac:dyDescent="0.25">
      <c r="B69" s="498">
        <v>31</v>
      </c>
      <c r="C69" s="541">
        <v>41812.541666666664</v>
      </c>
      <c r="D69" s="537" t="s">
        <v>179</v>
      </c>
      <c r="E69" s="538" t="s">
        <v>6</v>
      </c>
      <c r="F69" s="539" t="s">
        <v>178</v>
      </c>
      <c r="G69" s="699">
        <v>3</v>
      </c>
      <c r="H69" s="552" t="s">
        <v>6</v>
      </c>
      <c r="I69" s="698">
        <v>1</v>
      </c>
      <c r="J69" s="698">
        <v>1</v>
      </c>
      <c r="K69" s="629">
        <f>IF('Resultat &amp; tabell'!J69="",0,BI69)</f>
        <v>1</v>
      </c>
      <c r="L69" s="619">
        <v>3</v>
      </c>
      <c r="M69" s="650" t="str">
        <f>VLOOKUP(L69,$AT$67:$AY$70,2,FALSE)</f>
        <v>Ryssland</v>
      </c>
      <c r="N69" s="651">
        <f>VLOOKUP(M69,$AU$67:$AY$70,2,FALSE)</f>
        <v>2</v>
      </c>
      <c r="O69" s="651">
        <f>VLOOKUP(M69,$AU$67:$AY$70,3,FALSE)</f>
        <v>4</v>
      </c>
      <c r="P69" s="651">
        <f>VLOOKUP(M69,$AU$67:$AY$70,4,FALSE)</f>
        <v>6</v>
      </c>
      <c r="Q69" s="652">
        <f>VLOOKUP(M69,$AU$67:$AY$70,5,FALSE)</f>
        <v>-2</v>
      </c>
      <c r="Z69" s="511" t="s">
        <v>77</v>
      </c>
      <c r="AA69" s="512">
        <f t="shared" si="122"/>
        <v>3</v>
      </c>
      <c r="AB69" s="512">
        <f t="shared" si="123"/>
        <v>3</v>
      </c>
      <c r="AC69" s="512">
        <f t="shared" si="124"/>
        <v>1</v>
      </c>
      <c r="AD69" s="511" t="s">
        <v>79</v>
      </c>
      <c r="AE69" s="512">
        <f t="shared" si="125"/>
        <v>0</v>
      </c>
      <c r="AF69" s="508">
        <f t="shared" si="126"/>
        <v>1</v>
      </c>
      <c r="AG69" s="508">
        <f t="shared" si="127"/>
        <v>3</v>
      </c>
      <c r="AI69" s="507">
        <f>RANK($AJ69,$AJ$67:$AJ$71,1)+COUNTIF($AJ$67:$AJ69,$AJ69)-1</f>
        <v>2</v>
      </c>
      <c r="AJ69" s="507">
        <f>AK69+AL69+AM69</f>
        <v>2</v>
      </c>
      <c r="AK69" s="507">
        <f t="shared" si="129"/>
        <v>0</v>
      </c>
      <c r="AL69" s="507">
        <f t="shared" si="130"/>
        <v>0</v>
      </c>
      <c r="AM69" s="507">
        <f t="shared" si="131"/>
        <v>2</v>
      </c>
      <c r="AN69" s="511" t="s">
        <v>78</v>
      </c>
      <c r="AO69" s="507">
        <f t="shared" si="132"/>
        <v>2</v>
      </c>
      <c r="AP69" s="507">
        <f t="shared" si="133"/>
        <v>2</v>
      </c>
      <c r="AQ69" s="507">
        <f t="shared" si="134"/>
        <v>3</v>
      </c>
      <c r="AR69" s="507">
        <f t="shared" si="135"/>
        <v>-1</v>
      </c>
      <c r="AT69" s="507">
        <v>3</v>
      </c>
      <c r="AU69" s="507" t="str">
        <f t="shared" si="136"/>
        <v>Ryssland</v>
      </c>
      <c r="AV69" s="507">
        <f t="shared" si="137"/>
        <v>2</v>
      </c>
      <c r="AW69" s="507">
        <f t="shared" si="138"/>
        <v>4</v>
      </c>
      <c r="AX69" s="507">
        <f t="shared" si="139"/>
        <v>6</v>
      </c>
      <c r="AY69" s="507">
        <f t="shared" si="140"/>
        <v>-2</v>
      </c>
      <c r="AZ69" s="569">
        <v>31</v>
      </c>
      <c r="BA69" s="576">
        <v>41812.541666666664</v>
      </c>
      <c r="BB69" s="571" t="s">
        <v>77</v>
      </c>
      <c r="BC69" s="572" t="s">
        <v>6</v>
      </c>
      <c r="BD69" s="573" t="s">
        <v>79</v>
      </c>
      <c r="BE69" s="575">
        <f>IF(G69='Resultat &amp; tabell'!$G69,2,0)</f>
        <v>0</v>
      </c>
      <c r="BF69" s="574" t="s">
        <v>6</v>
      </c>
      <c r="BG69" s="575">
        <f>IF(I69='Resultat &amp; tabell'!$I69,2,0)</f>
        <v>0</v>
      </c>
      <c r="BH69" s="575">
        <f>IF(J69='Resultat &amp; tabell'!$J69,1,0)</f>
        <v>1</v>
      </c>
      <c r="BI69" s="559">
        <f t="shared" si="128"/>
        <v>1</v>
      </c>
      <c r="BK69" s="577"/>
      <c r="BL69" s="599"/>
      <c r="BM69" s="599"/>
      <c r="BN69" s="599"/>
      <c r="BO69" s="599"/>
    </row>
    <row r="70" spans="2:67" ht="14.25" customHeight="1" x14ac:dyDescent="0.25">
      <c r="B70" s="498">
        <v>32</v>
      </c>
      <c r="C70" s="541">
        <v>41812.666666666664</v>
      </c>
      <c r="D70" s="537" t="s">
        <v>181</v>
      </c>
      <c r="E70" s="538" t="s">
        <v>6</v>
      </c>
      <c r="F70" s="539" t="s">
        <v>180</v>
      </c>
      <c r="G70" s="699">
        <v>1</v>
      </c>
      <c r="H70" s="552" t="s">
        <v>6</v>
      </c>
      <c r="I70" s="698">
        <v>1</v>
      </c>
      <c r="J70" s="698" t="s">
        <v>122</v>
      </c>
      <c r="K70" s="629">
        <f>IF('Resultat &amp; tabell'!J70="",0,BI70)</f>
        <v>0</v>
      </c>
      <c r="L70" s="619">
        <v>4</v>
      </c>
      <c r="M70" s="639" t="str">
        <f>VLOOKUP(L70,$AT$67:$AY$70,2,FALSE)</f>
        <v>Sydkorea</v>
      </c>
      <c r="N70" s="636">
        <f>VLOOKUP(M70,$AU$67:$AY$70,2,FALSE)</f>
        <v>2</v>
      </c>
      <c r="O70" s="636">
        <f>VLOOKUP(M70,$AU$67:$AY$70,3,FALSE)</f>
        <v>3</v>
      </c>
      <c r="P70" s="636">
        <f>VLOOKUP(M70,$AU$67:$AY$70,4,FALSE)</f>
        <v>5</v>
      </c>
      <c r="Q70" s="637">
        <f>VLOOKUP(M70,$AU$67:$AY$70,5,FALSE)</f>
        <v>-2</v>
      </c>
      <c r="Z70" s="511" t="s">
        <v>80</v>
      </c>
      <c r="AA70" s="512">
        <f t="shared" si="122"/>
        <v>1</v>
      </c>
      <c r="AB70" s="512">
        <f t="shared" si="123"/>
        <v>1</v>
      </c>
      <c r="AC70" s="512">
        <f t="shared" si="124"/>
        <v>1</v>
      </c>
      <c r="AD70" s="511" t="s">
        <v>78</v>
      </c>
      <c r="AE70" s="512">
        <f t="shared" si="125"/>
        <v>1</v>
      </c>
      <c r="AF70" s="508">
        <f t="shared" si="126"/>
        <v>1</v>
      </c>
      <c r="AG70" s="508">
        <f t="shared" si="127"/>
        <v>1</v>
      </c>
      <c r="AI70" s="507">
        <f>RANK($AJ70,$AJ$67:$AJ$71,1)+COUNTIF($AJ$67:$AJ70,$AJ70)-1</f>
        <v>4</v>
      </c>
      <c r="AJ70" s="507">
        <f>AK70+AL70+AM70</f>
        <v>4</v>
      </c>
      <c r="AK70" s="507">
        <f t="shared" si="129"/>
        <v>1</v>
      </c>
      <c r="AL70" s="507">
        <f t="shared" si="130"/>
        <v>1</v>
      </c>
      <c r="AM70" s="507">
        <f t="shared" si="131"/>
        <v>2</v>
      </c>
      <c r="AN70" s="511" t="s">
        <v>80</v>
      </c>
      <c r="AO70" s="507">
        <f t="shared" si="132"/>
        <v>2</v>
      </c>
      <c r="AP70" s="507">
        <f t="shared" si="133"/>
        <v>3</v>
      </c>
      <c r="AQ70" s="507">
        <f t="shared" si="134"/>
        <v>5</v>
      </c>
      <c r="AR70" s="507">
        <f t="shared" si="135"/>
        <v>-2</v>
      </c>
      <c r="AT70" s="507">
        <v>4</v>
      </c>
      <c r="AU70" s="507" t="str">
        <f t="shared" si="136"/>
        <v>Sydkorea</v>
      </c>
      <c r="AV70" s="507">
        <f t="shared" si="137"/>
        <v>2</v>
      </c>
      <c r="AW70" s="507">
        <f t="shared" si="138"/>
        <v>3</v>
      </c>
      <c r="AX70" s="507">
        <f t="shared" si="139"/>
        <v>5</v>
      </c>
      <c r="AY70" s="507">
        <f t="shared" si="140"/>
        <v>-2</v>
      </c>
      <c r="AZ70" s="569">
        <v>32</v>
      </c>
      <c r="BA70" s="576">
        <v>41812.666666666664</v>
      </c>
      <c r="BB70" s="571" t="s">
        <v>80</v>
      </c>
      <c r="BC70" s="572" t="s">
        <v>6</v>
      </c>
      <c r="BD70" s="573" t="s">
        <v>78</v>
      </c>
      <c r="BE70" s="575">
        <f>IF(G70='Resultat &amp; tabell'!$G70,2,0)</f>
        <v>0</v>
      </c>
      <c r="BF70" s="574" t="s">
        <v>6</v>
      </c>
      <c r="BG70" s="575">
        <f>IF(I70='Resultat &amp; tabell'!$I70,2,0)</f>
        <v>0</v>
      </c>
      <c r="BH70" s="575">
        <f>IF(J70='Resultat &amp; tabell'!$J70,1,0)</f>
        <v>0</v>
      </c>
      <c r="BI70" s="559">
        <f t="shared" si="128"/>
        <v>0</v>
      </c>
      <c r="BK70" s="577"/>
      <c r="BL70" s="599"/>
      <c r="BM70" s="599"/>
      <c r="BN70" s="599"/>
      <c r="BO70" s="599"/>
    </row>
    <row r="71" spans="2:67" ht="14.25" customHeight="1" x14ac:dyDescent="0.25">
      <c r="B71" s="498">
        <v>47</v>
      </c>
      <c r="C71" s="541">
        <v>41816.708333333336</v>
      </c>
      <c r="D71" s="537" t="s">
        <v>181</v>
      </c>
      <c r="E71" s="538" t="s">
        <v>6</v>
      </c>
      <c r="F71" s="539" t="s">
        <v>179</v>
      </c>
      <c r="G71" s="699">
        <v>0</v>
      </c>
      <c r="H71" s="552" t="s">
        <v>6</v>
      </c>
      <c r="I71" s="698">
        <v>2</v>
      </c>
      <c r="J71" s="698">
        <v>2</v>
      </c>
      <c r="K71" s="629">
        <f>IF('Resultat &amp; tabell'!J71="",0,BI71)</f>
        <v>3</v>
      </c>
      <c r="M71" s="494"/>
      <c r="N71" s="494"/>
      <c r="P71" s="494"/>
      <c r="R71" s="494"/>
      <c r="Z71" s="511" t="s">
        <v>80</v>
      </c>
      <c r="AA71" s="512">
        <f t="shared" si="122"/>
        <v>0</v>
      </c>
      <c r="AB71" s="512">
        <f t="shared" si="123"/>
        <v>0</v>
      </c>
      <c r="AC71" s="512">
        <f t="shared" si="124"/>
        <v>2</v>
      </c>
      <c r="AD71" s="511" t="s">
        <v>77</v>
      </c>
      <c r="AE71" s="512">
        <f t="shared" si="125"/>
        <v>3</v>
      </c>
      <c r="AF71" s="508">
        <f t="shared" si="126"/>
        <v>2</v>
      </c>
      <c r="AG71" s="508">
        <f t="shared" si="127"/>
        <v>0</v>
      </c>
      <c r="AZ71" s="569">
        <v>47</v>
      </c>
      <c r="BA71" s="576">
        <v>41816.708333333336</v>
      </c>
      <c r="BB71" s="571" t="s">
        <v>80</v>
      </c>
      <c r="BC71" s="572" t="s">
        <v>6</v>
      </c>
      <c r="BD71" s="573" t="s">
        <v>77</v>
      </c>
      <c r="BE71" s="575">
        <f>IF(G71='Resultat &amp; tabell'!$G71,2,0)</f>
        <v>2</v>
      </c>
      <c r="BF71" s="574" t="s">
        <v>6</v>
      </c>
      <c r="BG71" s="575">
        <f>IF(I71='Resultat &amp; tabell'!$I71,2,0)</f>
        <v>0</v>
      </c>
      <c r="BH71" s="575">
        <f>IF(J71='Resultat &amp; tabell'!$J71,1,0)</f>
        <v>1</v>
      </c>
      <c r="BI71" s="559">
        <f t="shared" si="128"/>
        <v>3</v>
      </c>
      <c r="BN71" s="578"/>
      <c r="BO71" s="578"/>
    </row>
    <row r="72" spans="2:67" ht="14.25" customHeight="1" x14ac:dyDescent="0.25">
      <c r="B72" s="498">
        <v>48</v>
      </c>
      <c r="C72" s="541">
        <v>41816.708333333336</v>
      </c>
      <c r="D72" s="537" t="s">
        <v>180</v>
      </c>
      <c r="E72" s="538" t="s">
        <v>6</v>
      </c>
      <c r="F72" s="539" t="s">
        <v>178</v>
      </c>
      <c r="G72" s="699">
        <v>1</v>
      </c>
      <c r="H72" s="552" t="s">
        <v>6</v>
      </c>
      <c r="I72" s="698">
        <v>1</v>
      </c>
      <c r="J72" s="698" t="s">
        <v>122</v>
      </c>
      <c r="K72" s="629">
        <f>IF('Resultat &amp; tabell'!J72="",0,BI72)</f>
        <v>5</v>
      </c>
      <c r="Z72" s="511" t="s">
        <v>78</v>
      </c>
      <c r="AA72" s="512">
        <f t="shared" si="122"/>
        <v>1</v>
      </c>
      <c r="AB72" s="512">
        <f t="shared" si="123"/>
        <v>1</v>
      </c>
      <c r="AC72" s="512">
        <f t="shared" si="124"/>
        <v>1</v>
      </c>
      <c r="AD72" s="511" t="s">
        <v>79</v>
      </c>
      <c r="AE72" s="512">
        <f t="shared" si="125"/>
        <v>1</v>
      </c>
      <c r="AF72" s="508">
        <f t="shared" si="126"/>
        <v>1</v>
      </c>
      <c r="AG72" s="508">
        <f t="shared" si="127"/>
        <v>1</v>
      </c>
      <c r="AZ72" s="569">
        <v>48</v>
      </c>
      <c r="BA72" s="576">
        <v>41816.708333333336</v>
      </c>
      <c r="BB72" s="571" t="s">
        <v>78</v>
      </c>
      <c r="BC72" s="572" t="s">
        <v>6</v>
      </c>
      <c r="BD72" s="573" t="s">
        <v>79</v>
      </c>
      <c r="BE72" s="575">
        <f>IF(G72='Resultat &amp; tabell'!$G72,2,0)</f>
        <v>2</v>
      </c>
      <c r="BF72" s="574" t="s">
        <v>6</v>
      </c>
      <c r="BG72" s="575">
        <f>IF(I72='Resultat &amp; tabell'!$I72,2,0)</f>
        <v>2</v>
      </c>
      <c r="BH72" s="575">
        <f>IF(J72='Resultat &amp; tabell'!$J72,1,0)</f>
        <v>1</v>
      </c>
      <c r="BI72" s="559">
        <f t="shared" si="128"/>
        <v>5</v>
      </c>
    </row>
    <row r="73" spans="2:67" ht="14.25" customHeight="1" x14ac:dyDescent="0.25">
      <c r="K73" s="642"/>
      <c r="BI73" s="560"/>
    </row>
    <row r="74" spans="2:67" ht="14.25" customHeight="1" x14ac:dyDescent="0.25">
      <c r="B74" s="501" t="s">
        <v>1</v>
      </c>
      <c r="C74" s="513"/>
      <c r="D74" s="504"/>
      <c r="K74" s="642"/>
      <c r="Z74" s="508"/>
      <c r="AZ74" s="563" t="s">
        <v>1</v>
      </c>
      <c r="BA74" s="584"/>
      <c r="BB74" s="527"/>
      <c r="BI74" s="560"/>
      <c r="BK74" s="608" t="s">
        <v>1</v>
      </c>
      <c r="BL74" s="609"/>
      <c r="BM74" s="610"/>
      <c r="BN74" s="611"/>
      <c r="BO74" s="611"/>
    </row>
    <row r="75" spans="2:67" ht="14.25" customHeight="1" x14ac:dyDescent="0.25">
      <c r="B75" s="548" t="s">
        <v>2</v>
      </c>
      <c r="C75" s="549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550" t="s">
        <v>81</v>
      </c>
      <c r="K75" s="646" t="s">
        <v>89</v>
      </c>
      <c r="M75" s="658" t="s">
        <v>126</v>
      </c>
      <c r="N75" s="659"/>
      <c r="O75" s="2014" t="s">
        <v>157</v>
      </c>
      <c r="P75" s="2015"/>
      <c r="Q75" s="2015"/>
      <c r="R75" s="2016"/>
      <c r="Z75" s="520" t="s">
        <v>2</v>
      </c>
      <c r="AA75" s="520"/>
      <c r="AB75" s="520"/>
      <c r="AC75" s="520"/>
      <c r="AD75" s="520"/>
      <c r="AZ75" s="591" t="s">
        <v>2</v>
      </c>
      <c r="BA75" s="589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590" t="s">
        <v>81</v>
      </c>
      <c r="BI75" s="551" t="s">
        <v>89</v>
      </c>
      <c r="BK75" s="530" t="s">
        <v>104</v>
      </c>
      <c r="BL75" s="562" t="s">
        <v>103</v>
      </c>
      <c r="BM75" s="562" t="s">
        <v>105</v>
      </c>
      <c r="BN75" s="562" t="s">
        <v>106</v>
      </c>
      <c r="BO75" s="562" t="s">
        <v>89</v>
      </c>
    </row>
    <row r="76" spans="2:67" ht="14.25" customHeight="1" x14ac:dyDescent="0.25">
      <c r="B76" s="497">
        <v>49</v>
      </c>
      <c r="C76" s="542">
        <v>41818</v>
      </c>
      <c r="D76" s="537" t="str">
        <f>M4</f>
        <v>Brasilien</v>
      </c>
      <c r="E76" s="546" t="s">
        <v>6</v>
      </c>
      <c r="F76" s="539" t="str">
        <f>M14</f>
        <v>Spanien</v>
      </c>
      <c r="G76" s="703">
        <v>1</v>
      </c>
      <c r="H76" s="554" t="s">
        <v>6</v>
      </c>
      <c r="I76" s="701">
        <v>1</v>
      </c>
      <c r="J76" s="701" t="s">
        <v>122</v>
      </c>
      <c r="K76" s="629">
        <f t="shared" ref="K76:K83" si="141">BI76</f>
        <v>5</v>
      </c>
      <c r="M76" s="704" t="s">
        <v>5</v>
      </c>
      <c r="N76" s="659"/>
      <c r="O76" s="2017">
        <f>BO92</f>
        <v>20</v>
      </c>
      <c r="P76" s="2018"/>
      <c r="Q76" s="2018"/>
      <c r="R76" s="2019"/>
      <c r="Z76" s="512" t="s">
        <v>8</v>
      </c>
      <c r="AD76" s="511" t="s">
        <v>9</v>
      </c>
      <c r="AZ76" s="579">
        <v>49</v>
      </c>
      <c r="BA76" s="580">
        <v>41818</v>
      </c>
      <c r="BB76" s="571" t="str">
        <f t="shared" ref="BB76:BB83" si="142">D76</f>
        <v>Brasilien</v>
      </c>
      <c r="BC76" s="595" t="s">
        <v>6</v>
      </c>
      <c r="BD76" s="571" t="str">
        <f t="shared" ref="BD76:BD83" si="143">F76</f>
        <v>Spanien</v>
      </c>
      <c r="BE76" s="575">
        <f>IF(G76='Resultat &amp; tabell'!$G76,2,0)</f>
        <v>2</v>
      </c>
      <c r="BF76" s="596" t="s">
        <v>6</v>
      </c>
      <c r="BG76" s="575">
        <f>IF(I76='Resultat &amp; tabell'!$I76,2,0)</f>
        <v>2</v>
      </c>
      <c r="BH76" s="575">
        <f>IF(J76='Resultat &amp; tabell'!$J76,1,0)</f>
        <v>1</v>
      </c>
      <c r="BI76" s="559">
        <f t="shared" ref="BI76:BI83" si="144">SUM(BE76+BG76+BH76)</f>
        <v>5</v>
      </c>
      <c r="BK76" s="577" t="str">
        <f>BB76</f>
        <v>Brasilien</v>
      </c>
      <c r="BL76" s="577" t="str">
        <f>'Resultat &amp; tabell'!D76</f>
        <v>Brasilien</v>
      </c>
      <c r="BM76" s="605" t="str">
        <f>VLOOKUP(BK76,$BL$76:$BL$91,1,FALSE)</f>
        <v>Brasilien</v>
      </c>
      <c r="BN76" s="607" t="str">
        <f>BM76</f>
        <v>Brasilien</v>
      </c>
      <c r="BO76" s="527">
        <f t="shared" ref="BO76:BO91" si="145">IFERROR(IF(BM76=BN76,2,0),0)</f>
        <v>2</v>
      </c>
    </row>
    <row r="77" spans="2:67" ht="14.25" customHeight="1" x14ac:dyDescent="0.25">
      <c r="B77" s="498">
        <v>50</v>
      </c>
      <c r="C77" s="541">
        <v>41818.708333333336</v>
      </c>
      <c r="D77" s="537" t="str">
        <f>M22</f>
        <v>Elfenbenskusten</v>
      </c>
      <c r="E77" s="546" t="s">
        <v>6</v>
      </c>
      <c r="F77" s="539" t="str">
        <f>M32</f>
        <v>Uruguay</v>
      </c>
      <c r="G77" s="702">
        <v>1</v>
      </c>
      <c r="H77" s="552" t="s">
        <v>6</v>
      </c>
      <c r="I77" s="700">
        <v>2</v>
      </c>
      <c r="J77" s="700">
        <v>2</v>
      </c>
      <c r="K77" s="629">
        <f t="shared" si="141"/>
        <v>0</v>
      </c>
      <c r="M77" s="704" t="s">
        <v>55</v>
      </c>
      <c r="N77" s="659"/>
      <c r="O77" s="661"/>
      <c r="P77" s="619"/>
      <c r="Q77" s="619"/>
      <c r="Z77" s="512" t="s">
        <v>12</v>
      </c>
      <c r="AD77" s="511" t="s">
        <v>13</v>
      </c>
      <c r="AZ77" s="569">
        <v>50</v>
      </c>
      <c r="BA77" s="576">
        <v>41818.708333333336</v>
      </c>
      <c r="BB77" s="571" t="str">
        <f t="shared" si="142"/>
        <v>Elfenbenskusten</v>
      </c>
      <c r="BC77" s="595" t="s">
        <v>6</v>
      </c>
      <c r="BD77" s="571" t="str">
        <f t="shared" si="143"/>
        <v>Uruguay</v>
      </c>
      <c r="BE77" s="575">
        <f>IF(G77='Resultat &amp; tabell'!$G77,2,0)</f>
        <v>0</v>
      </c>
      <c r="BF77" s="574" t="s">
        <v>6</v>
      </c>
      <c r="BG77" s="575">
        <f>IF(I77='Resultat &amp; tabell'!$I77,2,0)</f>
        <v>0</v>
      </c>
      <c r="BH77" s="575">
        <f>IF(J77='Resultat &amp; tabell'!$J77,1,0)</f>
        <v>0</v>
      </c>
      <c r="BI77" s="559">
        <f t="shared" si="144"/>
        <v>0</v>
      </c>
      <c r="BK77" s="577" t="str">
        <f t="shared" ref="BK77:BK83" si="146">BB77</f>
        <v>Elfenbenskusten</v>
      </c>
      <c r="BL77" s="577" t="str">
        <f>'Resultat &amp; tabell'!D77</f>
        <v>Colombia</v>
      </c>
      <c r="BM77" s="605" t="e">
        <f t="shared" ref="BM77:BM91" si="147">VLOOKUP(BK77,$BL$76:$BL$91,1,FALSE)</f>
        <v>#N/A</v>
      </c>
      <c r="BN77" s="607" t="e">
        <f t="shared" ref="BN77:BN91" si="148">BM77</f>
        <v>#N/A</v>
      </c>
      <c r="BO77" s="527">
        <f t="shared" si="145"/>
        <v>0</v>
      </c>
    </row>
    <row r="78" spans="2:67" ht="14.25" customHeight="1" x14ac:dyDescent="0.25">
      <c r="B78" s="498">
        <v>51</v>
      </c>
      <c r="C78" s="541">
        <v>41819.541666666664</v>
      </c>
      <c r="D78" s="537" t="str">
        <f>M13</f>
        <v>Holland</v>
      </c>
      <c r="E78" s="546" t="s">
        <v>6</v>
      </c>
      <c r="F78" s="539" t="str">
        <f>M5</f>
        <v>Kamerun</v>
      </c>
      <c r="G78" s="702">
        <v>2</v>
      </c>
      <c r="H78" s="552" t="s">
        <v>6</v>
      </c>
      <c r="I78" s="700">
        <v>1</v>
      </c>
      <c r="J78" s="700">
        <v>1</v>
      </c>
      <c r="K78" s="629">
        <f t="shared" si="141"/>
        <v>5</v>
      </c>
      <c r="M78" s="704" t="s">
        <v>28</v>
      </c>
      <c r="N78" s="659"/>
      <c r="O78" s="661"/>
      <c r="P78" s="619"/>
      <c r="Q78" s="619"/>
      <c r="Z78" s="512" t="s">
        <v>14</v>
      </c>
      <c r="AD78" s="511" t="s">
        <v>15</v>
      </c>
      <c r="AZ78" s="569">
        <v>51</v>
      </c>
      <c r="BA78" s="576">
        <v>41819.541666666664</v>
      </c>
      <c r="BB78" s="571" t="str">
        <f t="shared" si="142"/>
        <v>Holland</v>
      </c>
      <c r="BC78" s="595" t="s">
        <v>6</v>
      </c>
      <c r="BD78" s="571" t="str">
        <f t="shared" si="143"/>
        <v>Kamerun</v>
      </c>
      <c r="BE78" s="575">
        <f>IF(G78='Resultat &amp; tabell'!$G78,2,0)</f>
        <v>2</v>
      </c>
      <c r="BF78" s="574" t="s">
        <v>6</v>
      </c>
      <c r="BG78" s="575">
        <f>IF(I78='Resultat &amp; tabell'!$I78,2,0)</f>
        <v>2</v>
      </c>
      <c r="BH78" s="575">
        <f>IF(J78='Resultat &amp; tabell'!$J78,1,0)</f>
        <v>1</v>
      </c>
      <c r="BI78" s="559">
        <f t="shared" si="144"/>
        <v>5</v>
      </c>
      <c r="BK78" s="577" t="str">
        <f t="shared" si="146"/>
        <v>Holland</v>
      </c>
      <c r="BL78" s="577" t="str">
        <f>'Resultat &amp; tabell'!D78</f>
        <v>Holland</v>
      </c>
      <c r="BM78" s="605" t="str">
        <f t="shared" si="147"/>
        <v>Holland</v>
      </c>
      <c r="BN78" s="607" t="str">
        <f t="shared" si="148"/>
        <v>Holland</v>
      </c>
      <c r="BO78" s="527">
        <f t="shared" si="145"/>
        <v>2</v>
      </c>
    </row>
    <row r="79" spans="2:67" ht="14.25" customHeight="1" x14ac:dyDescent="0.25">
      <c r="B79" s="498">
        <v>52</v>
      </c>
      <c r="C79" s="541">
        <v>41819.708333333336</v>
      </c>
      <c r="D79" s="537" t="str">
        <f>M31</f>
        <v>Italien</v>
      </c>
      <c r="E79" s="546" t="s">
        <v>6</v>
      </c>
      <c r="F79" s="539" t="str">
        <f>M23</f>
        <v>Grekland</v>
      </c>
      <c r="G79" s="702">
        <v>1</v>
      </c>
      <c r="H79" s="552" t="s">
        <v>6</v>
      </c>
      <c r="I79" s="700">
        <v>0</v>
      </c>
      <c r="J79" s="700">
        <v>1</v>
      </c>
      <c r="K79" s="629">
        <f t="shared" si="141"/>
        <v>2</v>
      </c>
      <c r="M79" s="704" t="s">
        <v>60</v>
      </c>
      <c r="N79" s="659"/>
      <c r="O79" s="661"/>
      <c r="P79" s="619"/>
      <c r="Q79" s="619"/>
      <c r="Z79" s="512" t="s">
        <v>16</v>
      </c>
      <c r="AD79" s="511" t="s">
        <v>17</v>
      </c>
      <c r="AZ79" s="569">
        <v>52</v>
      </c>
      <c r="BA79" s="576">
        <v>41819.708333333336</v>
      </c>
      <c r="BB79" s="571" t="str">
        <f t="shared" si="142"/>
        <v>Italien</v>
      </c>
      <c r="BC79" s="595" t="s">
        <v>6</v>
      </c>
      <c r="BD79" s="571" t="str">
        <f t="shared" si="143"/>
        <v>Grekland</v>
      </c>
      <c r="BE79" s="575">
        <f>IF(G79='Resultat &amp; tabell'!$G79,2,0)</f>
        <v>2</v>
      </c>
      <c r="BF79" s="574" t="s">
        <v>6</v>
      </c>
      <c r="BG79" s="575">
        <f>IF(I79='Resultat &amp; tabell'!$I79,2,0)</f>
        <v>0</v>
      </c>
      <c r="BH79" s="575">
        <f>IF(J79='Resultat &amp; tabell'!$J79,1,0)</f>
        <v>0</v>
      </c>
      <c r="BI79" s="559">
        <f t="shared" si="144"/>
        <v>2</v>
      </c>
      <c r="BK79" s="577" t="str">
        <f t="shared" si="146"/>
        <v>Italien</v>
      </c>
      <c r="BL79" s="577" t="str">
        <f>'Resultat &amp; tabell'!D79</f>
        <v>Costa Rica</v>
      </c>
      <c r="BM79" s="605" t="e">
        <f t="shared" si="147"/>
        <v>#N/A</v>
      </c>
      <c r="BN79" s="607" t="e">
        <f t="shared" si="148"/>
        <v>#N/A</v>
      </c>
      <c r="BO79" s="527">
        <f t="shared" si="145"/>
        <v>0</v>
      </c>
    </row>
    <row r="80" spans="2:67" ht="14.25" customHeight="1" x14ac:dyDescent="0.25">
      <c r="B80" s="544">
        <v>53</v>
      </c>
      <c r="C80" s="556">
        <v>41820.541666666664</v>
      </c>
      <c r="D80" s="537" t="str">
        <f>M40</f>
        <v>Frankrike</v>
      </c>
      <c r="E80" s="546" t="s">
        <v>6</v>
      </c>
      <c r="F80" s="539" t="str">
        <f>M50</f>
        <v>Argentina</v>
      </c>
      <c r="G80" s="702">
        <v>1</v>
      </c>
      <c r="H80" s="552" t="s">
        <v>6</v>
      </c>
      <c r="I80" s="700">
        <v>3</v>
      </c>
      <c r="J80" s="700">
        <v>2</v>
      </c>
      <c r="K80" s="629">
        <f t="shared" si="141"/>
        <v>0</v>
      </c>
      <c r="M80" s="704" t="s">
        <v>67</v>
      </c>
      <c r="N80" s="659"/>
      <c r="O80" s="661"/>
      <c r="P80" s="619"/>
      <c r="Q80" s="619"/>
      <c r="Z80" s="512" t="s">
        <v>18</v>
      </c>
      <c r="AD80" s="511" t="s">
        <v>19</v>
      </c>
      <c r="AZ80" s="597">
        <v>53</v>
      </c>
      <c r="BA80" s="598">
        <v>41820.541666666664</v>
      </c>
      <c r="BB80" s="571" t="str">
        <f t="shared" si="142"/>
        <v>Frankrike</v>
      </c>
      <c r="BC80" s="595" t="s">
        <v>6</v>
      </c>
      <c r="BD80" s="571" t="str">
        <f t="shared" si="143"/>
        <v>Argentina</v>
      </c>
      <c r="BE80" s="575">
        <f>IF(G80='Resultat &amp; tabell'!$G80,2,0)</f>
        <v>0</v>
      </c>
      <c r="BF80" s="574" t="s">
        <v>6</v>
      </c>
      <c r="BG80" s="575">
        <f>IF(I80='Resultat &amp; tabell'!$I80,2,0)</f>
        <v>0</v>
      </c>
      <c r="BH80" s="575">
        <f>IF(J80='Resultat &amp; tabell'!$J80,1,0)</f>
        <v>0</v>
      </c>
      <c r="BI80" s="559">
        <f t="shared" si="144"/>
        <v>0</v>
      </c>
      <c r="BK80" s="577" t="str">
        <f t="shared" si="146"/>
        <v>Frankrike</v>
      </c>
      <c r="BL80" s="577" t="str">
        <f>'Resultat &amp; tabell'!D80</f>
        <v>Frankrike</v>
      </c>
      <c r="BM80" s="605" t="str">
        <f t="shared" si="147"/>
        <v>Frankrike</v>
      </c>
      <c r="BN80" s="607" t="str">
        <f t="shared" si="148"/>
        <v>Frankrike</v>
      </c>
      <c r="BO80" s="527">
        <f t="shared" si="145"/>
        <v>2</v>
      </c>
    </row>
    <row r="81" spans="2:67" ht="14.25" customHeight="1" x14ac:dyDescent="0.25">
      <c r="B81" s="498">
        <v>54</v>
      </c>
      <c r="C81" s="541">
        <v>41820.708333333336</v>
      </c>
      <c r="D81" s="537" t="str">
        <f>M58</f>
        <v>Tyskland</v>
      </c>
      <c r="E81" s="546" t="s">
        <v>6</v>
      </c>
      <c r="F81" s="539" t="str">
        <f>M68</f>
        <v>Algeriet</v>
      </c>
      <c r="G81" s="702">
        <v>3</v>
      </c>
      <c r="H81" s="552" t="s">
        <v>6</v>
      </c>
      <c r="I81" s="700">
        <v>0</v>
      </c>
      <c r="J81" s="700">
        <v>1</v>
      </c>
      <c r="K81" s="629">
        <f t="shared" si="141"/>
        <v>2</v>
      </c>
      <c r="M81" s="704" t="s">
        <v>72</v>
      </c>
      <c r="N81" s="659"/>
      <c r="O81" s="661"/>
      <c r="P81" s="619"/>
      <c r="Q81" s="619"/>
      <c r="Z81" s="512" t="s">
        <v>20</v>
      </c>
      <c r="AD81" s="511" t="s">
        <v>21</v>
      </c>
      <c r="AZ81" s="569">
        <v>54</v>
      </c>
      <c r="BA81" s="576">
        <v>41820.708333333336</v>
      </c>
      <c r="BB81" s="571" t="str">
        <f t="shared" si="142"/>
        <v>Tyskland</v>
      </c>
      <c r="BC81" s="595" t="s">
        <v>6</v>
      </c>
      <c r="BD81" s="571" t="str">
        <f t="shared" si="143"/>
        <v>Algeriet</v>
      </c>
      <c r="BE81" s="575">
        <f>IF(G81='Resultat &amp; tabell'!$G81,2,0)</f>
        <v>0</v>
      </c>
      <c r="BF81" s="574" t="s">
        <v>6</v>
      </c>
      <c r="BG81" s="575">
        <f>IF(I81='Resultat &amp; tabell'!$I81,2,0)</f>
        <v>2</v>
      </c>
      <c r="BH81" s="575">
        <f>IF(J81='Resultat &amp; tabell'!$J81,1,0)</f>
        <v>0</v>
      </c>
      <c r="BI81" s="559">
        <f t="shared" si="144"/>
        <v>2</v>
      </c>
      <c r="BK81" s="577" t="str">
        <f t="shared" si="146"/>
        <v>Tyskland</v>
      </c>
      <c r="BL81" s="577" t="str">
        <f>'Resultat &amp; tabell'!D81</f>
        <v>Tyskland</v>
      </c>
      <c r="BM81" s="605" t="str">
        <f t="shared" si="147"/>
        <v>Tyskland</v>
      </c>
      <c r="BN81" s="607" t="str">
        <f t="shared" si="148"/>
        <v>Tyskland</v>
      </c>
      <c r="BO81" s="527">
        <f t="shared" si="145"/>
        <v>2</v>
      </c>
    </row>
    <row r="82" spans="2:67" ht="14.25" customHeight="1" x14ac:dyDescent="0.25">
      <c r="B82" s="498">
        <v>55</v>
      </c>
      <c r="C82" s="541">
        <v>41821</v>
      </c>
      <c r="D82" s="537" t="str">
        <f>M49</f>
        <v>Bosnien</v>
      </c>
      <c r="E82" s="546" t="s">
        <v>6</v>
      </c>
      <c r="F82" s="539" t="str">
        <f>M41</f>
        <v>Schweiz</v>
      </c>
      <c r="G82" s="702">
        <v>2</v>
      </c>
      <c r="H82" s="499" t="s">
        <v>6</v>
      </c>
      <c r="I82" s="700">
        <v>1</v>
      </c>
      <c r="J82" s="700">
        <v>1</v>
      </c>
      <c r="K82" s="629">
        <f t="shared" si="141"/>
        <v>0</v>
      </c>
      <c r="M82" s="704" t="s">
        <v>68</v>
      </c>
      <c r="N82" s="659"/>
      <c r="O82" s="661"/>
      <c r="P82" s="619"/>
      <c r="Q82" s="619"/>
      <c r="Z82" s="512" t="s">
        <v>22</v>
      </c>
      <c r="AD82" s="511" t="s">
        <v>23</v>
      </c>
      <c r="AZ82" s="569">
        <v>55</v>
      </c>
      <c r="BA82" s="576">
        <v>41821</v>
      </c>
      <c r="BB82" s="571" t="str">
        <f t="shared" si="142"/>
        <v>Bosnien</v>
      </c>
      <c r="BC82" s="595" t="s">
        <v>6</v>
      </c>
      <c r="BD82" s="571" t="str">
        <f t="shared" si="143"/>
        <v>Schweiz</v>
      </c>
      <c r="BE82" s="575">
        <f>IF(G82='Resultat &amp; tabell'!$G82,2,0)</f>
        <v>0</v>
      </c>
      <c r="BF82" s="599" t="s">
        <v>6</v>
      </c>
      <c r="BG82" s="575">
        <f>IF(I82='Resultat &amp; tabell'!$I82,2,0)</f>
        <v>0</v>
      </c>
      <c r="BH82" s="575">
        <f>IF(J82='Resultat &amp; tabell'!$J82,1,0)</f>
        <v>0</v>
      </c>
      <c r="BI82" s="559">
        <f t="shared" si="144"/>
        <v>0</v>
      </c>
      <c r="BK82" s="577" t="str">
        <f t="shared" si="146"/>
        <v>Bosnien</v>
      </c>
      <c r="BL82" s="577" t="str">
        <f>'Resultat &amp; tabell'!D82</f>
        <v>Argentina</v>
      </c>
      <c r="BM82" s="605" t="e">
        <f t="shared" si="147"/>
        <v>#N/A</v>
      </c>
      <c r="BN82" s="607" t="e">
        <f t="shared" si="148"/>
        <v>#N/A</v>
      </c>
      <c r="BO82" s="527">
        <f t="shared" si="145"/>
        <v>0</v>
      </c>
    </row>
    <row r="83" spans="2:67" ht="14.25" customHeight="1" x14ac:dyDescent="0.25">
      <c r="B83" s="498">
        <v>56</v>
      </c>
      <c r="C83" s="541">
        <v>41821</v>
      </c>
      <c r="D83" s="537" t="str">
        <f>M67</f>
        <v>Belgien</v>
      </c>
      <c r="E83" s="546" t="s">
        <v>6</v>
      </c>
      <c r="F83" s="539" t="str">
        <f>M59</f>
        <v>Ghana</v>
      </c>
      <c r="G83" s="702">
        <v>2</v>
      </c>
      <c r="H83" s="552" t="s">
        <v>6</v>
      </c>
      <c r="I83" s="700">
        <v>1</v>
      </c>
      <c r="J83" s="700">
        <v>1</v>
      </c>
      <c r="K83" s="629">
        <f t="shared" si="141"/>
        <v>0</v>
      </c>
      <c r="M83" s="704" t="s">
        <v>77</v>
      </c>
      <c r="N83" s="659"/>
      <c r="O83" s="661"/>
      <c r="P83" s="619"/>
      <c r="Q83" s="619"/>
      <c r="Z83" s="512" t="s">
        <v>25</v>
      </c>
      <c r="AD83" s="511" t="s">
        <v>26</v>
      </c>
      <c r="AZ83" s="569">
        <v>56</v>
      </c>
      <c r="BA83" s="576">
        <v>41821</v>
      </c>
      <c r="BB83" s="571" t="str">
        <f t="shared" si="142"/>
        <v>Belgien</v>
      </c>
      <c r="BC83" s="595" t="s">
        <v>6</v>
      </c>
      <c r="BD83" s="571" t="str">
        <f t="shared" si="143"/>
        <v>Ghana</v>
      </c>
      <c r="BE83" s="575">
        <f>IF(G83='Resultat &amp; tabell'!$G83,2,0)</f>
        <v>0</v>
      </c>
      <c r="BF83" s="574" t="s">
        <v>6</v>
      </c>
      <c r="BG83" s="575">
        <f>IF(I83='Resultat &amp; tabell'!$I83,2,0)</f>
        <v>0</v>
      </c>
      <c r="BH83" s="575">
        <f>IF(J83='Resultat &amp; tabell'!$J83,1,0)</f>
        <v>0</v>
      </c>
      <c r="BI83" s="559">
        <f t="shared" si="144"/>
        <v>0</v>
      </c>
      <c r="BK83" s="577" t="str">
        <f t="shared" si="146"/>
        <v>Belgien</v>
      </c>
      <c r="BL83" s="577" t="str">
        <f>'Resultat &amp; tabell'!D83</f>
        <v>Belgien</v>
      </c>
      <c r="BM83" s="605" t="str">
        <f t="shared" si="147"/>
        <v>Belgien</v>
      </c>
      <c r="BN83" s="607" t="str">
        <f t="shared" si="148"/>
        <v>Belgien</v>
      </c>
      <c r="BO83" s="527">
        <f t="shared" si="145"/>
        <v>2</v>
      </c>
    </row>
    <row r="84" spans="2:67" ht="14.25" customHeight="1" x14ac:dyDescent="0.25">
      <c r="B84" s="503"/>
      <c r="C84" s="525"/>
      <c r="D84" s="503"/>
      <c r="E84" s="503"/>
      <c r="F84" s="503"/>
      <c r="G84" s="499"/>
      <c r="H84" s="499"/>
      <c r="I84" s="499"/>
      <c r="J84" s="499"/>
      <c r="K84" s="642"/>
      <c r="M84" s="662"/>
      <c r="N84" s="659"/>
      <c r="O84" s="661"/>
      <c r="P84" s="619"/>
      <c r="Q84" s="619"/>
      <c r="Z84" s="512"/>
      <c r="AZ84" s="578"/>
      <c r="BA84" s="600"/>
      <c r="BB84" s="578"/>
      <c r="BC84" s="578"/>
      <c r="BD84" s="578"/>
      <c r="BE84" s="599"/>
      <c r="BF84" s="599"/>
      <c r="BG84" s="599"/>
      <c r="BH84" s="599"/>
      <c r="BI84" s="560"/>
      <c r="BK84" s="577" t="str">
        <f t="shared" ref="BK84:BK91" si="149">BD76</f>
        <v>Spanien</v>
      </c>
      <c r="BL84" s="577" t="str">
        <f>'Resultat &amp; tabell'!F76</f>
        <v>Chile</v>
      </c>
      <c r="BM84" s="605" t="e">
        <f t="shared" si="147"/>
        <v>#N/A</v>
      </c>
      <c r="BN84" s="607" t="e">
        <f t="shared" si="148"/>
        <v>#N/A</v>
      </c>
      <c r="BO84" s="527">
        <f t="shared" si="145"/>
        <v>0</v>
      </c>
    </row>
    <row r="85" spans="2:67" ht="14.25" customHeight="1" x14ac:dyDescent="0.25">
      <c r="B85" s="501" t="s">
        <v>29</v>
      </c>
      <c r="C85" s="513"/>
      <c r="D85" s="504"/>
      <c r="K85" s="642"/>
      <c r="M85" s="662"/>
      <c r="N85" s="659"/>
      <c r="O85" s="661"/>
      <c r="P85" s="619"/>
      <c r="Q85" s="619"/>
      <c r="Z85" s="508"/>
      <c r="AZ85" s="563" t="s">
        <v>29</v>
      </c>
      <c r="BA85" s="584"/>
      <c r="BB85" s="527"/>
      <c r="BI85" s="560"/>
      <c r="BK85" s="577" t="str">
        <f t="shared" si="149"/>
        <v>Uruguay</v>
      </c>
      <c r="BL85" s="577" t="str">
        <f>'Resultat &amp; tabell'!F77</f>
        <v>Uruguay</v>
      </c>
      <c r="BM85" s="605" t="str">
        <f t="shared" si="147"/>
        <v>Uruguay</v>
      </c>
      <c r="BN85" s="607" t="str">
        <f t="shared" si="148"/>
        <v>Uruguay</v>
      </c>
      <c r="BO85" s="527">
        <f t="shared" si="145"/>
        <v>2</v>
      </c>
    </row>
    <row r="86" spans="2:67" ht="14.25" customHeight="1" x14ac:dyDescent="0.25">
      <c r="B86" s="548" t="s">
        <v>2</v>
      </c>
      <c r="C86" s="549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550" t="s">
        <v>81</v>
      </c>
      <c r="K86" s="646" t="s">
        <v>89</v>
      </c>
      <c r="M86" s="663" t="s">
        <v>125</v>
      </c>
      <c r="N86" s="659"/>
      <c r="O86" s="2014" t="s">
        <v>158</v>
      </c>
      <c r="P86" s="2015"/>
      <c r="Q86" s="2015"/>
      <c r="R86" s="2016"/>
      <c r="Z86" s="520" t="s">
        <v>2</v>
      </c>
      <c r="AA86" s="520"/>
      <c r="AB86" s="520"/>
      <c r="AC86" s="520"/>
      <c r="AD86" s="520"/>
      <c r="AZ86" s="591" t="s">
        <v>2</v>
      </c>
      <c r="BA86" s="589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590" t="s">
        <v>81</v>
      </c>
      <c r="BI86" s="551" t="s">
        <v>89</v>
      </c>
      <c r="BK86" s="577" t="str">
        <f t="shared" si="149"/>
        <v>Kamerun</v>
      </c>
      <c r="BL86" s="577" t="str">
        <f>'Resultat &amp; tabell'!F78</f>
        <v>Mexiko</v>
      </c>
      <c r="BM86" s="605" t="e">
        <f t="shared" si="147"/>
        <v>#N/A</v>
      </c>
      <c r="BN86" s="607" t="e">
        <f t="shared" si="148"/>
        <v>#N/A</v>
      </c>
      <c r="BO86" s="527">
        <f t="shared" si="145"/>
        <v>0</v>
      </c>
    </row>
    <row r="87" spans="2:67" ht="14.25" customHeight="1" x14ac:dyDescent="0.25">
      <c r="B87" s="498">
        <v>57</v>
      </c>
      <c r="C87" s="541">
        <v>41824</v>
      </c>
      <c r="D87" s="537" t="str">
        <f>IF(M76="","Vinnare match 49",M76)</f>
        <v>Brasilien</v>
      </c>
      <c r="E87" s="546" t="s">
        <v>6</v>
      </c>
      <c r="F87" s="539" t="str">
        <f>IF(M77="","Vinnare match 50",M77)</f>
        <v>Uruguay</v>
      </c>
      <c r="G87" s="708">
        <v>2</v>
      </c>
      <c r="H87" s="552" t="s">
        <v>6</v>
      </c>
      <c r="I87" s="707">
        <v>2</v>
      </c>
      <c r="J87" s="707" t="s">
        <v>122</v>
      </c>
      <c r="K87" s="629">
        <f>BI87</f>
        <v>0</v>
      </c>
      <c r="M87" s="705" t="s">
        <v>5</v>
      </c>
      <c r="N87" s="659"/>
      <c r="O87" s="2017">
        <f>BO103</f>
        <v>20</v>
      </c>
      <c r="P87" s="2018"/>
      <c r="Q87" s="2018"/>
      <c r="R87" s="2019"/>
      <c r="Z87" s="512" t="s">
        <v>32</v>
      </c>
      <c r="AD87" s="511" t="s">
        <v>33</v>
      </c>
      <c r="AZ87" s="569">
        <v>57</v>
      </c>
      <c r="BA87" s="576">
        <v>41824</v>
      </c>
      <c r="BB87" s="571" t="str">
        <f>D87</f>
        <v>Brasilien</v>
      </c>
      <c r="BC87" s="595" t="s">
        <v>6</v>
      </c>
      <c r="BD87" s="571" t="str">
        <f>F87</f>
        <v>Uruguay</v>
      </c>
      <c r="BE87" s="575">
        <f>IF(G87='Resultat &amp; tabell'!$G87,2,0)</f>
        <v>0</v>
      </c>
      <c r="BF87" s="574" t="s">
        <v>6</v>
      </c>
      <c r="BG87" s="575">
        <f>IF(I87='Resultat &amp; tabell'!$I87,2,0)</f>
        <v>0</v>
      </c>
      <c r="BH87" s="575">
        <f>IF(J87='Resultat &amp; tabell'!$J87,1,0)</f>
        <v>0</v>
      </c>
      <c r="BI87" s="559">
        <f t="shared" ref="BI87:BI90" si="150">SUM(BE87+BG87+BH87)</f>
        <v>0</v>
      </c>
      <c r="BK87" s="577" t="str">
        <f t="shared" si="149"/>
        <v>Grekland</v>
      </c>
      <c r="BL87" s="577" t="str">
        <f>'Resultat &amp; tabell'!F79</f>
        <v>Grekland</v>
      </c>
      <c r="BM87" s="605" t="str">
        <f t="shared" si="147"/>
        <v>Grekland</v>
      </c>
      <c r="BN87" s="607" t="str">
        <f t="shared" si="148"/>
        <v>Grekland</v>
      </c>
      <c r="BO87" s="527">
        <f t="shared" si="145"/>
        <v>2</v>
      </c>
    </row>
    <row r="88" spans="2:67" ht="14.25" customHeight="1" x14ac:dyDescent="0.25">
      <c r="B88" s="498">
        <v>58</v>
      </c>
      <c r="C88" s="541">
        <v>41824</v>
      </c>
      <c r="D88" s="537" t="str">
        <f>IF(M80="","Vinnare match 53",M80)</f>
        <v>Argentina</v>
      </c>
      <c r="E88" s="546" t="s">
        <v>6</v>
      </c>
      <c r="F88" s="539" t="str">
        <f>IF(M81="","Vinnare match 54",M81)</f>
        <v>Tyskland</v>
      </c>
      <c r="G88" s="708">
        <v>2</v>
      </c>
      <c r="H88" s="552" t="s">
        <v>6</v>
      </c>
      <c r="I88" s="707">
        <v>2</v>
      </c>
      <c r="J88" s="707" t="s">
        <v>122</v>
      </c>
      <c r="K88" s="629">
        <f>BI88</f>
        <v>0</v>
      </c>
      <c r="M88" s="705" t="s">
        <v>72</v>
      </c>
      <c r="N88" s="659"/>
      <c r="O88" s="664"/>
      <c r="P88" s="619"/>
      <c r="Q88" s="619"/>
      <c r="Z88" s="512" t="s">
        <v>34</v>
      </c>
      <c r="AD88" s="511" t="s">
        <v>35</v>
      </c>
      <c r="AZ88" s="569">
        <v>58</v>
      </c>
      <c r="BA88" s="576">
        <v>41824</v>
      </c>
      <c r="BB88" s="571" t="str">
        <f>D88</f>
        <v>Argentina</v>
      </c>
      <c r="BC88" s="595" t="s">
        <v>6</v>
      </c>
      <c r="BD88" s="571" t="str">
        <f>F88</f>
        <v>Tyskland</v>
      </c>
      <c r="BE88" s="575">
        <f>IF(G88='Resultat &amp; tabell'!$G88,2,0)</f>
        <v>0</v>
      </c>
      <c r="BF88" s="574" t="s">
        <v>6</v>
      </c>
      <c r="BG88" s="575">
        <f>IF(I88='Resultat &amp; tabell'!$I88,2,0)</f>
        <v>0</v>
      </c>
      <c r="BH88" s="575">
        <f>IF(J88='Resultat &amp; tabell'!$J88,1,0)</f>
        <v>0</v>
      </c>
      <c r="BI88" s="559">
        <f t="shared" si="150"/>
        <v>0</v>
      </c>
      <c r="BK88" s="577" t="str">
        <f t="shared" si="149"/>
        <v>Argentina</v>
      </c>
      <c r="BL88" s="577" t="str">
        <f>'Resultat &amp; tabell'!F80</f>
        <v>Nigeria</v>
      </c>
      <c r="BM88" s="605" t="str">
        <f t="shared" si="147"/>
        <v>Argentina</v>
      </c>
      <c r="BN88" s="607" t="str">
        <f t="shared" si="148"/>
        <v>Argentina</v>
      </c>
      <c r="BO88" s="527">
        <f t="shared" si="145"/>
        <v>2</v>
      </c>
    </row>
    <row r="89" spans="2:67" ht="14.25" customHeight="1" x14ac:dyDescent="0.25">
      <c r="B89" s="498">
        <v>59</v>
      </c>
      <c r="C89" s="541">
        <v>41825</v>
      </c>
      <c r="D89" s="537" t="str">
        <f>IF(M78="","Vinnare match 51",M78)</f>
        <v>Holland</v>
      </c>
      <c r="E89" s="546" t="s">
        <v>6</v>
      </c>
      <c r="F89" s="539" t="str">
        <f>IF(M79="","Vinnare match 52",M79)</f>
        <v>Italien</v>
      </c>
      <c r="G89" s="708">
        <v>1</v>
      </c>
      <c r="H89" s="552" t="s">
        <v>6</v>
      </c>
      <c r="I89" s="707">
        <v>1</v>
      </c>
      <c r="J89" s="707" t="s">
        <v>122</v>
      </c>
      <c r="K89" s="629">
        <f>BI89</f>
        <v>0</v>
      </c>
      <c r="M89" s="705" t="s">
        <v>60</v>
      </c>
      <c r="N89" s="659"/>
      <c r="O89" s="664"/>
      <c r="P89" s="619"/>
      <c r="Q89" s="619"/>
      <c r="Z89" s="512" t="s">
        <v>36</v>
      </c>
      <c r="AD89" s="511" t="s">
        <v>37</v>
      </c>
      <c r="AZ89" s="569">
        <v>59</v>
      </c>
      <c r="BA89" s="576">
        <v>41825</v>
      </c>
      <c r="BB89" s="571" t="str">
        <f>D89</f>
        <v>Holland</v>
      </c>
      <c r="BC89" s="595" t="s">
        <v>6</v>
      </c>
      <c r="BD89" s="571" t="str">
        <f>F89</f>
        <v>Italien</v>
      </c>
      <c r="BE89" s="575">
        <f>IF(G89='Resultat &amp; tabell'!$G89,2,0)</f>
        <v>0</v>
      </c>
      <c r="BF89" s="574" t="s">
        <v>6</v>
      </c>
      <c r="BG89" s="575">
        <f>IF(I89='Resultat &amp; tabell'!$I89,2,0)</f>
        <v>0</v>
      </c>
      <c r="BH89" s="575">
        <f>IF(J89='Resultat &amp; tabell'!$J89,1,0)</f>
        <v>0</v>
      </c>
      <c r="BI89" s="559">
        <f t="shared" si="150"/>
        <v>0</v>
      </c>
      <c r="BK89" s="577" t="str">
        <f t="shared" si="149"/>
        <v>Algeriet</v>
      </c>
      <c r="BL89" s="577" t="str">
        <f>'Resultat &amp; tabell'!F81</f>
        <v>Algeriet</v>
      </c>
      <c r="BM89" s="605" t="str">
        <f t="shared" si="147"/>
        <v>Algeriet</v>
      </c>
      <c r="BN89" s="607" t="str">
        <f t="shared" si="148"/>
        <v>Algeriet</v>
      </c>
      <c r="BO89" s="527">
        <f t="shared" si="145"/>
        <v>2</v>
      </c>
    </row>
    <row r="90" spans="2:67" ht="14.25" customHeight="1" x14ac:dyDescent="0.25">
      <c r="B90" s="498">
        <v>60</v>
      </c>
      <c r="C90" s="541">
        <v>41825</v>
      </c>
      <c r="D90" s="537" t="str">
        <f>IF(M82="","Vinnare match 55",M82)</f>
        <v>Bosnien</v>
      </c>
      <c r="E90" s="546" t="s">
        <v>6</v>
      </c>
      <c r="F90" s="539" t="str">
        <f>IF(M83="","Vinnare match 56",M83)</f>
        <v>Belgien</v>
      </c>
      <c r="G90" s="708">
        <v>2</v>
      </c>
      <c r="H90" s="552" t="s">
        <v>6</v>
      </c>
      <c r="I90" s="707">
        <v>1</v>
      </c>
      <c r="J90" s="707">
        <v>1</v>
      </c>
      <c r="K90" s="629">
        <f>BI90</f>
        <v>0</v>
      </c>
      <c r="M90" s="705" t="s">
        <v>68</v>
      </c>
      <c r="N90" s="659"/>
      <c r="O90" s="664"/>
      <c r="P90" s="619"/>
      <c r="Q90" s="619"/>
      <c r="Z90" s="512" t="s">
        <v>38</v>
      </c>
      <c r="AD90" s="511" t="s">
        <v>39</v>
      </c>
      <c r="AZ90" s="569">
        <v>60</v>
      </c>
      <c r="BA90" s="576">
        <v>41825</v>
      </c>
      <c r="BB90" s="571" t="str">
        <f>D90</f>
        <v>Bosnien</v>
      </c>
      <c r="BC90" s="595" t="s">
        <v>6</v>
      </c>
      <c r="BD90" s="571" t="str">
        <f>F90</f>
        <v>Belgien</v>
      </c>
      <c r="BE90" s="575">
        <f>IF(G90='Resultat &amp; tabell'!$G90,2,0)</f>
        <v>0</v>
      </c>
      <c r="BF90" s="574" t="s">
        <v>6</v>
      </c>
      <c r="BG90" s="575">
        <f>IF(I90='Resultat &amp; tabell'!$I90,2,0)</f>
        <v>0</v>
      </c>
      <c r="BH90" s="575">
        <f>IF(J90='Resultat &amp; tabell'!$J90,1,0)</f>
        <v>0</v>
      </c>
      <c r="BI90" s="559">
        <f t="shared" si="150"/>
        <v>0</v>
      </c>
      <c r="BK90" s="577" t="str">
        <f t="shared" si="149"/>
        <v>Schweiz</v>
      </c>
      <c r="BL90" s="577" t="str">
        <f>'Resultat &amp; tabell'!F82</f>
        <v>Schweiz</v>
      </c>
      <c r="BM90" s="605" t="str">
        <f t="shared" si="147"/>
        <v>Schweiz</v>
      </c>
      <c r="BN90" s="607" t="str">
        <f t="shared" si="148"/>
        <v>Schweiz</v>
      </c>
      <c r="BO90" s="527">
        <f t="shared" si="145"/>
        <v>2</v>
      </c>
    </row>
    <row r="91" spans="2:67" ht="14.25" customHeight="1" x14ac:dyDescent="0.25">
      <c r="B91" s="514"/>
      <c r="C91" s="513"/>
      <c r="D91" s="504"/>
      <c r="K91" s="642"/>
      <c r="M91" s="662"/>
      <c r="N91" s="659"/>
      <c r="O91" s="664"/>
      <c r="P91" s="619"/>
      <c r="Q91" s="619"/>
      <c r="Z91" s="508"/>
      <c r="AZ91" s="526"/>
      <c r="BA91" s="584"/>
      <c r="BB91" s="527"/>
      <c r="BI91" s="560"/>
      <c r="BK91" s="577" t="str">
        <f t="shared" si="149"/>
        <v>Ghana</v>
      </c>
      <c r="BL91" s="577" t="str">
        <f>'Resultat &amp; tabell'!F83</f>
        <v>USA</v>
      </c>
      <c r="BM91" s="605" t="e">
        <f t="shared" si="147"/>
        <v>#N/A</v>
      </c>
      <c r="BN91" s="607" t="e">
        <f t="shared" si="148"/>
        <v>#N/A</v>
      </c>
      <c r="BO91" s="527">
        <f t="shared" si="145"/>
        <v>0</v>
      </c>
    </row>
    <row r="92" spans="2:67" ht="14.25" customHeight="1" x14ac:dyDescent="0.25">
      <c r="B92" s="501" t="s">
        <v>41</v>
      </c>
      <c r="C92" s="513"/>
      <c r="D92" s="504"/>
      <c r="K92" s="642"/>
      <c r="M92" s="662"/>
      <c r="N92" s="659"/>
      <c r="O92" s="664"/>
      <c r="P92" s="619"/>
      <c r="Q92" s="619"/>
      <c r="Z92" s="508"/>
      <c r="AZ92" s="563" t="s">
        <v>41</v>
      </c>
      <c r="BA92" s="584"/>
      <c r="BB92" s="527"/>
      <c r="BI92" s="560"/>
      <c r="BK92" s="577"/>
      <c r="BN92" s="495" t="s">
        <v>107</v>
      </c>
      <c r="BO92" s="528">
        <f>SUM(BO76:BO91)</f>
        <v>20</v>
      </c>
    </row>
    <row r="93" spans="2:67" ht="14.25" customHeight="1" x14ac:dyDescent="0.25">
      <c r="B93" s="548" t="s">
        <v>2</v>
      </c>
      <c r="C93" s="549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550" t="s">
        <v>81</v>
      </c>
      <c r="K93" s="646" t="s">
        <v>89</v>
      </c>
      <c r="M93" s="663" t="s">
        <v>124</v>
      </c>
      <c r="N93" s="659" t="s">
        <v>100</v>
      </c>
      <c r="O93" s="2014" t="s">
        <v>159</v>
      </c>
      <c r="P93" s="2015"/>
      <c r="Q93" s="2015"/>
      <c r="R93" s="2016"/>
      <c r="Z93" s="520" t="s">
        <v>2</v>
      </c>
      <c r="AA93" s="520"/>
      <c r="AB93" s="520"/>
      <c r="AC93" s="520"/>
      <c r="AD93" s="520"/>
      <c r="AZ93" s="591" t="s">
        <v>2</v>
      </c>
      <c r="BA93" s="589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590" t="s">
        <v>81</v>
      </c>
      <c r="BI93" s="551" t="s">
        <v>89</v>
      </c>
      <c r="BK93" s="608" t="s">
        <v>29</v>
      </c>
      <c r="BL93" s="609"/>
      <c r="BM93" s="610"/>
      <c r="BN93" s="611"/>
      <c r="BO93" s="611"/>
    </row>
    <row r="94" spans="2:67" ht="14.25" customHeight="1" x14ac:dyDescent="0.25">
      <c r="B94" s="498">
        <v>61</v>
      </c>
      <c r="C94" s="541">
        <v>41828.708333333336</v>
      </c>
      <c r="D94" s="537" t="str">
        <f>IF(M87="","Vinnare match 57",M87)</f>
        <v>Brasilien</v>
      </c>
      <c r="E94" s="546" t="s">
        <v>6</v>
      </c>
      <c r="F94" s="539" t="str">
        <f>IF(M88="","Vinnare match 58",M88)</f>
        <v>Tyskland</v>
      </c>
      <c r="G94" s="831">
        <v>2</v>
      </c>
      <c r="H94" s="552" t="s">
        <v>6</v>
      </c>
      <c r="I94" s="709">
        <v>1</v>
      </c>
      <c r="J94" s="709">
        <v>1</v>
      </c>
      <c r="K94" s="629">
        <f>BI94</f>
        <v>0</v>
      </c>
      <c r="M94" s="706" t="s">
        <v>5</v>
      </c>
      <c r="O94" s="2017">
        <f>BO110</f>
        <v>0</v>
      </c>
      <c r="P94" s="2018"/>
      <c r="Q94" s="2018"/>
      <c r="R94" s="2019"/>
      <c r="S94" s="659" t="str">
        <f>IF(M94=D94,F94,D94)</f>
        <v>Tyskland</v>
      </c>
      <c r="Z94" s="512" t="s">
        <v>44</v>
      </c>
      <c r="AD94" s="511" t="s">
        <v>45</v>
      </c>
      <c r="AZ94" s="569">
        <v>61</v>
      </c>
      <c r="BA94" s="576">
        <v>41828.708333333336</v>
      </c>
      <c r="BB94" s="571" t="str">
        <f>D94</f>
        <v>Brasilien</v>
      </c>
      <c r="BC94" s="595" t="s">
        <v>6</v>
      </c>
      <c r="BD94" s="571" t="str">
        <f>F94</f>
        <v>Tyskland</v>
      </c>
      <c r="BE94" s="575">
        <f>IF(G94='Resultat &amp; tabell'!$G94,2,0)</f>
        <v>0</v>
      </c>
      <c r="BF94" s="574" t="s">
        <v>6</v>
      </c>
      <c r="BG94" s="575">
        <f>IF(I94='Resultat &amp; tabell'!$I94,2,0)</f>
        <v>0</v>
      </c>
      <c r="BH94" s="575">
        <f>IF(J94='Resultat &amp; tabell'!$J94,1,0)</f>
        <v>0</v>
      </c>
      <c r="BI94" s="559">
        <f t="shared" ref="BI94:BI95" si="151">SUM(BE94+BG94+BH94)</f>
        <v>0</v>
      </c>
      <c r="BK94" s="530" t="s">
        <v>104</v>
      </c>
      <c r="BL94" s="562" t="s">
        <v>103</v>
      </c>
      <c r="BM94" s="562" t="s">
        <v>105</v>
      </c>
      <c r="BN94" s="562" t="s">
        <v>106</v>
      </c>
      <c r="BO94" s="562" t="s">
        <v>89</v>
      </c>
    </row>
    <row r="95" spans="2:67" ht="14.25" customHeight="1" x14ac:dyDescent="0.25">
      <c r="B95" s="498">
        <v>62</v>
      </c>
      <c r="C95" s="541">
        <v>41829.708333333336</v>
      </c>
      <c r="D95" s="537" t="str">
        <f>IF(M89="","Vinnare match 59",M89)</f>
        <v>Italien</v>
      </c>
      <c r="E95" s="546" t="s">
        <v>6</v>
      </c>
      <c r="F95" s="539" t="str">
        <f>IF(M90="","Vinnare match 60",M90)</f>
        <v>Bosnien</v>
      </c>
      <c r="G95" s="831">
        <v>1</v>
      </c>
      <c r="H95" s="552" t="s">
        <v>6</v>
      </c>
      <c r="I95" s="709">
        <v>0</v>
      </c>
      <c r="J95" s="709">
        <v>1</v>
      </c>
      <c r="K95" s="629">
        <f>BI95</f>
        <v>0</v>
      </c>
      <c r="M95" s="706" t="s">
        <v>60</v>
      </c>
      <c r="O95" s="664"/>
      <c r="P95" s="659" t="str">
        <f>IF(M95=D95,F95,D95)</f>
        <v>Bosnien</v>
      </c>
      <c r="Q95" s="619"/>
      <c r="Z95" s="512" t="s">
        <v>48</v>
      </c>
      <c r="AD95" s="511" t="s">
        <v>49</v>
      </c>
      <c r="AZ95" s="569">
        <v>62</v>
      </c>
      <c r="BA95" s="576">
        <v>41829.708333333336</v>
      </c>
      <c r="BB95" s="571" t="str">
        <f>D95</f>
        <v>Italien</v>
      </c>
      <c r="BC95" s="595" t="s">
        <v>6</v>
      </c>
      <c r="BD95" s="571" t="str">
        <f>F95</f>
        <v>Bosnien</v>
      </c>
      <c r="BE95" s="575">
        <f>IF(G95='Resultat &amp; tabell'!$G95,2,0)</f>
        <v>0</v>
      </c>
      <c r="BF95" s="574" t="s">
        <v>6</v>
      </c>
      <c r="BG95" s="575">
        <f>IF(I95='Resultat &amp; tabell'!$I95,2,0)</f>
        <v>0</v>
      </c>
      <c r="BH95" s="575">
        <f>IF(J95='Resultat &amp; tabell'!$J95,1,0)</f>
        <v>0</v>
      </c>
      <c r="BI95" s="559">
        <f t="shared" si="151"/>
        <v>0</v>
      </c>
      <c r="BK95" s="577" t="str">
        <f>D87</f>
        <v>Brasilien</v>
      </c>
      <c r="BL95" s="577" t="str">
        <f>'Resultat &amp; tabell'!D87</f>
        <v>Brasilien</v>
      </c>
      <c r="BM95" s="605" t="str">
        <f>VLOOKUP(BK95,$BL$95:$BL$102,1,FALSE)</f>
        <v>Brasilien</v>
      </c>
      <c r="BN95" s="607" t="str">
        <f t="shared" ref="BN95:BN102" si="152">BM95</f>
        <v>Brasilien</v>
      </c>
      <c r="BO95" s="527">
        <f t="shared" ref="BO95:BO102" si="153">IFERROR(IF(BM95=BN95,4,0),0)</f>
        <v>4</v>
      </c>
    </row>
    <row r="96" spans="2:67" ht="14.25" customHeight="1" x14ac:dyDescent="0.25">
      <c r="B96" s="514"/>
      <c r="C96" s="513"/>
      <c r="D96" s="504"/>
      <c r="K96" s="642"/>
      <c r="M96" s="662"/>
      <c r="N96" s="659"/>
      <c r="O96" s="664"/>
      <c r="P96" s="619"/>
      <c r="Q96" s="619"/>
      <c r="Z96" s="508"/>
      <c r="AZ96" s="526"/>
      <c r="BA96" s="584"/>
      <c r="BB96" s="527"/>
      <c r="BI96" s="560"/>
      <c r="BK96" s="577" t="str">
        <f>D88</f>
        <v>Argentina</v>
      </c>
      <c r="BL96" s="577" t="str">
        <f>'Resultat &amp; tabell'!D88</f>
        <v>Frankrike</v>
      </c>
      <c r="BM96" s="605" t="str">
        <f t="shared" ref="BM96:BM102" si="154">VLOOKUP(BK96,$BL$95:$BL$102,1,FALSE)</f>
        <v>Argentina</v>
      </c>
      <c r="BN96" s="607" t="str">
        <f t="shared" si="152"/>
        <v>Argentina</v>
      </c>
      <c r="BO96" s="527">
        <f t="shared" si="153"/>
        <v>4</v>
      </c>
    </row>
    <row r="97" spans="2:67" ht="14.25" customHeight="1" x14ac:dyDescent="0.25">
      <c r="B97" s="501" t="s">
        <v>50</v>
      </c>
      <c r="C97" s="513"/>
      <c r="D97" s="504"/>
      <c r="K97" s="642"/>
      <c r="M97" s="662"/>
      <c r="N97" s="659"/>
      <c r="O97" s="664"/>
      <c r="P97" s="619"/>
      <c r="Q97" s="619"/>
      <c r="Z97" s="508"/>
      <c r="AZ97" s="563" t="s">
        <v>50</v>
      </c>
      <c r="BA97" s="584"/>
      <c r="BB97" s="527"/>
      <c r="BI97" s="560"/>
      <c r="BK97" s="577" t="str">
        <f>D89</f>
        <v>Holland</v>
      </c>
      <c r="BL97" s="577" t="str">
        <f>'Resultat &amp; tabell'!D89</f>
        <v>Holland</v>
      </c>
      <c r="BM97" s="605" t="str">
        <f t="shared" si="154"/>
        <v>Holland</v>
      </c>
      <c r="BN97" s="607" t="str">
        <f t="shared" si="152"/>
        <v>Holland</v>
      </c>
      <c r="BO97" s="527">
        <f t="shared" si="153"/>
        <v>4</v>
      </c>
    </row>
    <row r="98" spans="2:67" ht="14.25" customHeight="1" x14ac:dyDescent="0.25">
      <c r="B98" s="548" t="s">
        <v>2</v>
      </c>
      <c r="C98" s="549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550" t="s">
        <v>81</v>
      </c>
      <c r="K98" s="646" t="s">
        <v>89</v>
      </c>
      <c r="M98" s="642"/>
      <c r="N98" s="659"/>
      <c r="O98" s="2014" t="s">
        <v>160</v>
      </c>
      <c r="P98" s="2015"/>
      <c r="Q98" s="2015"/>
      <c r="R98" s="2016"/>
      <c r="Z98" s="520" t="s">
        <v>2</v>
      </c>
      <c r="AA98" s="520"/>
      <c r="AB98" s="520"/>
      <c r="AC98" s="520"/>
      <c r="AD98" s="520"/>
      <c r="AZ98" s="591" t="s">
        <v>2</v>
      </c>
      <c r="BA98" s="589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590" t="s">
        <v>81</v>
      </c>
      <c r="BI98" s="551" t="s">
        <v>89</v>
      </c>
      <c r="BK98" s="577" t="str">
        <f>D90</f>
        <v>Bosnien</v>
      </c>
      <c r="BL98" s="577" t="str">
        <f>'Resultat &amp; tabell'!D90</f>
        <v>Argentina</v>
      </c>
      <c r="BM98" s="605" t="e">
        <f t="shared" si="154"/>
        <v>#N/A</v>
      </c>
      <c r="BN98" s="607" t="e">
        <f t="shared" si="152"/>
        <v>#N/A</v>
      </c>
      <c r="BO98" s="527">
        <f t="shared" si="153"/>
        <v>0</v>
      </c>
    </row>
    <row r="99" spans="2:67" ht="14.25" customHeight="1" x14ac:dyDescent="0.25">
      <c r="B99" s="498">
        <v>63</v>
      </c>
      <c r="C99" s="541">
        <v>41832</v>
      </c>
      <c r="D99" s="537" t="str">
        <f>IF(M94="","Förlorare match 61",S94)</f>
        <v>Tyskland</v>
      </c>
      <c r="E99" s="546" t="s">
        <v>6</v>
      </c>
      <c r="F99" s="539" t="str">
        <f>IF(M95="","Förlorare match 62",P95)</f>
        <v>Bosnien</v>
      </c>
      <c r="G99" s="615">
        <v>2</v>
      </c>
      <c r="H99" s="552" t="s">
        <v>6</v>
      </c>
      <c r="I99" s="615">
        <v>0</v>
      </c>
      <c r="J99" s="615">
        <v>1</v>
      </c>
      <c r="K99" s="629">
        <f>BI99</f>
        <v>0</v>
      </c>
      <c r="M99" s="665"/>
      <c r="N99" s="659"/>
      <c r="O99" s="2017">
        <f>BO115</f>
        <v>0</v>
      </c>
      <c r="P99" s="2018"/>
      <c r="Q99" s="2018"/>
      <c r="R99" s="2019"/>
      <c r="Z99" s="512" t="s">
        <v>51</v>
      </c>
      <c r="AD99" s="511" t="s">
        <v>52</v>
      </c>
      <c r="AZ99" s="569">
        <v>63</v>
      </c>
      <c r="BA99" s="576">
        <v>41832</v>
      </c>
      <c r="BB99" s="571" t="str">
        <f>D99</f>
        <v>Tyskland</v>
      </c>
      <c r="BC99" s="595" t="s">
        <v>6</v>
      </c>
      <c r="BD99" s="571" t="str">
        <f>F99</f>
        <v>Bosnien</v>
      </c>
      <c r="BE99" s="575">
        <f>IF(G99='Resultat &amp; tabell'!$G99,2,0)</f>
        <v>0</v>
      </c>
      <c r="BF99" s="574" t="s">
        <v>6</v>
      </c>
      <c r="BG99" s="575">
        <f>IF(I99='Resultat &amp; tabell'!$I99,2,0)</f>
        <v>0</v>
      </c>
      <c r="BH99" s="575">
        <f>IF(J99='Resultat &amp; tabell'!$J99,1,0)</f>
        <v>0</v>
      </c>
      <c r="BI99" s="559">
        <f>SUM(BE99+BG99+BH99)</f>
        <v>0</v>
      </c>
      <c r="BK99" s="577" t="str">
        <f>F87</f>
        <v>Uruguay</v>
      </c>
      <c r="BL99" s="577" t="str">
        <f>'Resultat &amp; tabell'!F87</f>
        <v>Colombia</v>
      </c>
      <c r="BM99" s="605" t="e">
        <f t="shared" si="154"/>
        <v>#N/A</v>
      </c>
      <c r="BN99" s="607" t="e">
        <f t="shared" si="152"/>
        <v>#N/A</v>
      </c>
      <c r="BO99" s="527">
        <f t="shared" si="153"/>
        <v>0</v>
      </c>
    </row>
    <row r="100" spans="2:67" ht="14.25" customHeight="1" x14ac:dyDescent="0.25">
      <c r="B100" s="514"/>
      <c r="C100" s="513"/>
      <c r="D100" s="504"/>
      <c r="K100" s="642"/>
      <c r="M100" s="666"/>
      <c r="N100" s="659"/>
      <c r="O100" s="667"/>
      <c r="P100" s="619"/>
      <c r="Q100" s="619"/>
      <c r="Z100" s="508"/>
      <c r="AZ100" s="526"/>
      <c r="BA100" s="584"/>
      <c r="BB100" s="527"/>
      <c r="BI100" s="560"/>
      <c r="BK100" s="577" t="str">
        <f>F88</f>
        <v>Tyskland</v>
      </c>
      <c r="BL100" s="577" t="str">
        <f>'Resultat &amp; tabell'!F88</f>
        <v>Tyskland</v>
      </c>
      <c r="BM100" s="605" t="str">
        <f t="shared" si="154"/>
        <v>Tyskland</v>
      </c>
      <c r="BN100" s="607" t="str">
        <f t="shared" si="152"/>
        <v>Tyskland</v>
      </c>
      <c r="BO100" s="527">
        <f t="shared" si="153"/>
        <v>4</v>
      </c>
    </row>
    <row r="101" spans="2:67" ht="14.25" customHeight="1" x14ac:dyDescent="0.25">
      <c r="B101" s="501" t="s">
        <v>54</v>
      </c>
      <c r="C101" s="516"/>
      <c r="D101" s="518"/>
      <c r="E101" s="502"/>
      <c r="F101" s="501"/>
      <c r="G101" s="502"/>
      <c r="H101" s="502"/>
      <c r="I101" s="502"/>
      <c r="J101" s="502"/>
      <c r="K101" s="642"/>
      <c r="M101" s="666"/>
      <c r="N101" s="659"/>
      <c r="O101" s="664"/>
      <c r="P101" s="619"/>
      <c r="Q101" s="619"/>
      <c r="Z101" s="520"/>
      <c r="AA101" s="506"/>
      <c r="AB101" s="506"/>
      <c r="AC101" s="506"/>
      <c r="AD101" s="505"/>
      <c r="AZ101" s="563" t="s">
        <v>54</v>
      </c>
      <c r="BA101" s="586"/>
      <c r="BB101" s="528"/>
      <c r="BC101" s="564"/>
      <c r="BD101" s="563"/>
      <c r="BE101" s="564"/>
      <c r="BF101" s="564"/>
      <c r="BG101" s="564"/>
      <c r="BH101" s="564"/>
      <c r="BI101" s="560"/>
      <c r="BK101" s="577" t="str">
        <f>F89</f>
        <v>Italien</v>
      </c>
      <c r="BL101" s="577" t="str">
        <f>'Resultat &amp; tabell'!F89</f>
        <v>Costa Rica</v>
      </c>
      <c r="BM101" s="605" t="e">
        <f t="shared" si="154"/>
        <v>#N/A</v>
      </c>
      <c r="BN101" s="607" t="e">
        <f t="shared" si="152"/>
        <v>#N/A</v>
      </c>
      <c r="BO101" s="527">
        <f t="shared" si="153"/>
        <v>0</v>
      </c>
    </row>
    <row r="102" spans="2:67" ht="14.25" customHeight="1" x14ac:dyDescent="0.25">
      <c r="B102" s="548" t="s">
        <v>2</v>
      </c>
      <c r="C102" s="549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550" t="s">
        <v>81</v>
      </c>
      <c r="K102" s="646" t="s">
        <v>89</v>
      </c>
      <c r="M102" s="642"/>
      <c r="N102" s="659"/>
      <c r="O102" s="2014" t="s">
        <v>161</v>
      </c>
      <c r="P102" s="2015"/>
      <c r="Q102" s="2015"/>
      <c r="R102" s="2016"/>
      <c r="Z102" s="520" t="s">
        <v>2</v>
      </c>
      <c r="AA102" s="520"/>
      <c r="AB102" s="520"/>
      <c r="AC102" s="520"/>
      <c r="AD102" s="520"/>
      <c r="AZ102" s="591" t="s">
        <v>2</v>
      </c>
      <c r="BA102" s="589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590" t="s">
        <v>81</v>
      </c>
      <c r="BI102" s="551" t="s">
        <v>89</v>
      </c>
      <c r="BK102" s="577" t="str">
        <f>F90</f>
        <v>Belgien</v>
      </c>
      <c r="BL102" s="577" t="str">
        <f>'Resultat &amp; tabell'!F90</f>
        <v>Belgien</v>
      </c>
      <c r="BM102" s="605" t="str">
        <f t="shared" si="154"/>
        <v>Belgien</v>
      </c>
      <c r="BN102" s="607" t="str">
        <f t="shared" si="152"/>
        <v>Belgien</v>
      </c>
      <c r="BO102" s="527">
        <f t="shared" si="153"/>
        <v>4</v>
      </c>
    </row>
    <row r="103" spans="2:67" ht="14.25" customHeight="1" x14ac:dyDescent="0.25">
      <c r="B103" s="547">
        <v>64</v>
      </c>
      <c r="C103" s="553">
        <v>41833.666666666664</v>
      </c>
      <c r="D103" s="537" t="str">
        <f>IF(M94="","Vinnare match 61",M94)</f>
        <v>Brasilien</v>
      </c>
      <c r="E103" s="546" t="s">
        <v>6</v>
      </c>
      <c r="F103" s="539" t="str">
        <f>IF(M95="","Vinnare match 62",M95)</f>
        <v>Italien</v>
      </c>
      <c r="G103" s="614">
        <v>3</v>
      </c>
      <c r="H103" s="552" t="s">
        <v>6</v>
      </c>
      <c r="I103" s="617">
        <v>1</v>
      </c>
      <c r="J103" s="615">
        <v>1</v>
      </c>
      <c r="K103" s="629">
        <f>BI103</f>
        <v>0</v>
      </c>
      <c r="M103" s="665"/>
      <c r="N103" s="659"/>
      <c r="O103" s="2017">
        <f>BO120</f>
        <v>0</v>
      </c>
      <c r="P103" s="2018"/>
      <c r="Q103" s="2018"/>
      <c r="R103" s="2019"/>
      <c r="Z103" s="512" t="s">
        <v>57</v>
      </c>
      <c r="AD103" s="511" t="s">
        <v>58</v>
      </c>
      <c r="AZ103" s="601">
        <v>64</v>
      </c>
      <c r="BA103" s="602">
        <v>41833.666666666664</v>
      </c>
      <c r="BB103" s="571" t="str">
        <f>D103</f>
        <v>Brasilien</v>
      </c>
      <c r="BC103" s="595" t="s">
        <v>6</v>
      </c>
      <c r="BD103" s="571" t="str">
        <f>F103</f>
        <v>Italien</v>
      </c>
      <c r="BE103" s="575">
        <f>IF(G103='Resultat &amp; tabell'!$G103,2,0)</f>
        <v>0</v>
      </c>
      <c r="BF103" s="574" t="s">
        <v>6</v>
      </c>
      <c r="BG103" s="575">
        <f>IF(I103='Resultat &amp; tabell'!$I103,2,0)</f>
        <v>0</v>
      </c>
      <c r="BH103" s="575">
        <f>IF(J103='Resultat &amp; tabell'!$J103,1,0)</f>
        <v>0</v>
      </c>
      <c r="BI103" s="559">
        <f>SUM(BE103+BG103+BH103)</f>
        <v>0</v>
      </c>
      <c r="BK103" s="577"/>
      <c r="BM103" s="606"/>
      <c r="BN103" s="495" t="s">
        <v>107</v>
      </c>
      <c r="BO103" s="528">
        <f>SUM(BO95:BO102)</f>
        <v>20</v>
      </c>
    </row>
    <row r="104" spans="2:67" ht="14.25" customHeight="1" x14ac:dyDescent="0.25">
      <c r="BK104" s="608" t="s">
        <v>41</v>
      </c>
      <c r="BL104" s="609"/>
      <c r="BM104" s="610"/>
      <c r="BN104" s="611"/>
      <c r="BO104" s="611"/>
    </row>
    <row r="105" spans="2:67" ht="14.25" customHeight="1" x14ac:dyDescent="0.25">
      <c r="BK105" s="530" t="s">
        <v>104</v>
      </c>
      <c r="BL105" s="562" t="s">
        <v>103</v>
      </c>
      <c r="BM105" s="562" t="s">
        <v>105</v>
      </c>
      <c r="BN105" s="562" t="s">
        <v>106</v>
      </c>
      <c r="BO105" s="562" t="s">
        <v>89</v>
      </c>
    </row>
    <row r="106" spans="2:67" ht="14.25" customHeight="1" x14ac:dyDescent="0.25">
      <c r="BK106" s="578" t="str">
        <f>D94</f>
        <v>Brasilien</v>
      </c>
      <c r="BL106" s="577" t="str">
        <f>'Resultat &amp; tabell'!D94</f>
        <v>Segrare match 57</v>
      </c>
      <c r="BM106" s="605" t="e">
        <f>VLOOKUP(BK106,$BL$106:$BL$109,1,FALSE)</f>
        <v>#N/A</v>
      </c>
      <c r="BN106" s="607" t="e">
        <f t="shared" ref="BN106:BN109" si="155">BM106</f>
        <v>#N/A</v>
      </c>
      <c r="BO106" s="527">
        <f>IFERROR(IF(BM106=BN106,6,0),0)</f>
        <v>0</v>
      </c>
    </row>
    <row r="107" spans="2:67" ht="14.25" customHeight="1" x14ac:dyDescent="0.25">
      <c r="BK107" s="578" t="str">
        <f>D95</f>
        <v>Italien</v>
      </c>
      <c r="BL107" s="577" t="str">
        <f>'Resultat &amp; tabell'!D95</f>
        <v>Segrare match 59</v>
      </c>
      <c r="BM107" s="605" t="e">
        <f t="shared" ref="BM107:BM109" si="156">VLOOKUP(BK107,$BL$106:$BL$109,1,FALSE)</f>
        <v>#N/A</v>
      </c>
      <c r="BN107" s="607" t="e">
        <f t="shared" si="155"/>
        <v>#N/A</v>
      </c>
      <c r="BO107" s="527">
        <f>IFERROR(IF(BM107=BN107,6,0),0)</f>
        <v>0</v>
      </c>
    </row>
    <row r="108" spans="2:67" ht="14.25" customHeight="1" x14ac:dyDescent="0.25">
      <c r="BK108" s="578" t="str">
        <f>F94</f>
        <v>Tyskland</v>
      </c>
      <c r="BL108" s="577" t="str">
        <f>'Resultat &amp; tabell'!F94</f>
        <v>Segrare match 58</v>
      </c>
      <c r="BM108" s="605" t="e">
        <f t="shared" si="156"/>
        <v>#N/A</v>
      </c>
      <c r="BN108" s="607" t="e">
        <f t="shared" si="155"/>
        <v>#N/A</v>
      </c>
      <c r="BO108" s="527">
        <f>IFERROR(IF(BM108=BN108,6,0),0)</f>
        <v>0</v>
      </c>
    </row>
    <row r="109" spans="2:67" ht="14.25" customHeight="1" x14ac:dyDescent="0.25">
      <c r="BK109" s="578" t="str">
        <f>F95</f>
        <v>Bosnien</v>
      </c>
      <c r="BL109" s="577" t="str">
        <f>'Resultat &amp; tabell'!F95</f>
        <v>Segrare match 60</v>
      </c>
      <c r="BM109" s="605" t="e">
        <f t="shared" si="156"/>
        <v>#N/A</v>
      </c>
      <c r="BN109" s="607" t="e">
        <f t="shared" si="155"/>
        <v>#N/A</v>
      </c>
      <c r="BO109" s="527">
        <f>IFERROR(IF(BM109=BN109,6,0),0)</f>
        <v>0</v>
      </c>
    </row>
    <row r="110" spans="2:67" ht="14.25" customHeight="1" x14ac:dyDescent="0.25">
      <c r="BN110" s="495" t="s">
        <v>107</v>
      </c>
      <c r="BO110" s="528">
        <f>SUM(BO106:BO109)</f>
        <v>0</v>
      </c>
    </row>
    <row r="111" spans="2:67" ht="14.25" customHeight="1" x14ac:dyDescent="0.25">
      <c r="BK111" s="608" t="s">
        <v>50</v>
      </c>
      <c r="BL111" s="609"/>
      <c r="BM111" s="610"/>
      <c r="BN111" s="611"/>
      <c r="BO111" s="611"/>
    </row>
    <row r="112" spans="2:67" ht="14.25" customHeight="1" x14ac:dyDescent="0.25">
      <c r="BK112" s="530" t="s">
        <v>104</v>
      </c>
      <c r="BL112" s="562" t="s">
        <v>103</v>
      </c>
      <c r="BM112" s="562" t="s">
        <v>105</v>
      </c>
      <c r="BN112" s="562" t="s">
        <v>106</v>
      </c>
      <c r="BO112" s="562" t="s">
        <v>89</v>
      </c>
    </row>
    <row r="113" spans="63:67" ht="14.25" customHeight="1" x14ac:dyDescent="0.25">
      <c r="BK113" s="578" t="str">
        <f>D99</f>
        <v>Tyskland</v>
      </c>
      <c r="BL113" s="577" t="str">
        <f>'Resultat &amp; tabell'!D99</f>
        <v xml:space="preserve"> Förlorare match 61</v>
      </c>
      <c r="BM113" s="605" t="e">
        <f>VLOOKUP(BK113,$BL$113:$BL$114,1,FALSE)</f>
        <v>#N/A</v>
      </c>
      <c r="BN113" s="607" t="e">
        <f t="shared" ref="BN113:BN114" si="157">BM113</f>
        <v>#N/A</v>
      </c>
      <c r="BO113" s="527">
        <f>IFERROR(IF(BM113=BN113,8,0),0)</f>
        <v>0</v>
      </c>
    </row>
    <row r="114" spans="63:67" ht="14.25" customHeight="1" x14ac:dyDescent="0.25">
      <c r="BK114" s="578" t="str">
        <f>F99</f>
        <v>Bosnien</v>
      </c>
      <c r="BL114" s="577" t="str">
        <f>'Resultat &amp; tabell'!F99</f>
        <v xml:space="preserve"> Förlorare match 62</v>
      </c>
      <c r="BM114" s="605" t="e">
        <f>VLOOKUP(BK114,$BL$113:$BL$114,1,FALSE)</f>
        <v>#N/A</v>
      </c>
      <c r="BN114" s="607" t="e">
        <f t="shared" si="157"/>
        <v>#N/A</v>
      </c>
      <c r="BO114" s="527">
        <f>IFERROR(IF(BM114=BN114,8,0),0)</f>
        <v>0</v>
      </c>
    </row>
    <row r="115" spans="63:67" ht="14.25" customHeight="1" x14ac:dyDescent="0.25">
      <c r="BN115" s="495" t="s">
        <v>107</v>
      </c>
      <c r="BO115" s="528">
        <f>SUM(BO113:BO114)</f>
        <v>0</v>
      </c>
    </row>
    <row r="116" spans="63:67" ht="14.25" customHeight="1" x14ac:dyDescent="0.25">
      <c r="BK116" s="608" t="s">
        <v>54</v>
      </c>
      <c r="BL116" s="609"/>
      <c r="BM116" s="610"/>
      <c r="BN116" s="611"/>
      <c r="BO116" s="611"/>
    </row>
    <row r="117" spans="63:67" ht="14.25" customHeight="1" x14ac:dyDescent="0.25">
      <c r="BK117" s="530" t="s">
        <v>104</v>
      </c>
      <c r="BL117" s="562" t="s">
        <v>103</v>
      </c>
      <c r="BM117" s="562" t="s">
        <v>105</v>
      </c>
      <c r="BN117" s="562" t="s">
        <v>106</v>
      </c>
      <c r="BO117" s="562" t="s">
        <v>89</v>
      </c>
    </row>
    <row r="118" spans="63:67" ht="14.25" customHeight="1" x14ac:dyDescent="0.25">
      <c r="BK118" s="578" t="str">
        <f>D103</f>
        <v>Brasilien</v>
      </c>
      <c r="BL118" s="577" t="str">
        <f>'Resultat &amp; tabell'!D103</f>
        <v>Segrare match 61</v>
      </c>
      <c r="BM118" s="605" t="e">
        <f>VLOOKUP(BK118,$BL$118:$BL$119,1,FALSE)</f>
        <v>#N/A</v>
      </c>
      <c r="BN118" s="607" t="e">
        <f t="shared" ref="BN118:BN119" si="158">BM118</f>
        <v>#N/A</v>
      </c>
      <c r="BO118" s="527">
        <f>IFERROR(IF(BM118=BN118,8,0),0)</f>
        <v>0</v>
      </c>
    </row>
    <row r="119" spans="63:67" ht="14.25" customHeight="1" x14ac:dyDescent="0.25">
      <c r="BK119" s="578" t="str">
        <f>F103</f>
        <v>Italien</v>
      </c>
      <c r="BL119" s="577" t="str">
        <f>'Resultat &amp; tabell'!F103</f>
        <v>Segrare match 62</v>
      </c>
      <c r="BM119" s="605" t="e">
        <f>VLOOKUP(BK119,$BL$118:$BL$119,1,FALSE)</f>
        <v>#N/A</v>
      </c>
      <c r="BN119" s="607" t="e">
        <f t="shared" si="158"/>
        <v>#N/A</v>
      </c>
      <c r="BO119" s="527">
        <f>IFERROR(IF(BM119=BN119,8,0),0)</f>
        <v>0</v>
      </c>
    </row>
    <row r="120" spans="63:67" ht="14.25" customHeight="1" x14ac:dyDescent="0.25">
      <c r="BN120" s="495" t="s">
        <v>107</v>
      </c>
      <c r="BO120" s="528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E66:BG66"/>
    <mergeCell ref="D75:F75"/>
    <mergeCell ref="G75:I75"/>
    <mergeCell ref="O75:R75"/>
    <mergeCell ref="BB75:BD75"/>
    <mergeCell ref="BE75:BG75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BO120"/>
  <sheetViews>
    <sheetView topLeftCell="A50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504" customWidth="1"/>
    <col min="2" max="2" width="5.85546875" style="496" customWidth="1"/>
    <col min="3" max="3" width="6.28515625" style="514" bestFit="1" customWidth="1"/>
    <col min="4" max="4" width="17.7109375" style="514" customWidth="1"/>
    <col min="5" max="5" width="1.5703125" style="515" bestFit="1" customWidth="1"/>
    <col min="6" max="6" width="17.7109375" style="514" customWidth="1"/>
    <col min="7" max="7" width="4.85546875" style="515" customWidth="1"/>
    <col min="8" max="8" width="1.5703125" style="515" bestFit="1" customWidth="1"/>
    <col min="9" max="9" width="4.85546875" style="515" customWidth="1"/>
    <col min="10" max="10" width="6.42578125" style="515" bestFit="1" customWidth="1"/>
    <col min="11" max="11" width="6.42578125" style="618" customWidth="1"/>
    <col min="12" max="12" width="5.85546875" style="619" customWidth="1"/>
    <col min="13" max="13" width="20.5703125" style="622" bestFit="1" customWidth="1"/>
    <col min="14" max="14" width="5.7109375" style="656" customWidth="1"/>
    <col min="15" max="15" width="6.7109375" style="657" bestFit="1" customWidth="1"/>
    <col min="16" max="17" width="5.7109375" style="622" customWidth="1"/>
    <col min="18" max="18" width="5.85546875" style="622" customWidth="1"/>
    <col min="19" max="19" width="15" style="641" bestFit="1" customWidth="1"/>
    <col min="20" max="21" width="6.7109375" style="515" customWidth="1"/>
    <col min="22" max="22" width="19.42578125" style="515" customWidth="1"/>
    <col min="23" max="23" width="13.42578125" style="524" customWidth="1"/>
    <col min="24" max="24" width="6.42578125" style="504" customWidth="1"/>
    <col min="25" max="25" width="5.7109375" style="504" customWidth="1"/>
    <col min="26" max="26" width="16.28515625" style="511" hidden="1" customWidth="1"/>
    <col min="27" max="27" width="7.140625" style="512" hidden="1" customWidth="1"/>
    <col min="28" max="29" width="5.7109375" style="512" hidden="1" customWidth="1"/>
    <col min="30" max="30" width="16.28515625" style="511" hidden="1" customWidth="1"/>
    <col min="31" max="31" width="7.140625" style="507" hidden="1" customWidth="1"/>
    <col min="32" max="32" width="5.42578125" style="508" hidden="1" customWidth="1"/>
    <col min="33" max="33" width="4.7109375" style="508" hidden="1" customWidth="1"/>
    <col min="34" max="38" width="9.140625" style="507" hidden="1" customWidth="1"/>
    <col min="39" max="39" width="9.85546875" style="507" hidden="1" customWidth="1"/>
    <col min="40" max="40" width="13.85546875" style="507" hidden="1" customWidth="1"/>
    <col min="41" max="41" width="5.7109375" style="507" hidden="1" customWidth="1"/>
    <col min="42" max="42" width="3.85546875" style="507" hidden="1" customWidth="1"/>
    <col min="43" max="43" width="3.28515625" style="507" hidden="1" customWidth="1"/>
    <col min="44" max="44" width="3.7109375" style="507" hidden="1" customWidth="1"/>
    <col min="45" max="45" width="9.140625" style="507" hidden="1" customWidth="1"/>
    <col min="46" max="46" width="4.85546875" style="507" hidden="1" customWidth="1"/>
    <col min="47" max="47" width="13.85546875" style="507" hidden="1" customWidth="1"/>
    <col min="48" max="48" width="5.7109375" style="507" hidden="1" customWidth="1"/>
    <col min="49" max="51" width="4.7109375" style="507" hidden="1" customWidth="1"/>
    <col min="52" max="52" width="5.85546875" style="577" hidden="1" customWidth="1"/>
    <col min="53" max="53" width="6.28515625" style="526" hidden="1" customWidth="1"/>
    <col min="54" max="54" width="16.28515625" style="526" hidden="1" customWidth="1"/>
    <col min="55" max="55" width="1.5703125" style="585" hidden="1" customWidth="1"/>
    <col min="56" max="56" width="16.28515625" style="526" hidden="1" customWidth="1"/>
    <col min="57" max="57" width="4.85546875" style="585" hidden="1" customWidth="1"/>
    <col min="58" max="58" width="1.5703125" style="585" hidden="1" customWidth="1"/>
    <col min="59" max="59" width="4.85546875" style="585" hidden="1" customWidth="1"/>
    <col min="60" max="60" width="6.42578125" style="585" hidden="1" customWidth="1"/>
    <col min="61" max="61" width="6.42578125" style="531" hidden="1" customWidth="1"/>
    <col min="62" max="62" width="5.85546875" style="527" hidden="1" customWidth="1"/>
    <col min="63" max="63" width="28.85546875" style="578" hidden="1" customWidth="1"/>
    <col min="64" max="64" width="34" style="577" hidden="1" customWidth="1"/>
    <col min="65" max="65" width="18.7109375" style="605" hidden="1" customWidth="1"/>
    <col min="66" max="66" width="16.28515625" style="527" hidden="1" customWidth="1"/>
    <col min="67" max="67" width="5.7109375" style="527" hidden="1" customWidth="1"/>
    <col min="68" max="68" width="13.85546875" style="504" customWidth="1"/>
    <col min="69" max="70" width="5.7109375" style="504" bestFit="1" customWidth="1"/>
    <col min="71" max="16384" width="9.140625" style="504"/>
  </cols>
  <sheetData>
    <row r="2" spans="2:67" ht="14.25" customHeight="1" x14ac:dyDescent="0.25">
      <c r="B2" s="500" t="s">
        <v>0</v>
      </c>
      <c r="C2" s="501"/>
      <c r="D2" s="501"/>
      <c r="E2" s="502"/>
      <c r="F2" s="501"/>
      <c r="G2" s="502"/>
      <c r="H2" s="502"/>
      <c r="I2" s="502"/>
      <c r="J2" s="502"/>
      <c r="M2" s="620"/>
      <c r="N2" s="621"/>
      <c r="O2" s="621"/>
      <c r="P2" s="621"/>
      <c r="Q2" s="621"/>
      <c r="S2" s="623" t="s">
        <v>82</v>
      </c>
      <c r="T2" s="495"/>
      <c r="U2" s="495"/>
      <c r="V2" s="495"/>
      <c r="W2" s="496"/>
      <c r="X2" s="496"/>
      <c r="Z2" s="505"/>
      <c r="AA2" s="506"/>
      <c r="AB2" s="506"/>
      <c r="AC2" s="506"/>
      <c r="AD2" s="505"/>
      <c r="AZ2" s="562" t="s">
        <v>0</v>
      </c>
      <c r="BA2" s="563"/>
      <c r="BB2" s="563"/>
      <c r="BC2" s="564"/>
      <c r="BD2" s="563"/>
      <c r="BE2" s="564"/>
      <c r="BF2" s="564"/>
      <c r="BG2" s="564"/>
      <c r="BH2" s="564"/>
      <c r="BK2" s="495" t="s">
        <v>82</v>
      </c>
      <c r="BL2" s="496"/>
      <c r="BM2" s="496"/>
      <c r="BN2" s="578"/>
      <c r="BO2" s="578"/>
    </row>
    <row r="3" spans="2:67" ht="14.25" customHeight="1" x14ac:dyDescent="0.25">
      <c r="B3" s="533" t="s">
        <v>2</v>
      </c>
      <c r="C3" s="534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532" t="s">
        <v>81</v>
      </c>
      <c r="K3" s="624" t="s">
        <v>89</v>
      </c>
      <c r="M3" s="625" t="s">
        <v>0</v>
      </c>
      <c r="N3" s="626" t="s">
        <v>89</v>
      </c>
      <c r="O3" s="626" t="s">
        <v>90</v>
      </c>
      <c r="P3" s="626" t="s">
        <v>91</v>
      </c>
      <c r="Q3" s="627" t="s">
        <v>101</v>
      </c>
      <c r="S3" s="628" t="s">
        <v>83</v>
      </c>
      <c r="T3" s="1996" t="s">
        <v>129</v>
      </c>
      <c r="U3" s="1996"/>
      <c r="V3" s="1996"/>
      <c r="W3" s="1996"/>
      <c r="X3" s="558" t="s">
        <v>89</v>
      </c>
      <c r="Z3" s="509" t="s">
        <v>87</v>
      </c>
      <c r="AA3" s="509" t="s">
        <v>89</v>
      </c>
      <c r="AB3" s="509" t="s">
        <v>90</v>
      </c>
      <c r="AC3" s="509" t="s">
        <v>91</v>
      </c>
      <c r="AD3" s="509" t="s">
        <v>88</v>
      </c>
      <c r="AE3" s="509" t="s">
        <v>89</v>
      </c>
      <c r="AF3" s="509" t="s">
        <v>90</v>
      </c>
      <c r="AG3" s="509" t="s">
        <v>91</v>
      </c>
      <c r="AI3" s="510" t="s">
        <v>99</v>
      </c>
      <c r="AJ3" s="510" t="s">
        <v>98</v>
      </c>
      <c r="AK3" s="510" t="s">
        <v>97</v>
      </c>
      <c r="AL3" s="509" t="s">
        <v>96</v>
      </c>
      <c r="AM3" s="509" t="s">
        <v>95</v>
      </c>
      <c r="AN3" s="509" t="s">
        <v>92</v>
      </c>
      <c r="AO3" s="509" t="s">
        <v>89</v>
      </c>
      <c r="AP3" s="509" t="s">
        <v>90</v>
      </c>
      <c r="AQ3" s="509" t="s">
        <v>91</v>
      </c>
      <c r="AR3" s="510" t="s">
        <v>93</v>
      </c>
      <c r="AT3" s="509" t="s">
        <v>94</v>
      </c>
      <c r="AU3" s="509" t="s">
        <v>92</v>
      </c>
      <c r="AV3" s="509" t="s">
        <v>89</v>
      </c>
      <c r="AW3" s="509" t="s">
        <v>90</v>
      </c>
      <c r="AX3" s="509" t="s">
        <v>91</v>
      </c>
      <c r="AY3" s="510" t="s">
        <v>93</v>
      </c>
      <c r="AZ3" s="566" t="s">
        <v>2</v>
      </c>
      <c r="BA3" s="567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568" t="s">
        <v>81</v>
      </c>
      <c r="BI3" s="535" t="s">
        <v>89</v>
      </c>
      <c r="BK3" s="533" t="s">
        <v>83</v>
      </c>
      <c r="BL3" s="532" t="s">
        <v>86</v>
      </c>
      <c r="BM3" s="558" t="s">
        <v>89</v>
      </c>
      <c r="BN3" s="561"/>
      <c r="BO3" s="561"/>
    </row>
    <row r="4" spans="2:67" ht="14.25" customHeight="1" x14ac:dyDescent="0.25">
      <c r="B4" s="498">
        <v>1</v>
      </c>
      <c r="C4" s="536">
        <v>41802</v>
      </c>
      <c r="D4" s="537" t="s">
        <v>166</v>
      </c>
      <c r="E4" s="538" t="s">
        <v>6</v>
      </c>
      <c r="F4" s="539" t="s">
        <v>170</v>
      </c>
      <c r="G4" s="679">
        <v>3</v>
      </c>
      <c r="H4" s="552" t="s">
        <v>6</v>
      </c>
      <c r="I4" s="615">
        <v>1</v>
      </c>
      <c r="J4" s="615">
        <v>1</v>
      </c>
      <c r="K4" s="629">
        <f>IF('Resultat &amp; tabell'!J4="",0,BI4)</f>
        <v>5</v>
      </c>
      <c r="L4" s="630">
        <v>1</v>
      </c>
      <c r="M4" s="631" t="str">
        <f>VLOOKUP(L4,$AT$4:$AY$7,2,FALSE)</f>
        <v>Brasilien</v>
      </c>
      <c r="N4" s="681">
        <f>VLOOKUP(M4,$AU$4:$AY$7,2,FALSE)</f>
        <v>9</v>
      </c>
      <c r="O4" s="632">
        <f>VLOOKUP(M4,$AU$4:$AY$7,3,FALSE)</f>
        <v>6</v>
      </c>
      <c r="P4" s="632">
        <f>VLOOKUP(M4,$AU$4:$AY$7,4,FALSE)</f>
        <v>2</v>
      </c>
      <c r="Q4" s="633">
        <f>VLOOKUP(M4,$AU$4:$AY$7,5,FALSE)</f>
        <v>4</v>
      </c>
      <c r="S4" s="634" t="s">
        <v>84</v>
      </c>
      <c r="T4" s="2001" t="s">
        <v>219</v>
      </c>
      <c r="U4" s="2002"/>
      <c r="V4" s="2002"/>
      <c r="W4" s="2003"/>
      <c r="X4" s="672">
        <f>IF(T4='Resultat &amp; tabell'!S4,20,0)</f>
        <v>0</v>
      </c>
      <c r="Z4" s="511" t="s">
        <v>5</v>
      </c>
      <c r="AA4" s="512">
        <f>IF(G4="",0,IF($G4&lt;$I4,0,IF($G4=$I4,1,3)))</f>
        <v>3</v>
      </c>
      <c r="AB4" s="512">
        <f t="shared" ref="AB4:AB9" si="0">G4</f>
        <v>3</v>
      </c>
      <c r="AC4" s="512">
        <f t="shared" ref="AC4:AC9" si="1">I4</f>
        <v>1</v>
      </c>
      <c r="AD4" s="511" t="s">
        <v>7</v>
      </c>
      <c r="AE4" s="512">
        <f>IF(I4="",0,IF(I4&lt;G4,0,IF(G4=I4,1,3)))</f>
        <v>0</v>
      </c>
      <c r="AF4" s="508">
        <f t="shared" ref="AF4:AF9" si="2">I4</f>
        <v>1</v>
      </c>
      <c r="AG4" s="508">
        <f t="shared" ref="AG4:AG9" si="3">G4</f>
        <v>3</v>
      </c>
      <c r="AI4" s="507">
        <f>RANK($AJ4,$AJ$4:$AJ$7,1)+COUNTIF($AJ$4:$AJ4,$AJ4)-1</f>
        <v>1</v>
      </c>
      <c r="AJ4" s="507">
        <f>AK4+AL4+AM4</f>
        <v>1</v>
      </c>
      <c r="AK4" s="507">
        <f>SUMPRODUCT(($AO$4:$AO$7=AO4)*($AR$4:$AR$7=AR4)*($AP$4:$AP$7&gt;AP4))</f>
        <v>0</v>
      </c>
      <c r="AL4" s="507">
        <f>SUMPRODUCT(($AO$4:$AO$7=AO4)*($AR$4:$AR$7&gt;AR4))</f>
        <v>0</v>
      </c>
      <c r="AM4" s="507">
        <f>RANK(AO4,$AO$4:$AO$7)</f>
        <v>1</v>
      </c>
      <c r="AN4" s="511" t="s">
        <v>5</v>
      </c>
      <c r="AO4" s="507">
        <f>SUMIF($Z$4:$Z$9,$AN4,$AA$4:$AA$9)+SUMIF($AD$4:$AD$9,$AN4,$AE$4:$AE$9)</f>
        <v>9</v>
      </c>
      <c r="AP4" s="507">
        <f>SUMIF($Z$4:$Z$9,AN4,$AB$4:$AB$9)+SUMIF($AD$4:$AD$9,AN4,$AF$4:$AF$9)</f>
        <v>6</v>
      </c>
      <c r="AQ4" s="507">
        <f>SUMIF($AD$4:$AD$9,AN4,$AG$4:$AG$9)+SUMIF($Z$4:$Z$9,AN4,$AC$4:$AC$9)</f>
        <v>2</v>
      </c>
      <c r="AR4" s="507">
        <f>AP4-AQ4</f>
        <v>4</v>
      </c>
      <c r="AT4" s="507">
        <v>1</v>
      </c>
      <c r="AU4" s="507" t="str">
        <f>VLOOKUP($AT4,$AI$4:$AR$7,6,FALSE)</f>
        <v>Brasilien</v>
      </c>
      <c r="AV4" s="507">
        <f>VLOOKUP($AU4,$AN$4:$AR$7,2,FALSE)</f>
        <v>9</v>
      </c>
      <c r="AW4" s="507">
        <f t="shared" ref="AW4:AW7" si="4">VLOOKUP($AU4,$AN$4:$AR$7,3,FALSE)</f>
        <v>6</v>
      </c>
      <c r="AX4" s="507">
        <f>VLOOKUP($AU4,$AN$4:$AR$7,4,FALSE)</f>
        <v>2</v>
      </c>
      <c r="AY4" s="507">
        <f>VLOOKUP($AU4,$AN$4:$AR$7,5,FALSE)</f>
        <v>4</v>
      </c>
      <c r="AZ4" s="569">
        <v>1</v>
      </c>
      <c r="BA4" s="570">
        <v>41803</v>
      </c>
      <c r="BB4" s="571" t="s">
        <v>5</v>
      </c>
      <c r="BC4" s="572" t="s">
        <v>6</v>
      </c>
      <c r="BD4" s="573" t="s">
        <v>7</v>
      </c>
      <c r="BE4" s="575">
        <f>IF(G4='Resultat &amp; tabell'!$G4,2,0)</f>
        <v>2</v>
      </c>
      <c r="BF4" s="574" t="s">
        <v>6</v>
      </c>
      <c r="BG4" s="575">
        <f>IF(I4='Resultat &amp; tabell'!$I4,2,0)</f>
        <v>2</v>
      </c>
      <c r="BH4" s="575">
        <f>IF(J4='Resultat &amp; tabell'!$J4,1,0)</f>
        <v>1</v>
      </c>
      <c r="BI4" s="559">
        <f>SUM(BE4+BG4+BH4)</f>
        <v>5</v>
      </c>
      <c r="BJ4" s="529"/>
      <c r="BK4" s="634" t="s">
        <v>199</v>
      </c>
      <c r="BL4" s="540"/>
      <c r="BM4" s="612" t="e">
        <f>IF(#REF!='Resultat &amp; tabell'!$M4,20,0)</f>
        <v>#REF!</v>
      </c>
      <c r="BN4" s="599"/>
      <c r="BO4" s="599"/>
    </row>
    <row r="5" spans="2:67" ht="14.25" customHeight="1" x14ac:dyDescent="0.25">
      <c r="B5" s="498">
        <v>2</v>
      </c>
      <c r="C5" s="541">
        <v>41803.541666666664</v>
      </c>
      <c r="D5" s="537" t="s">
        <v>168</v>
      </c>
      <c r="E5" s="538" t="s">
        <v>6</v>
      </c>
      <c r="F5" s="539" t="s">
        <v>169</v>
      </c>
      <c r="G5" s="679">
        <v>2</v>
      </c>
      <c r="H5" s="552" t="s">
        <v>6</v>
      </c>
      <c r="I5" s="615">
        <v>0</v>
      </c>
      <c r="J5" s="615">
        <v>1</v>
      </c>
      <c r="K5" s="629">
        <f>IF('Resultat &amp; tabell'!J5="",0,BI5)</f>
        <v>3</v>
      </c>
      <c r="L5" s="619">
        <v>2</v>
      </c>
      <c r="M5" s="635" t="str">
        <f>VLOOKUP(L5,$AT$4:$AY$7,2,FALSE)</f>
        <v>Mexiko</v>
      </c>
      <c r="N5" s="636">
        <f>VLOOKUP(M5,$AU$4:$AY$7,2,FALSE)</f>
        <v>4</v>
      </c>
      <c r="O5" s="636">
        <f>VLOOKUP(M5,$AU$4:$AY$7,3,FALSE)</f>
        <v>3</v>
      </c>
      <c r="P5" s="636">
        <f>VLOOKUP(M5,$AU$4:$AY$7,4,FALSE)</f>
        <v>2</v>
      </c>
      <c r="Q5" s="637">
        <f>VLOOKUP(M5,$AU$4:$AY$7,5,FALSE)</f>
        <v>1</v>
      </c>
      <c r="S5" s="634" t="s">
        <v>123</v>
      </c>
      <c r="T5" s="2001" t="s">
        <v>46</v>
      </c>
      <c r="U5" s="2002"/>
      <c r="V5" s="2002"/>
      <c r="W5" s="2003"/>
      <c r="X5" s="672">
        <f>IF(T5='Resultat &amp; tabell'!S5,20,0)</f>
        <v>0</v>
      </c>
      <c r="Z5" s="511" t="s">
        <v>10</v>
      </c>
      <c r="AA5" s="512">
        <f t="shared" ref="AA5:AA9" si="5">IF(G5="",0,IF($G5&lt;$I5,0,IF($G5=$I5,1,3)))</f>
        <v>3</v>
      </c>
      <c r="AB5" s="512">
        <f t="shared" si="0"/>
        <v>2</v>
      </c>
      <c r="AC5" s="512">
        <f t="shared" si="1"/>
        <v>0</v>
      </c>
      <c r="AD5" s="511" t="s">
        <v>11</v>
      </c>
      <c r="AE5" s="512">
        <f t="shared" ref="AE5:AE9" si="6">IF(I5="",0,IF(I5&lt;G5,0,IF(G5=I5,1,3)))</f>
        <v>0</v>
      </c>
      <c r="AF5" s="508">
        <f t="shared" si="2"/>
        <v>0</v>
      </c>
      <c r="AG5" s="508">
        <f t="shared" si="3"/>
        <v>2</v>
      </c>
      <c r="AI5" s="507">
        <f>RANK($AJ5,$AJ$4:$AJ$7,1)+COUNTIF($AJ$4:$AJ5,$AJ5)-1</f>
        <v>2</v>
      </c>
      <c r="AJ5" s="507">
        <f t="shared" ref="AJ5:AJ7" si="7">AK5+AL5+AM5</f>
        <v>2</v>
      </c>
      <c r="AK5" s="507">
        <f t="shared" ref="AK5:AK7" si="8">SUMPRODUCT(($AO$4:$AO$7=AO5)*($AR$4:$AR$7=AR5)*($AP$4:$AP$7&gt;AP5))</f>
        <v>0</v>
      </c>
      <c r="AL5" s="507">
        <f t="shared" ref="AL5:AL7" si="9">SUMPRODUCT(($AO$4:$AO$7=AO5)*($AR$4:$AR$7&gt;AR5))</f>
        <v>0</v>
      </c>
      <c r="AM5" s="507">
        <f t="shared" ref="AM5:AM7" si="10">RANK(AO5,$AO$4:$AO$7)</f>
        <v>2</v>
      </c>
      <c r="AN5" s="511" t="s">
        <v>10</v>
      </c>
      <c r="AO5" s="507">
        <f t="shared" ref="AO5:AO7" si="11">SUMIF($Z$4:$Z$9,$AN5,$AA$4:$AA$9)+SUMIF($AD$4:$AD$9,$AN5,$AE$4:$AE$9)</f>
        <v>4</v>
      </c>
      <c r="AP5" s="507">
        <f>SUMIF($Z$4:$Z$9,AN5,$AB$4:$AB$9)+SUMIF($AD$4:$AD$9,AN5,$AF$4:$AF$9)</f>
        <v>3</v>
      </c>
      <c r="AQ5" s="507">
        <f t="shared" ref="AQ5:AQ7" si="12">SUMIF($AD$4:$AD$9,AN5,$AG$4:$AG$9)+SUMIF($Z$4:$Z$9,AN5,$AC$4:$AC$9)</f>
        <v>2</v>
      </c>
      <c r="AR5" s="507">
        <f t="shared" ref="AR5:AR7" si="13">AP5-AQ5</f>
        <v>1</v>
      </c>
      <c r="AT5" s="507">
        <v>2</v>
      </c>
      <c r="AU5" s="507" t="str">
        <f t="shared" ref="AU5:AU7" si="14">VLOOKUP($AT5,$AI$4:$AR$7,6,FALSE)</f>
        <v>Mexiko</v>
      </c>
      <c r="AV5" s="507">
        <f t="shared" ref="AV5:AV7" si="15">VLOOKUP($AU5,$AN$4:$AR$7,2,FALSE)</f>
        <v>4</v>
      </c>
      <c r="AW5" s="507">
        <f t="shared" si="4"/>
        <v>3</v>
      </c>
      <c r="AX5" s="507">
        <f t="shared" ref="AX5:AX7" si="16">VLOOKUP($AU5,$AN$4:$AR$7,4,FALSE)</f>
        <v>2</v>
      </c>
      <c r="AY5" s="507">
        <f t="shared" ref="AY5:AY7" si="17">VLOOKUP($AU5,$AN$4:$AR$7,5,FALSE)</f>
        <v>1</v>
      </c>
      <c r="AZ5" s="569">
        <v>2</v>
      </c>
      <c r="BA5" s="576">
        <v>41803.541666666664</v>
      </c>
      <c r="BB5" s="571" t="s">
        <v>10</v>
      </c>
      <c r="BC5" s="572" t="s">
        <v>6</v>
      </c>
      <c r="BD5" s="573" t="s">
        <v>11</v>
      </c>
      <c r="BE5" s="575">
        <f>IF(G5='Resultat &amp; tabell'!$G5,2,0)</f>
        <v>0</v>
      </c>
      <c r="BF5" s="574" t="s">
        <v>6</v>
      </c>
      <c r="BG5" s="575">
        <f>IF(I5='Resultat &amp; tabell'!$I5,2,0)</f>
        <v>2</v>
      </c>
      <c r="BH5" s="575">
        <f>IF(J5='Resultat &amp; tabell'!$J5,1,0)</f>
        <v>1</v>
      </c>
      <c r="BI5" s="559">
        <f t="shared" ref="BI5:BI9" si="18">SUM(BE5+BG5+BH5)</f>
        <v>3</v>
      </c>
      <c r="BK5" s="634" t="s">
        <v>84</v>
      </c>
      <c r="BL5" s="557"/>
      <c r="BM5" s="612">
        <f>IF(T4='Resultat &amp; tabell'!$M5,20,0)</f>
        <v>0</v>
      </c>
      <c r="BN5" s="599"/>
      <c r="BO5" s="599"/>
    </row>
    <row r="6" spans="2:67" ht="14.25" customHeight="1" x14ac:dyDescent="0.25">
      <c r="B6" s="498">
        <v>17</v>
      </c>
      <c r="C6" s="541">
        <v>41807.666666666664</v>
      </c>
      <c r="D6" s="543" t="s">
        <v>166</v>
      </c>
      <c r="E6" s="538" t="s">
        <v>6</v>
      </c>
      <c r="F6" s="539" t="s">
        <v>168</v>
      </c>
      <c r="G6" s="679">
        <v>1</v>
      </c>
      <c r="H6" s="552" t="s">
        <v>6</v>
      </c>
      <c r="I6" s="615">
        <v>0</v>
      </c>
      <c r="J6" s="615">
        <v>1</v>
      </c>
      <c r="K6" s="629">
        <f>IF('Resultat &amp; tabell'!J6="",0,BI6)</f>
        <v>2</v>
      </c>
      <c r="L6" s="619">
        <v>3</v>
      </c>
      <c r="M6" s="638" t="str">
        <f>VLOOKUP(L6,$AT$4:$AY$7,2,FALSE)</f>
        <v>Kroatien</v>
      </c>
      <c r="N6" s="632">
        <f>VLOOKUP(M6,$AU$4:$AY$7,2,FALSE)</f>
        <v>2</v>
      </c>
      <c r="O6" s="632">
        <f>VLOOKUP(M6,$AU$4:$AY$7,3,FALSE)</f>
        <v>3</v>
      </c>
      <c r="P6" s="632">
        <f>VLOOKUP(M6,$AU$4:$AY$7,4,FALSE)</f>
        <v>5</v>
      </c>
      <c r="Q6" s="633">
        <f>VLOOKUP(M6,$AU$4:$AY$7,5,FALSE)</f>
        <v>-2</v>
      </c>
      <c r="Z6" s="511" t="s">
        <v>5</v>
      </c>
      <c r="AA6" s="512">
        <f t="shared" si="5"/>
        <v>3</v>
      </c>
      <c r="AB6" s="512">
        <f t="shared" si="0"/>
        <v>1</v>
      </c>
      <c r="AC6" s="512">
        <f t="shared" si="1"/>
        <v>0</v>
      </c>
      <c r="AD6" s="511" t="s">
        <v>10</v>
      </c>
      <c r="AE6" s="512">
        <f t="shared" si="6"/>
        <v>0</v>
      </c>
      <c r="AF6" s="508">
        <f t="shared" si="2"/>
        <v>0</v>
      </c>
      <c r="AG6" s="508">
        <f t="shared" si="3"/>
        <v>1</v>
      </c>
      <c r="AI6" s="507">
        <f>RANK($AJ6,$AJ$4:$AJ$7,1)+COUNTIF($AJ$4:$AJ6,$AJ6)-1</f>
        <v>3</v>
      </c>
      <c r="AJ6" s="507">
        <f t="shared" si="7"/>
        <v>3</v>
      </c>
      <c r="AK6" s="507">
        <f t="shared" si="8"/>
        <v>0</v>
      </c>
      <c r="AL6" s="507">
        <f t="shared" si="9"/>
        <v>0</v>
      </c>
      <c r="AM6" s="507">
        <f t="shared" si="10"/>
        <v>3</v>
      </c>
      <c r="AN6" s="511" t="s">
        <v>7</v>
      </c>
      <c r="AO6" s="507">
        <f t="shared" si="11"/>
        <v>2</v>
      </c>
      <c r="AP6" s="507">
        <f>SUMIF($Z$4:$Z$9,AN6,$AB$4:$AB$9)+SUMIF($AD$4:$AD$9,AN6,$AF$4:$AF$9)</f>
        <v>3</v>
      </c>
      <c r="AQ6" s="507">
        <f t="shared" si="12"/>
        <v>5</v>
      </c>
      <c r="AR6" s="507">
        <f t="shared" si="13"/>
        <v>-2</v>
      </c>
      <c r="AT6" s="507">
        <v>3</v>
      </c>
      <c r="AU6" s="507" t="str">
        <f t="shared" si="14"/>
        <v>Kroatien</v>
      </c>
      <c r="AV6" s="507">
        <f t="shared" si="15"/>
        <v>2</v>
      </c>
      <c r="AW6" s="507">
        <f t="shared" si="4"/>
        <v>3</v>
      </c>
      <c r="AX6" s="507">
        <f t="shared" si="16"/>
        <v>5</v>
      </c>
      <c r="AY6" s="507">
        <f t="shared" si="17"/>
        <v>-2</v>
      </c>
      <c r="AZ6" s="569">
        <v>17</v>
      </c>
      <c r="BA6" s="576">
        <v>41807.666666666664</v>
      </c>
      <c r="BB6" s="571" t="s">
        <v>5</v>
      </c>
      <c r="BC6" s="572" t="s">
        <v>6</v>
      </c>
      <c r="BD6" s="573" t="s">
        <v>10</v>
      </c>
      <c r="BE6" s="575">
        <f>IF(G6='Resultat &amp; tabell'!$G6,2,0)</f>
        <v>0</v>
      </c>
      <c r="BF6" s="574" t="s">
        <v>6</v>
      </c>
      <c r="BG6" s="575">
        <f>IF(I6='Resultat &amp; tabell'!$I6,2,0)</f>
        <v>2</v>
      </c>
      <c r="BH6" s="575">
        <f>IF(J6='Resultat &amp; tabell'!$J6,1,0)</f>
        <v>0</v>
      </c>
      <c r="BI6" s="559">
        <f t="shared" si="18"/>
        <v>2</v>
      </c>
      <c r="BK6" s="634" t="s">
        <v>123</v>
      </c>
      <c r="BL6" s="557"/>
      <c r="BM6" s="612">
        <f>IF(T5='Resultat &amp; tabell'!$M6,20,0)</f>
        <v>0</v>
      </c>
      <c r="BN6" s="599"/>
      <c r="BO6" s="599"/>
    </row>
    <row r="7" spans="2:67" ht="14.25" customHeight="1" x14ac:dyDescent="0.25">
      <c r="B7" s="498">
        <v>18</v>
      </c>
      <c r="C7" s="541">
        <v>41808.75</v>
      </c>
      <c r="D7" s="537" t="s">
        <v>169</v>
      </c>
      <c r="E7" s="538" t="s">
        <v>6</v>
      </c>
      <c r="F7" s="539" t="s">
        <v>170</v>
      </c>
      <c r="G7" s="679">
        <v>1</v>
      </c>
      <c r="H7" s="552" t="s">
        <v>6</v>
      </c>
      <c r="I7" s="615">
        <v>1</v>
      </c>
      <c r="J7" s="615" t="s">
        <v>122</v>
      </c>
      <c r="K7" s="629">
        <f>IF('Resultat &amp; tabell'!J7="",0,BI7)</f>
        <v>0</v>
      </c>
      <c r="L7" s="619">
        <v>4</v>
      </c>
      <c r="M7" s="639" t="str">
        <f>VLOOKUP(L7,$AT$4:$AY$7,2,FALSE)</f>
        <v>Kamerun</v>
      </c>
      <c r="N7" s="636">
        <f>VLOOKUP(M7,$AU$4:$AY$7,2,FALSE)</f>
        <v>1</v>
      </c>
      <c r="O7" s="636">
        <f>VLOOKUP(M7,$AU$4:$AY$7,3,FALSE)</f>
        <v>2</v>
      </c>
      <c r="P7" s="636">
        <f>VLOOKUP(M7,$AU$4:$AY$7,4,FALSE)</f>
        <v>5</v>
      </c>
      <c r="Q7" s="637">
        <f>VLOOKUP(M7,$AU$4:$AY$7,5,FALSE)</f>
        <v>-3</v>
      </c>
      <c r="S7" s="640"/>
      <c r="T7" s="613"/>
      <c r="U7" s="613"/>
      <c r="V7" s="613"/>
      <c r="W7" s="504"/>
      <c r="Z7" s="511" t="s">
        <v>11</v>
      </c>
      <c r="AA7" s="512">
        <f t="shared" si="5"/>
        <v>1</v>
      </c>
      <c r="AB7" s="512">
        <f t="shared" si="0"/>
        <v>1</v>
      </c>
      <c r="AC7" s="512">
        <f t="shared" si="1"/>
        <v>1</v>
      </c>
      <c r="AD7" s="511" t="s">
        <v>7</v>
      </c>
      <c r="AE7" s="512">
        <f t="shared" si="6"/>
        <v>1</v>
      </c>
      <c r="AF7" s="508">
        <f t="shared" si="2"/>
        <v>1</v>
      </c>
      <c r="AG7" s="508">
        <f t="shared" si="3"/>
        <v>1</v>
      </c>
      <c r="AI7" s="507">
        <f>RANK($AJ7,$AJ$4:$AJ$7,1)+COUNTIF($AJ$4:$AJ7,$AJ7)-1</f>
        <v>4</v>
      </c>
      <c r="AJ7" s="507">
        <f t="shared" si="7"/>
        <v>4</v>
      </c>
      <c r="AK7" s="507">
        <f t="shared" si="8"/>
        <v>0</v>
      </c>
      <c r="AL7" s="507">
        <f t="shared" si="9"/>
        <v>0</v>
      </c>
      <c r="AM7" s="507">
        <f t="shared" si="10"/>
        <v>4</v>
      </c>
      <c r="AN7" s="511" t="s">
        <v>11</v>
      </c>
      <c r="AO7" s="507">
        <f t="shared" si="11"/>
        <v>1</v>
      </c>
      <c r="AP7" s="507">
        <f>SUMIF($Z$4:$Z$9,AN7,$AB$4:$AB$9)+SUMIF($AD$4:$AD$9,AN7,$AF$4:$AF$9)</f>
        <v>2</v>
      </c>
      <c r="AQ7" s="507">
        <f t="shared" si="12"/>
        <v>5</v>
      </c>
      <c r="AR7" s="507">
        <f t="shared" si="13"/>
        <v>-3</v>
      </c>
      <c r="AT7" s="507">
        <v>4</v>
      </c>
      <c r="AU7" s="507" t="str">
        <f t="shared" si="14"/>
        <v>Kamerun</v>
      </c>
      <c r="AV7" s="507">
        <f t="shared" si="15"/>
        <v>1</v>
      </c>
      <c r="AW7" s="507">
        <f t="shared" si="4"/>
        <v>2</v>
      </c>
      <c r="AX7" s="507">
        <f t="shared" si="16"/>
        <v>5</v>
      </c>
      <c r="AY7" s="507">
        <f t="shared" si="17"/>
        <v>-3</v>
      </c>
      <c r="AZ7" s="569">
        <v>18</v>
      </c>
      <c r="BA7" s="576">
        <v>41808.75</v>
      </c>
      <c r="BB7" s="571" t="s">
        <v>11</v>
      </c>
      <c r="BC7" s="572" t="s">
        <v>6</v>
      </c>
      <c r="BD7" s="573" t="s">
        <v>7</v>
      </c>
      <c r="BE7" s="575">
        <f>IF(G7='Resultat &amp; tabell'!$G7,2,0)</f>
        <v>0</v>
      </c>
      <c r="BF7" s="574" t="s">
        <v>6</v>
      </c>
      <c r="BG7" s="575">
        <f>IF(I7='Resultat &amp; tabell'!$I7,2,0)</f>
        <v>0</v>
      </c>
      <c r="BH7" s="575">
        <f>IF(J7='Resultat &amp; tabell'!$J7,1,0)</f>
        <v>0</v>
      </c>
      <c r="BI7" s="559">
        <f t="shared" si="18"/>
        <v>0</v>
      </c>
      <c r="BK7" s="577"/>
      <c r="BL7" s="599"/>
      <c r="BM7" s="599"/>
      <c r="BN7" s="599"/>
      <c r="BO7" s="599"/>
    </row>
    <row r="8" spans="2:67" ht="14.25" customHeight="1" x14ac:dyDescent="0.25">
      <c r="B8" s="498">
        <v>33</v>
      </c>
      <c r="C8" s="541">
        <v>41813.708333333336</v>
      </c>
      <c r="D8" s="537" t="s">
        <v>169</v>
      </c>
      <c r="E8" s="538" t="s">
        <v>6</v>
      </c>
      <c r="F8" s="539" t="s">
        <v>166</v>
      </c>
      <c r="G8" s="679">
        <v>1</v>
      </c>
      <c r="H8" s="552" t="s">
        <v>6</v>
      </c>
      <c r="I8" s="615">
        <v>2</v>
      </c>
      <c r="J8" s="615">
        <v>2</v>
      </c>
      <c r="K8" s="629">
        <f>IF('Resultat &amp; tabell'!J8="",0,BI8)</f>
        <v>3</v>
      </c>
      <c r="N8" s="641"/>
      <c r="O8" s="641"/>
      <c r="P8" s="641"/>
      <c r="Q8" s="641"/>
      <c r="S8" s="640"/>
      <c r="T8" s="613"/>
      <c r="U8" s="613"/>
      <c r="V8" s="613"/>
      <c r="W8" s="504"/>
      <c r="Z8" s="511" t="s">
        <v>11</v>
      </c>
      <c r="AA8" s="512">
        <f t="shared" si="5"/>
        <v>0</v>
      </c>
      <c r="AB8" s="512">
        <f t="shared" si="0"/>
        <v>1</v>
      </c>
      <c r="AC8" s="512">
        <f t="shared" si="1"/>
        <v>2</v>
      </c>
      <c r="AD8" s="511" t="s">
        <v>5</v>
      </c>
      <c r="AE8" s="512">
        <f t="shared" si="6"/>
        <v>3</v>
      </c>
      <c r="AF8" s="508">
        <f t="shared" si="2"/>
        <v>2</v>
      </c>
      <c r="AG8" s="508">
        <f t="shared" si="3"/>
        <v>1</v>
      </c>
      <c r="AZ8" s="569">
        <v>33</v>
      </c>
      <c r="BA8" s="576">
        <v>41813.708333333336</v>
      </c>
      <c r="BB8" s="571" t="s">
        <v>11</v>
      </c>
      <c r="BC8" s="572" t="s">
        <v>6</v>
      </c>
      <c r="BD8" s="573" t="s">
        <v>5</v>
      </c>
      <c r="BE8" s="575">
        <f>IF(G8='Resultat &amp; tabell'!$G8,2,0)</f>
        <v>2</v>
      </c>
      <c r="BF8" s="574" t="s">
        <v>6</v>
      </c>
      <c r="BG8" s="575">
        <f>IF(I8='Resultat &amp; tabell'!$I8,2,0)</f>
        <v>0</v>
      </c>
      <c r="BH8" s="575">
        <f>IF(J8='Resultat &amp; tabell'!$J8,1,0)</f>
        <v>1</v>
      </c>
      <c r="BI8" s="559">
        <f t="shared" si="18"/>
        <v>3</v>
      </c>
      <c r="BL8" s="599"/>
      <c r="BM8" s="599"/>
      <c r="BN8" s="599"/>
      <c r="BO8" s="599"/>
    </row>
    <row r="9" spans="2:67" ht="14.25" customHeight="1" x14ac:dyDescent="0.25">
      <c r="B9" s="497">
        <v>34</v>
      </c>
      <c r="C9" s="542">
        <v>41813.708333333336</v>
      </c>
      <c r="D9" s="537" t="s">
        <v>170</v>
      </c>
      <c r="E9" s="538" t="s">
        <v>6</v>
      </c>
      <c r="F9" s="539" t="s">
        <v>168</v>
      </c>
      <c r="G9" s="680">
        <v>1</v>
      </c>
      <c r="H9" s="552" t="s">
        <v>6</v>
      </c>
      <c r="I9" s="615">
        <v>1</v>
      </c>
      <c r="J9" s="616" t="s">
        <v>122</v>
      </c>
      <c r="K9" s="629">
        <f>IF('Resultat &amp; tabell'!J9="",0,BI9)</f>
        <v>2</v>
      </c>
      <c r="N9" s="641"/>
      <c r="O9" s="641"/>
      <c r="P9" s="641"/>
      <c r="Q9" s="641"/>
      <c r="S9" s="640"/>
      <c r="T9" s="613"/>
      <c r="U9" s="613"/>
      <c r="V9" s="613"/>
      <c r="W9" s="504"/>
      <c r="Z9" s="511" t="s">
        <v>7</v>
      </c>
      <c r="AA9" s="512">
        <f t="shared" si="5"/>
        <v>1</v>
      </c>
      <c r="AB9" s="512">
        <f t="shared" si="0"/>
        <v>1</v>
      </c>
      <c r="AC9" s="512">
        <f t="shared" si="1"/>
        <v>1</v>
      </c>
      <c r="AD9" s="511" t="s">
        <v>10</v>
      </c>
      <c r="AE9" s="512">
        <f t="shared" si="6"/>
        <v>1</v>
      </c>
      <c r="AF9" s="508">
        <f t="shared" si="2"/>
        <v>1</v>
      </c>
      <c r="AG9" s="508">
        <f t="shared" si="3"/>
        <v>1</v>
      </c>
      <c r="AZ9" s="579">
        <v>34</v>
      </c>
      <c r="BA9" s="580">
        <v>41813.708333333336</v>
      </c>
      <c r="BB9" s="581" t="s">
        <v>7</v>
      </c>
      <c r="BC9" s="582" t="s">
        <v>6</v>
      </c>
      <c r="BD9" s="583" t="s">
        <v>10</v>
      </c>
      <c r="BE9" s="575">
        <f>IF(G9='Resultat &amp; tabell'!$G9,2,0)</f>
        <v>2</v>
      </c>
      <c r="BF9" s="574" t="s">
        <v>6</v>
      </c>
      <c r="BG9" s="575">
        <f>IF(I9='Resultat &amp; tabell'!$I9,2,0)</f>
        <v>0</v>
      </c>
      <c r="BH9" s="575">
        <f>IF(J9='Resultat &amp; tabell'!$J9,1,0)</f>
        <v>0</v>
      </c>
      <c r="BI9" s="559">
        <f t="shared" si="18"/>
        <v>2</v>
      </c>
      <c r="BL9" s="599"/>
      <c r="BM9" s="599"/>
      <c r="BN9" s="599"/>
      <c r="BO9" s="599"/>
    </row>
    <row r="10" spans="2:67" ht="14.25" customHeight="1" x14ac:dyDescent="0.3">
      <c r="C10" s="513"/>
      <c r="F10" s="674"/>
      <c r="K10" s="642"/>
      <c r="N10" s="641"/>
      <c r="O10" s="641"/>
      <c r="P10" s="641"/>
      <c r="Q10" s="641"/>
      <c r="S10" s="640"/>
      <c r="T10" s="613"/>
      <c r="U10" s="613"/>
      <c r="V10" s="613"/>
      <c r="W10" s="504"/>
      <c r="BA10" s="584"/>
      <c r="BI10" s="560"/>
      <c r="BL10" s="599"/>
      <c r="BM10" s="599"/>
      <c r="BN10" s="599"/>
      <c r="BO10" s="599"/>
    </row>
    <row r="11" spans="2:67" s="518" customFormat="1" ht="14.25" customHeight="1" x14ac:dyDescent="0.3">
      <c r="B11" s="495" t="s">
        <v>24</v>
      </c>
      <c r="C11" s="516"/>
      <c r="D11" s="501"/>
      <c r="E11" s="502"/>
      <c r="F11" s="675"/>
      <c r="G11" s="502"/>
      <c r="H11" s="502"/>
      <c r="I11" s="517"/>
      <c r="J11" s="502"/>
      <c r="K11" s="674"/>
      <c r="L11" s="643"/>
      <c r="M11" s="644"/>
      <c r="N11" s="645"/>
      <c r="O11" s="645"/>
      <c r="P11" s="645"/>
      <c r="Q11" s="645"/>
      <c r="R11" s="644"/>
      <c r="S11" s="644" t="s">
        <v>109</v>
      </c>
      <c r="Z11" s="505"/>
      <c r="AA11" s="512"/>
      <c r="AB11" s="512"/>
      <c r="AC11" s="512"/>
      <c r="AD11" s="505"/>
      <c r="AE11" s="519"/>
      <c r="AF11" s="520"/>
      <c r="AG11" s="520"/>
      <c r="AH11" s="519"/>
      <c r="AI11" s="507"/>
      <c r="AJ11" s="519"/>
      <c r="AK11" s="519"/>
      <c r="AL11" s="519"/>
      <c r="AM11" s="519"/>
      <c r="AN11" s="519"/>
      <c r="AO11" s="519"/>
      <c r="AP11" s="519"/>
      <c r="AQ11" s="519"/>
      <c r="AR11" s="519"/>
      <c r="AS11" s="519"/>
      <c r="AT11" s="519"/>
      <c r="AU11" s="519"/>
      <c r="AV11" s="519"/>
      <c r="AW11" s="519"/>
      <c r="AX11" s="519"/>
      <c r="AY11" s="519"/>
      <c r="AZ11" s="562" t="s">
        <v>24</v>
      </c>
      <c r="BA11" s="586"/>
      <c r="BB11" s="563"/>
      <c r="BC11" s="564"/>
      <c r="BD11" s="563"/>
      <c r="BE11" s="564"/>
      <c r="BF11" s="564"/>
      <c r="BG11" s="587"/>
      <c r="BH11" s="564"/>
      <c r="BI11" s="561"/>
      <c r="BJ11" s="528"/>
      <c r="BK11" s="530"/>
      <c r="BL11" s="561"/>
      <c r="BM11" s="561"/>
      <c r="BN11" s="561"/>
      <c r="BO11" s="561"/>
    </row>
    <row r="12" spans="2:67" s="518" customFormat="1" ht="14.25" customHeight="1" x14ac:dyDescent="0.25">
      <c r="B12" s="555" t="s">
        <v>2</v>
      </c>
      <c r="C12" s="549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550" t="s">
        <v>81</v>
      </c>
      <c r="K12" s="646" t="s">
        <v>89</v>
      </c>
      <c r="L12" s="643"/>
      <c r="M12" s="625" t="s">
        <v>24</v>
      </c>
      <c r="N12" s="626" t="s">
        <v>89</v>
      </c>
      <c r="O12" s="626" t="s">
        <v>90</v>
      </c>
      <c r="P12" s="626" t="s">
        <v>91</v>
      </c>
      <c r="Q12" s="627" t="s">
        <v>101</v>
      </c>
      <c r="R12" s="644"/>
      <c r="S12" s="647" t="s">
        <v>83</v>
      </c>
      <c r="T12" s="532" t="s">
        <v>89</v>
      </c>
      <c r="U12" s="532" t="s">
        <v>102</v>
      </c>
      <c r="V12" s="558" t="s">
        <v>111</v>
      </c>
      <c r="Z12" s="509" t="s">
        <v>87</v>
      </c>
      <c r="AA12" s="509" t="s">
        <v>89</v>
      </c>
      <c r="AB12" s="509" t="s">
        <v>90</v>
      </c>
      <c r="AC12" s="509" t="s">
        <v>91</v>
      </c>
      <c r="AD12" s="509" t="s">
        <v>88</v>
      </c>
      <c r="AE12" s="509" t="s">
        <v>89</v>
      </c>
      <c r="AF12" s="509" t="s">
        <v>90</v>
      </c>
      <c r="AG12" s="509" t="s">
        <v>91</v>
      </c>
      <c r="AH12" s="519"/>
      <c r="AI12" s="510" t="s">
        <v>99</v>
      </c>
      <c r="AJ12" s="510" t="s">
        <v>98</v>
      </c>
      <c r="AK12" s="510" t="s">
        <v>97</v>
      </c>
      <c r="AL12" s="509" t="s">
        <v>96</v>
      </c>
      <c r="AM12" s="509" t="s">
        <v>95</v>
      </c>
      <c r="AN12" s="509" t="s">
        <v>92</v>
      </c>
      <c r="AO12" s="509" t="s">
        <v>89</v>
      </c>
      <c r="AP12" s="509" t="s">
        <v>90</v>
      </c>
      <c r="AQ12" s="509" t="s">
        <v>91</v>
      </c>
      <c r="AR12" s="510" t="s">
        <v>93</v>
      </c>
      <c r="AS12" s="519"/>
      <c r="AT12" s="509" t="s">
        <v>94</v>
      </c>
      <c r="AU12" s="509" t="s">
        <v>92</v>
      </c>
      <c r="AV12" s="509" t="s">
        <v>89</v>
      </c>
      <c r="AW12" s="509" t="s">
        <v>90</v>
      </c>
      <c r="AX12" s="509" t="s">
        <v>91</v>
      </c>
      <c r="AY12" s="510" t="s">
        <v>93</v>
      </c>
      <c r="AZ12" s="588" t="s">
        <v>2</v>
      </c>
      <c r="BA12" s="589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590" t="s">
        <v>81</v>
      </c>
      <c r="BI12" s="551" t="s">
        <v>89</v>
      </c>
      <c r="BJ12" s="528"/>
      <c r="BK12" s="565"/>
      <c r="BL12" s="561"/>
      <c r="BM12" s="561"/>
      <c r="BN12" s="561"/>
      <c r="BO12" s="561"/>
    </row>
    <row r="13" spans="2:67" ht="14.25" customHeight="1" x14ac:dyDescent="0.25">
      <c r="B13" s="498">
        <v>3</v>
      </c>
      <c r="C13" s="541">
        <v>41803.666666666664</v>
      </c>
      <c r="D13" s="537" t="s">
        <v>174</v>
      </c>
      <c r="E13" s="538" t="s">
        <v>6</v>
      </c>
      <c r="F13" s="539" t="s">
        <v>177</v>
      </c>
      <c r="G13" s="615">
        <v>1</v>
      </c>
      <c r="H13" s="552" t="s">
        <v>6</v>
      </c>
      <c r="I13" s="615">
        <v>1</v>
      </c>
      <c r="J13" s="615" t="s">
        <v>214</v>
      </c>
      <c r="K13" s="629">
        <f>IF('Resultat &amp; tabell'!J13="",0,BI13)</f>
        <v>2</v>
      </c>
      <c r="L13" s="630">
        <v>1</v>
      </c>
      <c r="M13" s="631" t="str">
        <f>VLOOKUP(L13,$AT$13:$AY$16,2,FALSE)</f>
        <v>Spanien</v>
      </c>
      <c r="N13" s="632">
        <f>VLOOKUP(M13,$AU$13:$AY$16,2,FALSE)</f>
        <v>7</v>
      </c>
      <c r="O13" s="632">
        <f>VLOOKUP(M13,$AU$13:$AY$16,3,FALSE)</f>
        <v>5</v>
      </c>
      <c r="P13" s="632">
        <f>VLOOKUP(M13,$AU$13:$AY$16,4,FALSE)</f>
        <v>3</v>
      </c>
      <c r="Q13" s="633">
        <f>VLOOKUP(M13,$AU$13:$AY$16,5,FALSE)</f>
        <v>2</v>
      </c>
      <c r="S13" s="648" t="s">
        <v>108</v>
      </c>
      <c r="T13" s="668">
        <f>SUM(K4:K72)</f>
        <v>78</v>
      </c>
      <c r="U13" s="668">
        <v>0</v>
      </c>
      <c r="V13" s="669">
        <f t="shared" ref="V13:V18" si="19">SUM(T13:U13)</f>
        <v>78</v>
      </c>
      <c r="W13" s="504"/>
      <c r="Z13" s="511" t="s">
        <v>27</v>
      </c>
      <c r="AA13" s="512">
        <f t="shared" ref="AA13:AA18" si="20">IF(G13="",0,IF($G13&lt;$I13,0,IF($G13=$I13,1,3)))</f>
        <v>1</v>
      </c>
      <c r="AB13" s="512">
        <f t="shared" ref="AB13:AB18" si="21">G13</f>
        <v>1</v>
      </c>
      <c r="AC13" s="512">
        <f t="shared" ref="AC13:AC18" si="22">I13</f>
        <v>1</v>
      </c>
      <c r="AD13" s="511" t="s">
        <v>28</v>
      </c>
      <c r="AE13" s="512">
        <f t="shared" ref="AE13:AE18" si="23">IF(I13="",0,IF(I13&lt;G13,0,IF(G13=I13,1,3)))</f>
        <v>1</v>
      </c>
      <c r="AF13" s="508">
        <f t="shared" ref="AF13:AF18" si="24">I13</f>
        <v>1</v>
      </c>
      <c r="AG13" s="508">
        <f t="shared" ref="AG13:AG18" si="25">G13</f>
        <v>1</v>
      </c>
      <c r="AI13" s="507">
        <f>RANK($AJ13,$AJ$13:$AJ$16,1)+COUNTIF($AJ$13:$AJ13,$AJ13)-1</f>
        <v>1</v>
      </c>
      <c r="AJ13" s="507">
        <f>AK13+AL13+AM13</f>
        <v>1</v>
      </c>
      <c r="AK13" s="507">
        <f>SUMPRODUCT(($AO$13:$AO$16=AO13)*($AR$13:$AR$16=AR13)*($AP$13:$AP$16&gt;AP13))</f>
        <v>0</v>
      </c>
      <c r="AL13" s="507">
        <f>SUMPRODUCT(($AO$13:$AO$16=AO13)*($AR$13:$AR$16&gt;AR13))</f>
        <v>0</v>
      </c>
      <c r="AM13" s="507">
        <f>RANK(AO13,$AO$13:$AO$16)</f>
        <v>1</v>
      </c>
      <c r="AN13" s="511" t="s">
        <v>27</v>
      </c>
      <c r="AO13" s="507">
        <f>SUMIF($Z$13:$Z$18,$AN13,$AA$13:$AA$18)+SUMIF($AD$13:$AD$18,$AN13,$AE$13:$AE$18)</f>
        <v>7</v>
      </c>
      <c r="AP13" s="507">
        <f>SUMIF($Z$13:$Z$18,$AN13,$AB$13:$AB$18)+SUMIF($AD$13:$AD$18,$AN13,$AF$13:$AF$18)</f>
        <v>5</v>
      </c>
      <c r="AQ13" s="507">
        <f>SUMIF($Z$13:$Z$18,$AN13,$AC$13:$AC$18)+SUMIF($AD$13:$AD$18,$AN13,$AG$13:$AG$18)</f>
        <v>3</v>
      </c>
      <c r="AR13" s="507">
        <f>AP13-AQ13</f>
        <v>2</v>
      </c>
      <c r="AT13" s="507">
        <v>1</v>
      </c>
      <c r="AU13" s="507" t="str">
        <f>VLOOKUP($AT13,$AI$13:$AR$16,6,FALSE)</f>
        <v>Spanien</v>
      </c>
      <c r="AV13" s="507">
        <f>VLOOKUP($AU13,$AN$13:$AR$16,2,FALSE)</f>
        <v>7</v>
      </c>
      <c r="AW13" s="507">
        <f>VLOOKUP($AU13,$AN$13:$AR$16,3,FALSE)</f>
        <v>5</v>
      </c>
      <c r="AX13" s="507">
        <f>VLOOKUP($AU13,$AN$13:$AR$16,4,FALSE)</f>
        <v>3</v>
      </c>
      <c r="AY13" s="507">
        <f>VLOOKUP($AU13,$AN$13:$AR$16,5,FALSE)</f>
        <v>2</v>
      </c>
      <c r="AZ13" s="569">
        <v>3</v>
      </c>
      <c r="BA13" s="576">
        <v>41803.666666666664</v>
      </c>
      <c r="BB13" s="571" t="s">
        <v>27</v>
      </c>
      <c r="BC13" s="572" t="s">
        <v>6</v>
      </c>
      <c r="BD13" s="573" t="s">
        <v>28</v>
      </c>
      <c r="BE13" s="575">
        <f>IF(G13='Resultat &amp; tabell'!$G13,2,0)</f>
        <v>2</v>
      </c>
      <c r="BF13" s="574" t="s">
        <v>6</v>
      </c>
      <c r="BG13" s="575">
        <f>IF(I13='Resultat &amp; tabell'!$I13,2,0)</f>
        <v>0</v>
      </c>
      <c r="BH13" s="575">
        <f>IF(J13='Resultat &amp; tabell'!$J13,1,0)</f>
        <v>0</v>
      </c>
      <c r="BI13" s="559">
        <f t="shared" ref="BI13:BI18" si="26">SUM(BE13+BG13+BH13)</f>
        <v>2</v>
      </c>
      <c r="BJ13" s="529"/>
      <c r="BK13" s="562"/>
      <c r="BL13" s="599"/>
      <c r="BM13" s="599"/>
      <c r="BN13" s="599"/>
      <c r="BO13" s="599"/>
    </row>
    <row r="14" spans="2:67" ht="14.25" customHeight="1" x14ac:dyDescent="0.25">
      <c r="B14" s="498">
        <v>4</v>
      </c>
      <c r="C14" s="541">
        <v>41803.75</v>
      </c>
      <c r="D14" s="537" t="s">
        <v>175</v>
      </c>
      <c r="E14" s="538" t="s">
        <v>6</v>
      </c>
      <c r="F14" s="539" t="s">
        <v>176</v>
      </c>
      <c r="G14" s="615">
        <v>1</v>
      </c>
      <c r="H14" s="552" t="s">
        <v>6</v>
      </c>
      <c r="I14" s="615">
        <v>2</v>
      </c>
      <c r="J14" s="615">
        <v>2</v>
      </c>
      <c r="K14" s="629">
        <f>IF('Resultat &amp; tabell'!J14="",0,BI14)</f>
        <v>0</v>
      </c>
      <c r="L14" s="619">
        <v>2</v>
      </c>
      <c r="M14" s="635" t="str">
        <f>VLOOKUP(L14,$AT$13:$AY$16,2,FALSE)</f>
        <v>Holland</v>
      </c>
      <c r="N14" s="636">
        <f>VLOOKUP(M14,$AU$13:$AY$16,2,FALSE)</f>
        <v>5</v>
      </c>
      <c r="O14" s="636">
        <f>VLOOKUP(M14,$AU$13:$AY$16,3,FALSE)</f>
        <v>3</v>
      </c>
      <c r="P14" s="636">
        <f>VLOOKUP(M14,$AU$13:$AY$16,4,FALSE)</f>
        <v>2</v>
      </c>
      <c r="Q14" s="637">
        <f>VLOOKUP(M14,$AU$13:$AY$16,5,FALSE)</f>
        <v>1</v>
      </c>
      <c r="S14" s="649" t="s">
        <v>1</v>
      </c>
      <c r="T14" s="670">
        <f>SUM(K76:K83)</f>
        <v>12</v>
      </c>
      <c r="U14" s="670">
        <f>O76</f>
        <v>20</v>
      </c>
      <c r="V14" s="671">
        <f t="shared" si="19"/>
        <v>32</v>
      </c>
      <c r="W14" s="504"/>
      <c r="Z14" s="511" t="s">
        <v>30</v>
      </c>
      <c r="AA14" s="512">
        <f t="shared" si="20"/>
        <v>0</v>
      </c>
      <c r="AB14" s="512">
        <f t="shared" si="21"/>
        <v>1</v>
      </c>
      <c r="AC14" s="512">
        <f t="shared" si="22"/>
        <v>2</v>
      </c>
      <c r="AD14" s="511" t="s">
        <v>31</v>
      </c>
      <c r="AE14" s="512">
        <f t="shared" si="23"/>
        <v>3</v>
      </c>
      <c r="AF14" s="508">
        <f t="shared" si="24"/>
        <v>2</v>
      </c>
      <c r="AG14" s="508">
        <f t="shared" si="25"/>
        <v>1</v>
      </c>
      <c r="AI14" s="507">
        <f>RANK($AJ14,$AJ$13:$AJ$16,1)+COUNTIF($AJ$13:$AJ14,$AJ14)-1</f>
        <v>4</v>
      </c>
      <c r="AJ14" s="507">
        <f>AK14+AL14+AM14</f>
        <v>4</v>
      </c>
      <c r="AK14" s="507">
        <f>SUMPRODUCT(($AO$13:$AO$16=AO14)*($AR$13:$AR$16=AR14)*($AP$13:$AP$16&gt;AP14))</f>
        <v>0</v>
      </c>
      <c r="AL14" s="507">
        <f>SUMPRODUCT(($AO$13:$AO$16=AO14)*($AR$13:$AR$16&gt;AR14))</f>
        <v>0</v>
      </c>
      <c r="AM14" s="507">
        <f>RANK(AO14,$AO$13:$AO$16)</f>
        <v>4</v>
      </c>
      <c r="AN14" s="511" t="s">
        <v>30</v>
      </c>
      <c r="AO14" s="507">
        <f>SUMIF($Z$13:$Z$18,$AN14,$AA$13:$AA$18)+SUMIF($AD$13:$AD$18,$AN14,$AE$13:$AE$18)</f>
        <v>0</v>
      </c>
      <c r="AP14" s="507">
        <f>SUMIF($Z$13:$Z$18,$AN14,$AB$13:$AB$18)+SUMIF($AD$13:$AD$18,AN14,$AF$13:$AF$18)</f>
        <v>2</v>
      </c>
      <c r="AQ14" s="507">
        <f>SUMIF($Z$13:$Z$18,$AN14,$AC$13:$AC$18)+SUMIF($AD$13:$AD$18,$AN14,$AG$13:$AG$18)</f>
        <v>5</v>
      </c>
      <c r="AR14" s="507">
        <f>AP14-AQ14</f>
        <v>-3</v>
      </c>
      <c r="AT14" s="507">
        <v>2</v>
      </c>
      <c r="AU14" s="507" t="str">
        <f>VLOOKUP($AT14,$AI$13:$AR$16,6,FALSE)</f>
        <v>Holland</v>
      </c>
      <c r="AV14" s="507">
        <f>VLOOKUP($AU14,$AN$13:$AR$16,2,FALSE)</f>
        <v>5</v>
      </c>
      <c r="AW14" s="507">
        <f>VLOOKUP($AU14,$AN$13:$AR$16,3,FALSE)</f>
        <v>3</v>
      </c>
      <c r="AX14" s="507">
        <f>VLOOKUP($AU14,$AN$13:$AR$16,4,FALSE)</f>
        <v>2</v>
      </c>
      <c r="AY14" s="507">
        <f>VLOOKUP($AU14,$AN$13:$AR$16,5,FALSE)</f>
        <v>1</v>
      </c>
      <c r="AZ14" s="569">
        <v>4</v>
      </c>
      <c r="BA14" s="576">
        <v>41803.75</v>
      </c>
      <c r="BB14" s="571" t="s">
        <v>30</v>
      </c>
      <c r="BC14" s="572" t="s">
        <v>6</v>
      </c>
      <c r="BD14" s="573" t="s">
        <v>31</v>
      </c>
      <c r="BE14" s="575">
        <f>IF(G14='Resultat &amp; tabell'!$G14,2,0)</f>
        <v>0</v>
      </c>
      <c r="BF14" s="574" t="s">
        <v>6</v>
      </c>
      <c r="BG14" s="575">
        <f>IF(I14='Resultat &amp; tabell'!$I14,2,0)</f>
        <v>0</v>
      </c>
      <c r="BH14" s="575">
        <f>IF(J14='Resultat &amp; tabell'!$J14,1,0)</f>
        <v>0</v>
      </c>
      <c r="BI14" s="559">
        <f t="shared" si="26"/>
        <v>0</v>
      </c>
      <c r="BK14" s="562"/>
      <c r="BL14" s="599"/>
      <c r="BM14" s="599"/>
      <c r="BN14" s="599"/>
      <c r="BO14" s="599"/>
    </row>
    <row r="15" spans="2:67" ht="14.25" customHeight="1" x14ac:dyDescent="0.25">
      <c r="B15" s="498">
        <v>19</v>
      </c>
      <c r="C15" s="541">
        <v>41808.666666666664</v>
      </c>
      <c r="D15" s="537" t="s">
        <v>174</v>
      </c>
      <c r="E15" s="538" t="s">
        <v>6</v>
      </c>
      <c r="F15" s="539" t="s">
        <v>175</v>
      </c>
      <c r="G15" s="615">
        <v>2</v>
      </c>
      <c r="H15" s="552" t="s">
        <v>6</v>
      </c>
      <c r="I15" s="615">
        <v>1</v>
      </c>
      <c r="J15" s="615">
        <v>1</v>
      </c>
      <c r="K15" s="629">
        <f>IF('Resultat &amp; tabell'!J15="",0,BI15)</f>
        <v>0</v>
      </c>
      <c r="L15" s="619">
        <v>3</v>
      </c>
      <c r="M15" s="650" t="str">
        <f>VLOOKUP(L15,$AT$13:$AY$16,2,FALSE)</f>
        <v>Australien</v>
      </c>
      <c r="N15" s="651">
        <f>VLOOKUP(M15,$AU$13:$AY$16,2,FALSE)</f>
        <v>4</v>
      </c>
      <c r="O15" s="651">
        <f>VLOOKUP(M15,$AU$13:$AY$16,3,FALSE)</f>
        <v>4</v>
      </c>
      <c r="P15" s="651">
        <f>VLOOKUP(M15,$AU$13:$AY$16,4,FALSE)</f>
        <v>4</v>
      </c>
      <c r="Q15" s="652">
        <f>VLOOKUP(M15,$AU$13:$AY$16,5,FALSE)</f>
        <v>0</v>
      </c>
      <c r="S15" s="649" t="s">
        <v>29</v>
      </c>
      <c r="T15" s="670">
        <f>SUM(K87:K90)</f>
        <v>0</v>
      </c>
      <c r="U15" s="670">
        <f>O87</f>
        <v>12</v>
      </c>
      <c r="V15" s="671">
        <f t="shared" si="19"/>
        <v>12</v>
      </c>
      <c r="W15" s="504"/>
      <c r="Z15" s="511" t="s">
        <v>27</v>
      </c>
      <c r="AA15" s="512">
        <f t="shared" si="20"/>
        <v>3</v>
      </c>
      <c r="AB15" s="512">
        <f t="shared" si="21"/>
        <v>2</v>
      </c>
      <c r="AC15" s="512">
        <f t="shared" si="22"/>
        <v>1</v>
      </c>
      <c r="AD15" s="511" t="s">
        <v>30</v>
      </c>
      <c r="AE15" s="512">
        <f t="shared" si="23"/>
        <v>0</v>
      </c>
      <c r="AF15" s="508">
        <f t="shared" si="24"/>
        <v>1</v>
      </c>
      <c r="AG15" s="508">
        <f t="shared" si="25"/>
        <v>2</v>
      </c>
      <c r="AI15" s="507">
        <f>RANK($AJ15,$AJ$13:$AJ$16,1)+COUNTIF($AJ$13:$AJ15,$AJ15)-1</f>
        <v>2</v>
      </c>
      <c r="AJ15" s="507">
        <f>AK15+AL15+AM15</f>
        <v>2</v>
      </c>
      <c r="AK15" s="507">
        <f>SUMPRODUCT(($AO$13:$AO$16=AO15)*($AR$13:$AR$16=AR15)*($AP$13:$AP$16&gt;AP15))</f>
        <v>0</v>
      </c>
      <c r="AL15" s="507">
        <f>SUMPRODUCT(($AO$13:$AO$16=AO15)*($AR$13:$AR$16&gt;AR15))</f>
        <v>0</v>
      </c>
      <c r="AM15" s="507">
        <f>RANK(AO15,$AO$13:$AO$16)</f>
        <v>2</v>
      </c>
      <c r="AN15" s="511" t="s">
        <v>28</v>
      </c>
      <c r="AO15" s="507">
        <f>SUMIF($Z$13:$Z$18,$AN15,$AA$13:$AA$18)+SUMIF($AD$13:$AD$18,$AN15,$AE$13:$AE$18)</f>
        <v>5</v>
      </c>
      <c r="AP15" s="507">
        <f>SUMIF($Z$13:$Z$18,$AN15,$AB$13:$AB$18)+SUMIF($AD$13:$AD$18,AN15,$AF$13:$AF$18)</f>
        <v>3</v>
      </c>
      <c r="AQ15" s="507">
        <f>SUMIF($Z$13:$Z$18,$AN15,$AC$13:$AC$18)+SUMIF($AD$13:$AD$18,$AN15,$AG$13:$AG$18)</f>
        <v>2</v>
      </c>
      <c r="AR15" s="507">
        <f>AP15-AQ15</f>
        <v>1</v>
      </c>
      <c r="AT15" s="507">
        <v>3</v>
      </c>
      <c r="AU15" s="507" t="str">
        <f>VLOOKUP($AT15,$AI$13:$AR$16,6,FALSE)</f>
        <v>Australien</v>
      </c>
      <c r="AV15" s="507">
        <f>VLOOKUP($AU15,$AN$13:$AR$16,2,FALSE)</f>
        <v>4</v>
      </c>
      <c r="AW15" s="507">
        <f>VLOOKUP($AU15,$AN$13:$AR$16,3,FALSE)</f>
        <v>4</v>
      </c>
      <c r="AX15" s="507">
        <f>VLOOKUP($AU15,$AN$13:$AR$16,4,FALSE)</f>
        <v>4</v>
      </c>
      <c r="AY15" s="507">
        <f>VLOOKUP($AU15,$AN$13:$AR$16,5,FALSE)</f>
        <v>0</v>
      </c>
      <c r="AZ15" s="569">
        <v>19</v>
      </c>
      <c r="BA15" s="576">
        <v>41808.666666666664</v>
      </c>
      <c r="BB15" s="571" t="s">
        <v>27</v>
      </c>
      <c r="BC15" s="572" t="s">
        <v>6</v>
      </c>
      <c r="BD15" s="573" t="s">
        <v>30</v>
      </c>
      <c r="BE15" s="575">
        <f>IF(G15='Resultat &amp; tabell'!$G15,2,0)</f>
        <v>0</v>
      </c>
      <c r="BF15" s="574" t="s">
        <v>6</v>
      </c>
      <c r="BG15" s="575">
        <f>IF(I15='Resultat &amp; tabell'!$I15,2,0)</f>
        <v>0</v>
      </c>
      <c r="BH15" s="575">
        <f>IF(J15='Resultat &amp; tabell'!$J15,1,0)</f>
        <v>0</v>
      </c>
      <c r="BI15" s="559">
        <f t="shared" si="26"/>
        <v>0</v>
      </c>
      <c r="BK15" s="577"/>
      <c r="BL15" s="599"/>
      <c r="BM15" s="599"/>
      <c r="BN15" s="599"/>
      <c r="BO15" s="599"/>
    </row>
    <row r="16" spans="2:67" ht="14.25" customHeight="1" x14ac:dyDescent="0.25">
      <c r="B16" s="498">
        <v>20</v>
      </c>
      <c r="C16" s="541">
        <v>41808.541666666664</v>
      </c>
      <c r="D16" s="537" t="s">
        <v>176</v>
      </c>
      <c r="E16" s="538" t="s">
        <v>6</v>
      </c>
      <c r="F16" s="539" t="s">
        <v>177</v>
      </c>
      <c r="G16" s="615">
        <v>1</v>
      </c>
      <c r="H16" s="552" t="s">
        <v>6</v>
      </c>
      <c r="I16" s="615">
        <v>1</v>
      </c>
      <c r="J16" s="615" t="s">
        <v>214</v>
      </c>
      <c r="K16" s="629">
        <f>IF('Resultat &amp; tabell'!J16="",0,BI16)</f>
        <v>0</v>
      </c>
      <c r="L16" s="619">
        <v>4</v>
      </c>
      <c r="M16" s="639" t="str">
        <f>VLOOKUP(L16,$AT$13:$AY$16,2,FALSE)</f>
        <v>Chile</v>
      </c>
      <c r="N16" s="636">
        <f>VLOOKUP(M16,$AU$13:$AY$16,2,FALSE)</f>
        <v>0</v>
      </c>
      <c r="O16" s="636">
        <f>VLOOKUP(M16,$AU$13:$AY$16,3,FALSE)</f>
        <v>2</v>
      </c>
      <c r="P16" s="636">
        <f>VLOOKUP(M16,$AU$13:$AY$16,4,FALSE)</f>
        <v>5</v>
      </c>
      <c r="Q16" s="637">
        <f>VLOOKUP(M16,$AU$13:$AY$16,5,FALSE)</f>
        <v>-3</v>
      </c>
      <c r="S16" s="649" t="s">
        <v>41</v>
      </c>
      <c r="T16" s="670">
        <f>SUM(K94:K95)</f>
        <v>0</v>
      </c>
      <c r="U16" s="670">
        <f>O94</f>
        <v>0</v>
      </c>
      <c r="V16" s="671">
        <f t="shared" si="19"/>
        <v>0</v>
      </c>
      <c r="W16" s="504"/>
      <c r="Z16" s="511" t="s">
        <v>31</v>
      </c>
      <c r="AA16" s="512">
        <f t="shared" si="20"/>
        <v>1</v>
      </c>
      <c r="AB16" s="512">
        <f t="shared" si="21"/>
        <v>1</v>
      </c>
      <c r="AC16" s="512">
        <f t="shared" si="22"/>
        <v>1</v>
      </c>
      <c r="AD16" s="511" t="s">
        <v>28</v>
      </c>
      <c r="AE16" s="512">
        <f t="shared" si="23"/>
        <v>1</v>
      </c>
      <c r="AF16" s="508">
        <f t="shared" si="24"/>
        <v>1</v>
      </c>
      <c r="AG16" s="508">
        <f t="shared" si="25"/>
        <v>1</v>
      </c>
      <c r="AI16" s="507">
        <f>RANK($AJ16,$AJ$13:$AJ$16,1)+COUNTIF($AJ$13:$AJ16,$AJ16)-1</f>
        <v>3</v>
      </c>
      <c r="AJ16" s="507">
        <f>AK16+AL16+AM16</f>
        <v>3</v>
      </c>
      <c r="AK16" s="507">
        <f>SUMPRODUCT(($AO$13:$AO$16=AO16)*($AR$13:$AR$16=AR16)*($AP$13:$AP$16&gt;AP16))</f>
        <v>0</v>
      </c>
      <c r="AL16" s="507">
        <f>SUMPRODUCT(($AO$13:$AO$16=AO16)*($AR$13:$AR$16&gt;AR16))</f>
        <v>0</v>
      </c>
      <c r="AM16" s="507">
        <f>RANK(AO16,$AO$13:$AO$16)</f>
        <v>3</v>
      </c>
      <c r="AN16" s="511" t="s">
        <v>31</v>
      </c>
      <c r="AO16" s="507">
        <f>SUMIF($Z$13:$Z$18,$AN16,$AA$13:$AA$18)+SUMIF($AD$13:$AD$18,$AN16,$AE$13:$AE$18)</f>
        <v>4</v>
      </c>
      <c r="AP16" s="507">
        <f>SUMIF($Z$13:$Z$18,$AN16,$AB$13:$AB$18)+SUMIF($AD$13:$AD$18,AN16,$AF$13:$AF$18)</f>
        <v>4</v>
      </c>
      <c r="AQ16" s="507">
        <f>SUMIF($Z$13:$Z$18,$AN16,$AC$13:$AC$18)+SUMIF($AD$13:$AD$18,$AN16,$AG$13:$AG$18)</f>
        <v>4</v>
      </c>
      <c r="AR16" s="507">
        <f>AP16-AQ16</f>
        <v>0</v>
      </c>
      <c r="AT16" s="507">
        <v>4</v>
      </c>
      <c r="AU16" s="507" t="str">
        <f>VLOOKUP($AT16,$AI$13:$AR$16,6,FALSE)</f>
        <v>Chile</v>
      </c>
      <c r="AV16" s="507">
        <f>VLOOKUP($AU16,$AN$13:$AR$16,2,FALSE)</f>
        <v>0</v>
      </c>
      <c r="AW16" s="507">
        <f>VLOOKUP($AU16,$AN$13:$AR$16,3,FALSE)</f>
        <v>2</v>
      </c>
      <c r="AX16" s="507">
        <f>VLOOKUP($AU16,$AN$13:$AR$16,4,FALSE)</f>
        <v>5</v>
      </c>
      <c r="AY16" s="507">
        <f>VLOOKUP($AU16,$AN$13:$AR$16,5,FALSE)</f>
        <v>-3</v>
      </c>
      <c r="AZ16" s="569">
        <v>20</v>
      </c>
      <c r="BA16" s="576">
        <v>41808.541666666664</v>
      </c>
      <c r="BB16" s="571" t="s">
        <v>31</v>
      </c>
      <c r="BC16" s="572" t="s">
        <v>6</v>
      </c>
      <c r="BD16" s="573" t="s">
        <v>28</v>
      </c>
      <c r="BE16" s="575">
        <f>IF(G16='Resultat &amp; tabell'!$G16,2,0)</f>
        <v>0</v>
      </c>
      <c r="BF16" s="574" t="s">
        <v>6</v>
      </c>
      <c r="BG16" s="575">
        <f>IF(I16='Resultat &amp; tabell'!$I16,2,0)</f>
        <v>0</v>
      </c>
      <c r="BH16" s="575">
        <f>IF(J16='Resultat &amp; tabell'!$J16,1,0)</f>
        <v>0</v>
      </c>
      <c r="BI16" s="559">
        <f t="shared" si="26"/>
        <v>0</v>
      </c>
      <c r="BK16" s="577"/>
      <c r="BL16" s="599"/>
      <c r="BM16" s="599"/>
      <c r="BN16" s="599"/>
      <c r="BO16" s="599"/>
    </row>
    <row r="17" spans="2:67" ht="14.25" customHeight="1" x14ac:dyDescent="0.25">
      <c r="B17" s="498">
        <v>35</v>
      </c>
      <c r="C17" s="541">
        <v>41813.541666666664</v>
      </c>
      <c r="D17" s="537" t="s">
        <v>176</v>
      </c>
      <c r="E17" s="538" t="s">
        <v>6</v>
      </c>
      <c r="F17" s="539" t="s">
        <v>174</v>
      </c>
      <c r="G17" s="615">
        <v>1</v>
      </c>
      <c r="H17" s="552" t="s">
        <v>6</v>
      </c>
      <c r="I17" s="615">
        <v>2</v>
      </c>
      <c r="J17" s="615">
        <v>2</v>
      </c>
      <c r="K17" s="629">
        <f>IF('Resultat &amp; tabell'!J17="",0,BI17)</f>
        <v>1</v>
      </c>
      <c r="N17" s="641"/>
      <c r="O17" s="641"/>
      <c r="P17" s="641"/>
      <c r="Q17" s="641"/>
      <c r="S17" s="649" t="s">
        <v>50</v>
      </c>
      <c r="T17" s="670">
        <f>SUM(K99)</f>
        <v>0</v>
      </c>
      <c r="U17" s="670">
        <f>O99</f>
        <v>0</v>
      </c>
      <c r="V17" s="671">
        <f t="shared" si="19"/>
        <v>0</v>
      </c>
      <c r="W17" s="504"/>
      <c r="Z17" s="511" t="s">
        <v>31</v>
      </c>
      <c r="AA17" s="512">
        <f t="shared" si="20"/>
        <v>0</v>
      </c>
      <c r="AB17" s="512">
        <f t="shared" si="21"/>
        <v>1</v>
      </c>
      <c r="AC17" s="512">
        <f t="shared" si="22"/>
        <v>2</v>
      </c>
      <c r="AD17" s="511" t="s">
        <v>27</v>
      </c>
      <c r="AE17" s="512">
        <f t="shared" si="23"/>
        <v>3</v>
      </c>
      <c r="AF17" s="508">
        <f t="shared" si="24"/>
        <v>2</v>
      </c>
      <c r="AG17" s="508">
        <f t="shared" si="25"/>
        <v>1</v>
      </c>
      <c r="AZ17" s="569">
        <v>35</v>
      </c>
      <c r="BA17" s="576">
        <v>41813.541666666664</v>
      </c>
      <c r="BB17" s="571" t="s">
        <v>31</v>
      </c>
      <c r="BC17" s="572" t="s">
        <v>6</v>
      </c>
      <c r="BD17" s="573" t="s">
        <v>27</v>
      </c>
      <c r="BE17" s="575">
        <f>IF(G17='Resultat &amp; tabell'!$G17,2,0)</f>
        <v>0</v>
      </c>
      <c r="BF17" s="574" t="s">
        <v>6</v>
      </c>
      <c r="BG17" s="575">
        <f>IF(I17='Resultat &amp; tabell'!$I17,2,0)</f>
        <v>0</v>
      </c>
      <c r="BH17" s="575">
        <f>IF(J17='Resultat &amp; tabell'!$J17,1,0)</f>
        <v>1</v>
      </c>
      <c r="BI17" s="559">
        <f t="shared" si="26"/>
        <v>1</v>
      </c>
      <c r="BL17" s="599"/>
      <c r="BM17" s="599"/>
      <c r="BN17" s="599"/>
      <c r="BO17" s="599"/>
    </row>
    <row r="18" spans="2:67" ht="14.25" customHeight="1" x14ac:dyDescent="0.25">
      <c r="B18" s="498">
        <v>36</v>
      </c>
      <c r="C18" s="541">
        <v>41813.541666666664</v>
      </c>
      <c r="D18" s="537" t="s">
        <v>177</v>
      </c>
      <c r="E18" s="538" t="s">
        <v>6</v>
      </c>
      <c r="F18" s="539" t="s">
        <v>175</v>
      </c>
      <c r="G18" s="615">
        <v>1</v>
      </c>
      <c r="H18" s="552" t="s">
        <v>6</v>
      </c>
      <c r="I18" s="615">
        <v>0</v>
      </c>
      <c r="J18" s="615">
        <v>1</v>
      </c>
      <c r="K18" s="629">
        <f>IF('Resultat &amp; tabell'!J18="",0,BI18)</f>
        <v>3</v>
      </c>
      <c r="M18" s="673"/>
      <c r="N18" s="641"/>
      <c r="O18" s="641"/>
      <c r="P18" s="641"/>
      <c r="Q18" s="641"/>
      <c r="S18" s="649" t="s">
        <v>54</v>
      </c>
      <c r="T18" s="670">
        <f>SUM(K103)</f>
        <v>0</v>
      </c>
      <c r="U18" s="670">
        <f>O103</f>
        <v>0</v>
      </c>
      <c r="V18" s="671">
        <f t="shared" si="19"/>
        <v>0</v>
      </c>
      <c r="W18" s="504"/>
      <c r="Z18" s="511" t="s">
        <v>28</v>
      </c>
      <c r="AA18" s="512">
        <f t="shared" si="20"/>
        <v>3</v>
      </c>
      <c r="AB18" s="512">
        <f t="shared" si="21"/>
        <v>1</v>
      </c>
      <c r="AC18" s="512">
        <f t="shared" si="22"/>
        <v>0</v>
      </c>
      <c r="AD18" s="511" t="s">
        <v>30</v>
      </c>
      <c r="AE18" s="512">
        <f t="shared" si="23"/>
        <v>0</v>
      </c>
      <c r="AF18" s="508">
        <f t="shared" si="24"/>
        <v>0</v>
      </c>
      <c r="AG18" s="508">
        <f t="shared" si="25"/>
        <v>1</v>
      </c>
      <c r="AJ18" s="521"/>
      <c r="AZ18" s="569">
        <v>36</v>
      </c>
      <c r="BA18" s="576">
        <v>41813.541666666664</v>
      </c>
      <c r="BB18" s="571" t="s">
        <v>28</v>
      </c>
      <c r="BC18" s="572" t="s">
        <v>6</v>
      </c>
      <c r="BD18" s="573" t="s">
        <v>30</v>
      </c>
      <c r="BE18" s="575">
        <f>IF(G18='Resultat &amp; tabell'!$G18,2,0)</f>
        <v>0</v>
      </c>
      <c r="BF18" s="574" t="s">
        <v>6</v>
      </c>
      <c r="BG18" s="575">
        <f>IF(I18='Resultat &amp; tabell'!$I18,2,0)</f>
        <v>2</v>
      </c>
      <c r="BH18" s="575">
        <f>IF(J18='Resultat &amp; tabell'!$J18,1,0)</f>
        <v>1</v>
      </c>
      <c r="BI18" s="559">
        <f t="shared" si="26"/>
        <v>3</v>
      </c>
      <c r="BL18" s="599"/>
      <c r="BM18" s="599"/>
      <c r="BN18" s="599"/>
      <c r="BO18" s="599"/>
    </row>
    <row r="19" spans="2:67" ht="14.25" customHeight="1" x14ac:dyDescent="0.25">
      <c r="C19" s="513"/>
      <c r="I19" s="673"/>
      <c r="K19" s="642"/>
      <c r="M19" s="494"/>
      <c r="N19" s="641"/>
      <c r="O19" s="641"/>
      <c r="P19" s="641"/>
      <c r="Q19" s="641"/>
      <c r="S19" s="653" t="s">
        <v>82</v>
      </c>
      <c r="T19" s="670">
        <v>0</v>
      </c>
      <c r="U19" s="641">
        <f>SUM(X4:X5)</f>
        <v>0</v>
      </c>
      <c r="V19" s="671">
        <f>SUM(T19:U19)</f>
        <v>0</v>
      </c>
      <c r="W19" s="518"/>
      <c r="X19" s="518"/>
      <c r="BA19" s="584"/>
      <c r="BI19" s="560"/>
      <c r="BL19" s="599"/>
      <c r="BM19" s="599"/>
      <c r="BN19" s="599"/>
      <c r="BO19" s="599"/>
    </row>
    <row r="20" spans="2:67" s="518" customFormat="1" ht="12.75" customHeight="1" x14ac:dyDescent="0.25">
      <c r="B20" s="495" t="s">
        <v>40</v>
      </c>
      <c r="C20" s="516"/>
      <c r="D20" s="501"/>
      <c r="E20" s="502"/>
      <c r="F20" s="494"/>
      <c r="G20" s="502"/>
      <c r="H20" s="502"/>
      <c r="I20" s="494"/>
      <c r="J20" s="502"/>
      <c r="K20" s="494"/>
      <c r="L20" s="643"/>
      <c r="M20" s="644"/>
      <c r="N20" s="645"/>
      <c r="O20" s="645"/>
      <c r="P20" s="645"/>
      <c r="Q20" s="645"/>
      <c r="R20" s="644"/>
      <c r="S20" s="676" t="s">
        <v>110</v>
      </c>
      <c r="T20" s="677"/>
      <c r="U20" s="677"/>
      <c r="V20" s="678">
        <f>SUM(V13:V19)</f>
        <v>122</v>
      </c>
      <c r="Z20" s="505"/>
      <c r="AA20" s="512"/>
      <c r="AB20" s="512"/>
      <c r="AC20" s="512"/>
      <c r="AD20" s="505"/>
      <c r="AE20" s="519"/>
      <c r="AF20" s="520"/>
      <c r="AG20" s="520"/>
      <c r="AH20" s="519"/>
      <c r="AI20" s="519"/>
      <c r="AJ20" s="519"/>
      <c r="AK20" s="519"/>
      <c r="AL20" s="519"/>
      <c r="AM20" s="519"/>
      <c r="AN20" s="519"/>
      <c r="AO20" s="519"/>
      <c r="AP20" s="519"/>
      <c r="AQ20" s="519"/>
      <c r="AR20" s="519"/>
      <c r="AS20" s="519"/>
      <c r="AT20" s="519"/>
      <c r="AU20" s="519"/>
      <c r="AV20" s="519"/>
      <c r="AW20" s="519"/>
      <c r="AX20" s="519"/>
      <c r="AY20" s="519"/>
      <c r="AZ20" s="562" t="s">
        <v>40</v>
      </c>
      <c r="BA20" s="586"/>
      <c r="BB20" s="563"/>
      <c r="BC20" s="564"/>
      <c r="BD20" s="563"/>
      <c r="BE20" s="564"/>
      <c r="BF20" s="564"/>
      <c r="BG20" s="564"/>
      <c r="BH20" s="564"/>
      <c r="BI20" s="561"/>
      <c r="BJ20" s="528"/>
      <c r="BK20" s="530"/>
      <c r="BL20" s="561"/>
      <c r="BM20" s="561"/>
      <c r="BN20" s="561"/>
      <c r="BO20" s="561"/>
    </row>
    <row r="21" spans="2:67" s="518" customFormat="1" ht="14.25" customHeight="1" x14ac:dyDescent="0.25">
      <c r="B21" s="548" t="s">
        <v>2</v>
      </c>
      <c r="C21" s="549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550" t="s">
        <v>81</v>
      </c>
      <c r="K21" s="646" t="s">
        <v>89</v>
      </c>
      <c r="L21" s="643"/>
      <c r="M21" s="625" t="s">
        <v>40</v>
      </c>
      <c r="N21" s="626" t="s">
        <v>89</v>
      </c>
      <c r="O21" s="626" t="s">
        <v>90</v>
      </c>
      <c r="P21" s="626" t="s">
        <v>91</v>
      </c>
      <c r="Q21" s="627" t="s">
        <v>101</v>
      </c>
      <c r="R21" s="644"/>
      <c r="S21" s="644"/>
      <c r="W21" s="522"/>
      <c r="Z21" s="509" t="s">
        <v>87</v>
      </c>
      <c r="AA21" s="509" t="s">
        <v>89</v>
      </c>
      <c r="AB21" s="509" t="s">
        <v>90</v>
      </c>
      <c r="AC21" s="509" t="s">
        <v>91</v>
      </c>
      <c r="AD21" s="509" t="s">
        <v>88</v>
      </c>
      <c r="AE21" s="509" t="s">
        <v>89</v>
      </c>
      <c r="AF21" s="509" t="s">
        <v>90</v>
      </c>
      <c r="AG21" s="509" t="s">
        <v>91</v>
      </c>
      <c r="AH21" s="519"/>
      <c r="AI21" s="510" t="s">
        <v>99</v>
      </c>
      <c r="AJ21" s="510" t="s">
        <v>98</v>
      </c>
      <c r="AK21" s="510" t="s">
        <v>97</v>
      </c>
      <c r="AL21" s="509" t="s">
        <v>96</v>
      </c>
      <c r="AM21" s="509" t="s">
        <v>95</v>
      </c>
      <c r="AN21" s="509" t="s">
        <v>92</v>
      </c>
      <c r="AO21" s="509" t="s">
        <v>89</v>
      </c>
      <c r="AP21" s="509" t="s">
        <v>90</v>
      </c>
      <c r="AQ21" s="509" t="s">
        <v>91</v>
      </c>
      <c r="AR21" s="510" t="s">
        <v>93</v>
      </c>
      <c r="AS21" s="519"/>
      <c r="AT21" s="509" t="s">
        <v>94</v>
      </c>
      <c r="AU21" s="509" t="s">
        <v>92</v>
      </c>
      <c r="AV21" s="509" t="s">
        <v>89</v>
      </c>
      <c r="AW21" s="509" t="s">
        <v>90</v>
      </c>
      <c r="AX21" s="509" t="s">
        <v>91</v>
      </c>
      <c r="AY21" s="510" t="s">
        <v>93</v>
      </c>
      <c r="AZ21" s="591" t="s">
        <v>2</v>
      </c>
      <c r="BA21" s="589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590" t="s">
        <v>81</v>
      </c>
      <c r="BI21" s="551" t="s">
        <v>89</v>
      </c>
      <c r="BJ21" s="528"/>
      <c r="BK21" s="565"/>
      <c r="BL21" s="561"/>
      <c r="BM21" s="561"/>
      <c r="BN21" s="561"/>
      <c r="BO21" s="561"/>
    </row>
    <row r="22" spans="2:67" ht="14.25" customHeight="1" x14ac:dyDescent="0.25">
      <c r="B22" s="498">
        <v>5</v>
      </c>
      <c r="C22" s="541">
        <v>41804.541666666664</v>
      </c>
      <c r="D22" s="537" t="s">
        <v>173</v>
      </c>
      <c r="E22" s="538" t="s">
        <v>6</v>
      </c>
      <c r="F22" s="539" t="s">
        <v>172</v>
      </c>
      <c r="G22" s="615">
        <v>1</v>
      </c>
      <c r="H22" s="552" t="s">
        <v>6</v>
      </c>
      <c r="I22" s="615">
        <v>1</v>
      </c>
      <c r="J22" s="615" t="s">
        <v>214</v>
      </c>
      <c r="K22" s="629">
        <f>IF('Resultat &amp; tabell'!J22="",0,BI22)</f>
        <v>0</v>
      </c>
      <c r="L22" s="630">
        <v>1</v>
      </c>
      <c r="M22" s="631" t="str">
        <f>VLOOKUP(L22,$AT$22:$AY$25,2,FALSE)</f>
        <v>Elfenbenskusten</v>
      </c>
      <c r="N22" s="632">
        <f>VLOOKUP(M22,$AU$22:$AY$25,2,FALSE)</f>
        <v>9</v>
      </c>
      <c r="O22" s="632">
        <f>VLOOKUP(M22,$AU$22:$AY$25,3,FALSE)</f>
        <v>8</v>
      </c>
      <c r="P22" s="632">
        <f>VLOOKUP(M22,$AU$22:$AY$25,4,FALSE)</f>
        <v>3</v>
      </c>
      <c r="Q22" s="633">
        <f>VLOOKUP(M22,$AU$22:$AY$25,5,FALSE)</f>
        <v>5</v>
      </c>
      <c r="S22" s="622"/>
      <c r="T22" s="504"/>
      <c r="U22" s="504"/>
      <c r="V22" s="504"/>
      <c r="W22" s="504"/>
      <c r="Z22" s="511" t="s">
        <v>42</v>
      </c>
      <c r="AA22" s="512">
        <f t="shared" ref="AA22:AA27" si="27">IF(G22="",0,IF($G22&lt;$I22,0,IF($G22=$I22,1,3)))</f>
        <v>1</v>
      </c>
      <c r="AB22" s="512">
        <f t="shared" ref="AB22:AB27" si="28">G22</f>
        <v>1</v>
      </c>
      <c r="AC22" s="512">
        <f t="shared" ref="AC22:AC27" si="29">I22</f>
        <v>1</v>
      </c>
      <c r="AD22" s="511" t="s">
        <v>43</v>
      </c>
      <c r="AE22" s="512">
        <f t="shared" ref="AE22:AE27" si="30">IF(I22="",0,IF(I22&lt;G22,0,IF(G22=I22,1,3)))</f>
        <v>1</v>
      </c>
      <c r="AF22" s="508">
        <f t="shared" ref="AF22:AF27" si="31">I22</f>
        <v>1</v>
      </c>
      <c r="AG22" s="508">
        <f t="shared" ref="AG22:AG27" si="32">G22</f>
        <v>1</v>
      </c>
      <c r="AI22" s="507">
        <f>RANK($AJ22,$AJ$22:$AJ$25,1)+COUNTIF($AJ$22:$AJ22,$AJ22)-1</f>
        <v>3</v>
      </c>
      <c r="AJ22" s="507">
        <f>AK22+AL22+AM22</f>
        <v>3</v>
      </c>
      <c r="AK22" s="507">
        <f>SUMPRODUCT(($AO$22:$AO$25=AO22)*($AR$22:$AR$25=AR22)*($AP$22:$AP$25&gt;AP22))</f>
        <v>0</v>
      </c>
      <c r="AL22" s="507">
        <f>SUMPRODUCT(($AO$22:$AO$25=AO22)*($AR$22:$AR$25&gt;AR22))</f>
        <v>0</v>
      </c>
      <c r="AM22" s="507">
        <f>RANK(AO22,$AO$22:$AO$25)</f>
        <v>3</v>
      </c>
      <c r="AN22" s="511" t="s">
        <v>42</v>
      </c>
      <c r="AO22" s="507">
        <f>SUMIF($Z$22:$Z$27,$AN22,$AA$22:$AA$27)+SUMIF($AD$22:$AD$27,$AN22,$AE$22:$AE$27)</f>
        <v>1</v>
      </c>
      <c r="AP22" s="507">
        <f>SUMIF($Z$22:$Z$27,$AN22,$AB$22:$AB$27)+SUMIF($AD$22:$AD$27,$AN22,$AF$22:$AF$27)</f>
        <v>3</v>
      </c>
      <c r="AQ22" s="507">
        <f>SUMIF($Z$22:$Z$27,$AN22,$AC$22:$AC$27)+SUMIF($AD$22:$AD$27,$AN22,$AG$22:$AG$27)</f>
        <v>6</v>
      </c>
      <c r="AR22" s="507">
        <f>AP22-AQ22</f>
        <v>-3</v>
      </c>
      <c r="AT22" s="507">
        <v>1</v>
      </c>
      <c r="AU22" s="507" t="str">
        <f>VLOOKUP($AT22,$AI$22:$AR$25,6,FALSE)</f>
        <v>Elfenbenskusten</v>
      </c>
      <c r="AV22" s="507">
        <f>VLOOKUP($AU22,$AN$22:$AR$25,2,FALSE)</f>
        <v>9</v>
      </c>
      <c r="AW22" s="507">
        <f>VLOOKUP($AU22,$AN$22:$AR$25,3,FALSE)</f>
        <v>8</v>
      </c>
      <c r="AX22" s="507">
        <f>VLOOKUP($AU22,$AN$22:$AR$25,4,FALSE)</f>
        <v>3</v>
      </c>
      <c r="AY22" s="507">
        <f>VLOOKUP($AU22,$AN$22:$AR$25,5,FALSE)</f>
        <v>5</v>
      </c>
      <c r="AZ22" s="569">
        <v>5</v>
      </c>
      <c r="BA22" s="576">
        <v>41804.541666666664</v>
      </c>
      <c r="BB22" s="571" t="s">
        <v>42</v>
      </c>
      <c r="BC22" s="572" t="s">
        <v>6</v>
      </c>
      <c r="BD22" s="573" t="s">
        <v>43</v>
      </c>
      <c r="BE22" s="575">
        <f>IF(G22='Resultat &amp; tabell'!$G22,2,0)</f>
        <v>0</v>
      </c>
      <c r="BF22" s="574" t="s">
        <v>6</v>
      </c>
      <c r="BG22" s="575">
        <f>IF(I22='Resultat &amp; tabell'!$I22,2,0)</f>
        <v>0</v>
      </c>
      <c r="BH22" s="575">
        <f>IF(J22='Resultat &amp; tabell'!$J22,1,0)</f>
        <v>0</v>
      </c>
      <c r="BI22" s="559">
        <f t="shared" ref="BI22:BI27" si="33">SUM(BE22+BG22+BH22)</f>
        <v>0</v>
      </c>
      <c r="BJ22" s="529"/>
      <c r="BK22" s="562"/>
      <c r="BL22" s="599"/>
      <c r="BM22" s="599"/>
      <c r="BN22" s="599"/>
      <c r="BO22" s="599"/>
    </row>
    <row r="23" spans="2:67" ht="14.25" customHeight="1" x14ac:dyDescent="0.25">
      <c r="B23" s="498">
        <v>6</v>
      </c>
      <c r="C23" s="541">
        <v>41805</v>
      </c>
      <c r="D23" s="545" t="s">
        <v>167</v>
      </c>
      <c r="E23" s="538" t="s">
        <v>6</v>
      </c>
      <c r="F23" s="539" t="s">
        <v>171</v>
      </c>
      <c r="G23" s="615">
        <v>2</v>
      </c>
      <c r="H23" s="552" t="s">
        <v>6</v>
      </c>
      <c r="I23" s="615">
        <v>1</v>
      </c>
      <c r="J23" s="615">
        <v>1</v>
      </c>
      <c r="K23" s="629">
        <f>IF('Resultat &amp; tabell'!J23="",0,BI23)</f>
        <v>5</v>
      </c>
      <c r="L23" s="619">
        <v>2</v>
      </c>
      <c r="M23" s="635" t="str">
        <f>VLOOKUP(L23,$AT$22:$AY$25,2,FALSE)</f>
        <v>Japan</v>
      </c>
      <c r="N23" s="636">
        <f>VLOOKUP(M23,$AU$22:$AY$25,2,FALSE)</f>
        <v>6</v>
      </c>
      <c r="O23" s="636">
        <f>VLOOKUP(M23,$AU$22:$AY$25,3,FALSE)</f>
        <v>4</v>
      </c>
      <c r="P23" s="636">
        <f>VLOOKUP(M23,$AU$22:$AY$25,4,FALSE)</f>
        <v>3</v>
      </c>
      <c r="Q23" s="637">
        <f>VLOOKUP(M23,$AU$22:$AY$25,5,FALSE)</f>
        <v>1</v>
      </c>
      <c r="S23" s="622"/>
      <c r="T23" s="504"/>
      <c r="U23" s="504"/>
      <c r="V23" s="504"/>
      <c r="W23" s="504"/>
      <c r="Z23" s="508" t="s">
        <v>46</v>
      </c>
      <c r="AA23" s="512">
        <f t="shared" si="27"/>
        <v>3</v>
      </c>
      <c r="AB23" s="512">
        <f t="shared" si="28"/>
        <v>2</v>
      </c>
      <c r="AC23" s="512">
        <f t="shared" si="29"/>
        <v>1</v>
      </c>
      <c r="AD23" s="511" t="s">
        <v>47</v>
      </c>
      <c r="AE23" s="512">
        <f t="shared" si="30"/>
        <v>0</v>
      </c>
      <c r="AF23" s="508">
        <f t="shared" si="31"/>
        <v>1</v>
      </c>
      <c r="AG23" s="508">
        <f t="shared" si="32"/>
        <v>2</v>
      </c>
      <c r="AI23" s="507">
        <f>RANK($AJ23,$AJ$22:$AJ$25,1)+COUNTIF($AJ$22:$AJ23,$AJ23)-1</f>
        <v>1</v>
      </c>
      <c r="AJ23" s="507">
        <f>AK23+AL23+AM23</f>
        <v>1</v>
      </c>
      <c r="AK23" s="507">
        <f t="shared" ref="AK23:AK25" si="34">SUMPRODUCT(($AO$22:$AO$25=AO23)*($AR$22:$AR$25=AR23)*($AP$22:$AP$25&gt;AP23))</f>
        <v>0</v>
      </c>
      <c r="AL23" s="507">
        <f t="shared" ref="AL23:AL25" si="35">SUMPRODUCT(($AO$22:$AO$25=AO23)*($AR$22:$AR$25&gt;AR23))</f>
        <v>0</v>
      </c>
      <c r="AM23" s="507">
        <f t="shared" ref="AM23:AM25" si="36">RANK(AO23,$AO$22:$AO$25)</f>
        <v>1</v>
      </c>
      <c r="AN23" s="508" t="s">
        <v>46</v>
      </c>
      <c r="AO23" s="507">
        <f t="shared" ref="AO23:AO25" si="37">SUMIF($Z$22:$Z$27,$AN23,$AA$22:$AA$27)+SUMIF($AD$22:$AD$27,$AN23,$AE$22:$AE$27)</f>
        <v>9</v>
      </c>
      <c r="AP23" s="507">
        <f t="shared" ref="AP23:AP25" si="38">SUMIF($Z$22:$Z$27,$AN23,$AB$22:$AB$27)+SUMIF($AD$22:$AD$27,$AN23,$AF$22:$AF$27)</f>
        <v>8</v>
      </c>
      <c r="AQ23" s="507">
        <f t="shared" ref="AQ23:AQ25" si="39">SUMIF($Z$22:$Z$27,$AN23,$AC$22:$AC$27)+SUMIF($AD$22:$AD$27,$AN23,$AG$22:$AG$27)</f>
        <v>3</v>
      </c>
      <c r="AR23" s="507">
        <f t="shared" ref="AR23:AR25" si="40">AP23-AQ23</f>
        <v>5</v>
      </c>
      <c r="AT23" s="507">
        <v>2</v>
      </c>
      <c r="AU23" s="507" t="str">
        <f t="shared" ref="AU23:AU25" si="41">VLOOKUP($AT23,$AI$22:$AR$25,6,FALSE)</f>
        <v>Japan</v>
      </c>
      <c r="AV23" s="507">
        <f t="shared" ref="AV23:AV25" si="42">VLOOKUP($AU23,$AN$22:$AR$25,2,FALSE)</f>
        <v>6</v>
      </c>
      <c r="AW23" s="507">
        <f t="shared" ref="AW23:AW25" si="43">VLOOKUP($AU23,$AN$22:$AR$25,3,FALSE)</f>
        <v>4</v>
      </c>
      <c r="AX23" s="507">
        <f t="shared" ref="AX23:AX25" si="44">VLOOKUP($AU23,$AN$22:$AR$25,4,FALSE)</f>
        <v>3</v>
      </c>
      <c r="AY23" s="507">
        <f t="shared" ref="AY23:AY25" si="45">VLOOKUP($AU23,$AN$22:$AR$25,5,FALSE)</f>
        <v>1</v>
      </c>
      <c r="AZ23" s="569">
        <v>6</v>
      </c>
      <c r="BA23" s="576">
        <v>41805</v>
      </c>
      <c r="BB23" s="592" t="s">
        <v>46</v>
      </c>
      <c r="BC23" s="572" t="s">
        <v>6</v>
      </c>
      <c r="BD23" s="573" t="s">
        <v>47</v>
      </c>
      <c r="BE23" s="575">
        <f>IF(G23='Resultat &amp; tabell'!$G23,2,0)</f>
        <v>2</v>
      </c>
      <c r="BF23" s="574" t="s">
        <v>6</v>
      </c>
      <c r="BG23" s="575">
        <f>IF(I23='Resultat &amp; tabell'!$I23,2,0)</f>
        <v>2</v>
      </c>
      <c r="BH23" s="575">
        <f>IF(J23='Resultat &amp; tabell'!$J23,1,0)</f>
        <v>1</v>
      </c>
      <c r="BI23" s="559">
        <f t="shared" si="33"/>
        <v>5</v>
      </c>
      <c r="BK23" s="562"/>
      <c r="BL23" s="599"/>
      <c r="BM23" s="599"/>
      <c r="BN23" s="599"/>
      <c r="BO23" s="599"/>
    </row>
    <row r="24" spans="2:67" ht="14.25" customHeight="1" x14ac:dyDescent="0.25">
      <c r="B24" s="498">
        <v>21</v>
      </c>
      <c r="C24" s="541">
        <v>41809.541666666664</v>
      </c>
      <c r="D24" s="537" t="s">
        <v>173</v>
      </c>
      <c r="E24" s="538" t="s">
        <v>6</v>
      </c>
      <c r="F24" s="539" t="s">
        <v>167</v>
      </c>
      <c r="G24" s="615">
        <v>1</v>
      </c>
      <c r="H24" s="552" t="s">
        <v>6</v>
      </c>
      <c r="I24" s="615">
        <v>3</v>
      </c>
      <c r="J24" s="615">
        <v>2</v>
      </c>
      <c r="K24" s="629">
        <f>IF('Resultat &amp; tabell'!J24="",0,BI24)</f>
        <v>0</v>
      </c>
      <c r="L24" s="619">
        <v>3</v>
      </c>
      <c r="M24" s="650" t="str">
        <f>VLOOKUP(L24,$AT$22:$AY$25,2,FALSE)</f>
        <v>Colombia</v>
      </c>
      <c r="N24" s="651">
        <f>VLOOKUP(M24,$AU$22:$AY$25,2,FALSE)</f>
        <v>1</v>
      </c>
      <c r="O24" s="651">
        <f>VLOOKUP(M24,$AU$22:$AY$25,3,FALSE)</f>
        <v>3</v>
      </c>
      <c r="P24" s="651">
        <f>VLOOKUP(M24,$AU$22:$AY$25,4,FALSE)</f>
        <v>6</v>
      </c>
      <c r="Q24" s="652">
        <f>VLOOKUP(M24,$AU$22:$AY$25,5,FALSE)</f>
        <v>-3</v>
      </c>
      <c r="S24" s="622"/>
      <c r="T24" s="504"/>
      <c r="U24" s="504"/>
      <c r="V24" s="504"/>
      <c r="W24" s="504"/>
      <c r="Z24" s="511" t="s">
        <v>42</v>
      </c>
      <c r="AA24" s="512">
        <f t="shared" si="27"/>
        <v>0</v>
      </c>
      <c r="AB24" s="512">
        <f t="shared" si="28"/>
        <v>1</v>
      </c>
      <c r="AC24" s="512">
        <f t="shared" si="29"/>
        <v>3</v>
      </c>
      <c r="AD24" s="511" t="s">
        <v>46</v>
      </c>
      <c r="AE24" s="512">
        <f t="shared" si="30"/>
        <v>3</v>
      </c>
      <c r="AF24" s="508">
        <f t="shared" si="31"/>
        <v>3</v>
      </c>
      <c r="AG24" s="508">
        <f t="shared" si="32"/>
        <v>1</v>
      </c>
      <c r="AI24" s="507">
        <f>RANK($AJ24,$AJ$22:$AJ$25,1)+COUNTIF($AJ$22:$AJ24,$AJ24)-1</f>
        <v>4</v>
      </c>
      <c r="AJ24" s="507">
        <f>AK24+AL24+AM24</f>
        <v>4</v>
      </c>
      <c r="AK24" s="507">
        <f t="shared" si="34"/>
        <v>1</v>
      </c>
      <c r="AL24" s="507">
        <f t="shared" si="35"/>
        <v>0</v>
      </c>
      <c r="AM24" s="507">
        <f t="shared" si="36"/>
        <v>3</v>
      </c>
      <c r="AN24" s="511" t="s">
        <v>43</v>
      </c>
      <c r="AO24" s="507">
        <f t="shared" si="37"/>
        <v>1</v>
      </c>
      <c r="AP24" s="507">
        <f t="shared" si="38"/>
        <v>2</v>
      </c>
      <c r="AQ24" s="507">
        <f t="shared" si="39"/>
        <v>5</v>
      </c>
      <c r="AR24" s="507">
        <f t="shared" si="40"/>
        <v>-3</v>
      </c>
      <c r="AT24" s="507">
        <v>3</v>
      </c>
      <c r="AU24" s="507" t="str">
        <f t="shared" si="41"/>
        <v>Colombia</v>
      </c>
      <c r="AV24" s="507">
        <f t="shared" si="42"/>
        <v>1</v>
      </c>
      <c r="AW24" s="507">
        <f t="shared" si="43"/>
        <v>3</v>
      </c>
      <c r="AX24" s="507">
        <f t="shared" si="44"/>
        <v>6</v>
      </c>
      <c r="AY24" s="507">
        <f t="shared" si="45"/>
        <v>-3</v>
      </c>
      <c r="AZ24" s="569">
        <v>21</v>
      </c>
      <c r="BA24" s="576">
        <v>41809.541666666664</v>
      </c>
      <c r="BB24" s="571" t="s">
        <v>42</v>
      </c>
      <c r="BC24" s="572" t="s">
        <v>6</v>
      </c>
      <c r="BD24" s="573" t="s">
        <v>46</v>
      </c>
      <c r="BE24" s="575">
        <f>IF(G24='Resultat &amp; tabell'!$G24,2,0)</f>
        <v>0</v>
      </c>
      <c r="BF24" s="574" t="s">
        <v>6</v>
      </c>
      <c r="BG24" s="575">
        <f>IF(I24='Resultat &amp; tabell'!$I24,2,0)</f>
        <v>0</v>
      </c>
      <c r="BH24" s="575">
        <f>IF(J24='Resultat &amp; tabell'!$J24,1,0)</f>
        <v>0</v>
      </c>
      <c r="BI24" s="559">
        <f t="shared" si="33"/>
        <v>0</v>
      </c>
      <c r="BK24" s="577"/>
      <c r="BL24" s="599"/>
      <c r="BM24" s="599"/>
      <c r="BN24" s="599"/>
      <c r="BO24" s="599"/>
    </row>
    <row r="25" spans="2:67" ht="14.25" customHeight="1" x14ac:dyDescent="0.25">
      <c r="B25" s="498">
        <v>22</v>
      </c>
      <c r="C25" s="541">
        <v>41809.791666666664</v>
      </c>
      <c r="D25" s="537" t="s">
        <v>171</v>
      </c>
      <c r="E25" s="538" t="s">
        <v>6</v>
      </c>
      <c r="F25" s="539" t="s">
        <v>172</v>
      </c>
      <c r="G25" s="615">
        <v>1</v>
      </c>
      <c r="H25" s="552" t="s">
        <v>6</v>
      </c>
      <c r="I25" s="615">
        <v>0</v>
      </c>
      <c r="J25" s="615">
        <v>1</v>
      </c>
      <c r="K25" s="629">
        <f>IF('Resultat &amp; tabell'!J25="",0,BI25)</f>
        <v>2</v>
      </c>
      <c r="L25" s="619">
        <v>4</v>
      </c>
      <c r="M25" s="639" t="str">
        <f>VLOOKUP(L25,$AT$22:$AY$25,2,FALSE)</f>
        <v>Grekland</v>
      </c>
      <c r="N25" s="636">
        <f>VLOOKUP(M25,$AU$22:$AY$25,2,FALSE)</f>
        <v>1</v>
      </c>
      <c r="O25" s="636">
        <f>VLOOKUP(M25,$AU$22:$AY$25,3,FALSE)</f>
        <v>2</v>
      </c>
      <c r="P25" s="636">
        <f>VLOOKUP(M25,$AU$22:$AY$25,4,FALSE)</f>
        <v>5</v>
      </c>
      <c r="Q25" s="637">
        <f>VLOOKUP(M25,$AU$22:$AY$25,5,FALSE)</f>
        <v>-3</v>
      </c>
      <c r="S25" s="622"/>
      <c r="T25" s="504"/>
      <c r="U25" s="504"/>
      <c r="V25" s="504"/>
      <c r="W25" s="504"/>
      <c r="Z25" s="511" t="s">
        <v>47</v>
      </c>
      <c r="AA25" s="512">
        <f t="shared" si="27"/>
        <v>3</v>
      </c>
      <c r="AB25" s="512">
        <f t="shared" si="28"/>
        <v>1</v>
      </c>
      <c r="AC25" s="512">
        <f t="shared" si="29"/>
        <v>0</v>
      </c>
      <c r="AD25" s="511" t="s">
        <v>43</v>
      </c>
      <c r="AE25" s="512">
        <f t="shared" si="30"/>
        <v>0</v>
      </c>
      <c r="AF25" s="508">
        <f t="shared" si="31"/>
        <v>0</v>
      </c>
      <c r="AG25" s="508">
        <f t="shared" si="32"/>
        <v>1</v>
      </c>
      <c r="AI25" s="507">
        <f>RANK($AJ25,$AJ$22:$AJ$25,1)+COUNTIF($AJ$22:$AJ25,$AJ25)-1</f>
        <v>2</v>
      </c>
      <c r="AJ25" s="507">
        <f>AK25+AL25+AM25</f>
        <v>2</v>
      </c>
      <c r="AK25" s="507">
        <f t="shared" si="34"/>
        <v>0</v>
      </c>
      <c r="AL25" s="507">
        <f t="shared" si="35"/>
        <v>0</v>
      </c>
      <c r="AM25" s="507">
        <f t="shared" si="36"/>
        <v>2</v>
      </c>
      <c r="AN25" s="511" t="s">
        <v>47</v>
      </c>
      <c r="AO25" s="507">
        <f t="shared" si="37"/>
        <v>6</v>
      </c>
      <c r="AP25" s="507">
        <f t="shared" si="38"/>
        <v>4</v>
      </c>
      <c r="AQ25" s="507">
        <f t="shared" si="39"/>
        <v>3</v>
      </c>
      <c r="AR25" s="507">
        <f t="shared" si="40"/>
        <v>1</v>
      </c>
      <c r="AT25" s="507">
        <v>4</v>
      </c>
      <c r="AU25" s="507" t="str">
        <f t="shared" si="41"/>
        <v>Grekland</v>
      </c>
      <c r="AV25" s="507">
        <f t="shared" si="42"/>
        <v>1</v>
      </c>
      <c r="AW25" s="507">
        <f t="shared" si="43"/>
        <v>2</v>
      </c>
      <c r="AX25" s="507">
        <f t="shared" si="44"/>
        <v>5</v>
      </c>
      <c r="AY25" s="507">
        <f t="shared" si="45"/>
        <v>-3</v>
      </c>
      <c r="AZ25" s="569">
        <v>22</v>
      </c>
      <c r="BA25" s="576">
        <v>41809.791666666664</v>
      </c>
      <c r="BB25" s="571" t="s">
        <v>47</v>
      </c>
      <c r="BC25" s="572" t="s">
        <v>6</v>
      </c>
      <c r="BD25" s="573" t="s">
        <v>43</v>
      </c>
      <c r="BE25" s="575">
        <f>IF(G25='Resultat &amp; tabell'!$G25,2,0)</f>
        <v>0</v>
      </c>
      <c r="BF25" s="574" t="s">
        <v>6</v>
      </c>
      <c r="BG25" s="575">
        <f>IF(I25='Resultat &amp; tabell'!$I25,2,0)</f>
        <v>2</v>
      </c>
      <c r="BH25" s="575">
        <f>IF(J25='Resultat &amp; tabell'!$J25,1,0)</f>
        <v>0</v>
      </c>
      <c r="BI25" s="559">
        <f t="shared" si="33"/>
        <v>2</v>
      </c>
      <c r="BK25" s="577"/>
      <c r="BL25" s="599"/>
      <c r="BM25" s="599"/>
      <c r="BN25" s="599"/>
      <c r="BO25" s="599"/>
    </row>
    <row r="26" spans="2:67" ht="14.25" customHeight="1" x14ac:dyDescent="0.25">
      <c r="B26" s="498">
        <v>37</v>
      </c>
      <c r="C26" s="541">
        <v>41814.666666666664</v>
      </c>
      <c r="D26" s="537" t="s">
        <v>171</v>
      </c>
      <c r="E26" s="538" t="s">
        <v>6</v>
      </c>
      <c r="F26" s="539" t="s">
        <v>173</v>
      </c>
      <c r="G26" s="615">
        <v>2</v>
      </c>
      <c r="H26" s="552" t="s">
        <v>6</v>
      </c>
      <c r="I26" s="615">
        <v>1</v>
      </c>
      <c r="J26" s="615">
        <v>1</v>
      </c>
      <c r="K26" s="629">
        <f>IF('Resultat &amp; tabell'!J26="",0,BI26)</f>
        <v>0</v>
      </c>
      <c r="N26" s="641"/>
      <c r="O26" s="641"/>
      <c r="P26" s="641"/>
      <c r="Q26" s="641"/>
      <c r="S26" s="622"/>
      <c r="T26" s="504"/>
      <c r="U26" s="504"/>
      <c r="V26" s="504"/>
      <c r="W26" s="504"/>
      <c r="Z26" s="511" t="s">
        <v>47</v>
      </c>
      <c r="AA26" s="512">
        <f t="shared" si="27"/>
        <v>3</v>
      </c>
      <c r="AB26" s="512">
        <f t="shared" si="28"/>
        <v>2</v>
      </c>
      <c r="AC26" s="512">
        <f t="shared" si="29"/>
        <v>1</v>
      </c>
      <c r="AD26" s="511" t="s">
        <v>42</v>
      </c>
      <c r="AE26" s="512">
        <f t="shared" si="30"/>
        <v>0</v>
      </c>
      <c r="AF26" s="508">
        <f t="shared" si="31"/>
        <v>1</v>
      </c>
      <c r="AG26" s="508">
        <f t="shared" si="32"/>
        <v>2</v>
      </c>
      <c r="AZ26" s="569">
        <v>37</v>
      </c>
      <c r="BA26" s="576">
        <v>41814.666666666664</v>
      </c>
      <c r="BB26" s="571" t="s">
        <v>47</v>
      </c>
      <c r="BC26" s="572" t="s">
        <v>6</v>
      </c>
      <c r="BD26" s="573" t="s">
        <v>42</v>
      </c>
      <c r="BE26" s="575">
        <f>IF(G26='Resultat &amp; tabell'!$G26,2,0)</f>
        <v>0</v>
      </c>
      <c r="BF26" s="574" t="s">
        <v>6</v>
      </c>
      <c r="BG26" s="575">
        <f>IF(I26='Resultat &amp; tabell'!$I26,2,0)</f>
        <v>0</v>
      </c>
      <c r="BH26" s="575">
        <f>IF(J26='Resultat &amp; tabell'!$J26,1,0)</f>
        <v>0</v>
      </c>
      <c r="BI26" s="559">
        <f t="shared" si="33"/>
        <v>0</v>
      </c>
      <c r="BL26" s="599"/>
      <c r="BM26" s="599"/>
      <c r="BN26" s="599"/>
      <c r="BO26" s="599"/>
    </row>
    <row r="27" spans="2:67" ht="14.25" customHeight="1" x14ac:dyDescent="0.25">
      <c r="B27" s="498">
        <v>38</v>
      </c>
      <c r="C27" s="541">
        <v>41814.708333333336</v>
      </c>
      <c r="D27" s="537" t="s">
        <v>172</v>
      </c>
      <c r="E27" s="538" t="s">
        <v>6</v>
      </c>
      <c r="F27" s="539" t="s">
        <v>167</v>
      </c>
      <c r="G27" s="615">
        <v>1</v>
      </c>
      <c r="H27" s="552" t="s">
        <v>6</v>
      </c>
      <c r="I27" s="615">
        <v>3</v>
      </c>
      <c r="J27" s="615">
        <v>2</v>
      </c>
      <c r="K27" s="629">
        <f>IF('Resultat &amp; tabell'!J27="",0,BI27)</f>
        <v>0</v>
      </c>
      <c r="N27" s="641"/>
      <c r="O27" s="641"/>
      <c r="P27" s="641"/>
      <c r="Q27" s="641"/>
      <c r="S27" s="622"/>
      <c r="T27" s="504"/>
      <c r="U27" s="504"/>
      <c r="V27" s="504"/>
      <c r="W27" s="504"/>
      <c r="Z27" s="511" t="s">
        <v>43</v>
      </c>
      <c r="AA27" s="512">
        <f t="shared" si="27"/>
        <v>0</v>
      </c>
      <c r="AB27" s="512">
        <f t="shared" si="28"/>
        <v>1</v>
      </c>
      <c r="AC27" s="512">
        <f t="shared" si="29"/>
        <v>3</v>
      </c>
      <c r="AD27" s="511" t="s">
        <v>46</v>
      </c>
      <c r="AE27" s="512">
        <f t="shared" si="30"/>
        <v>3</v>
      </c>
      <c r="AF27" s="508">
        <f t="shared" si="31"/>
        <v>3</v>
      </c>
      <c r="AG27" s="508">
        <f t="shared" si="32"/>
        <v>1</v>
      </c>
      <c r="AZ27" s="569">
        <v>38</v>
      </c>
      <c r="BA27" s="576">
        <v>41814.708333333336</v>
      </c>
      <c r="BB27" s="571" t="s">
        <v>43</v>
      </c>
      <c r="BC27" s="572" t="s">
        <v>6</v>
      </c>
      <c r="BD27" s="573" t="s">
        <v>46</v>
      </c>
      <c r="BE27" s="575">
        <f>IF(G27='Resultat &amp; tabell'!$G27,2,0)</f>
        <v>0</v>
      </c>
      <c r="BF27" s="574" t="s">
        <v>6</v>
      </c>
      <c r="BG27" s="575">
        <f>IF(I27='Resultat &amp; tabell'!$I27,2,0)</f>
        <v>0</v>
      </c>
      <c r="BH27" s="575">
        <f>IF(J27='Resultat &amp; tabell'!$J27,1,0)</f>
        <v>0</v>
      </c>
      <c r="BI27" s="559">
        <f t="shared" si="33"/>
        <v>0</v>
      </c>
      <c r="BL27" s="599"/>
      <c r="BM27" s="599"/>
      <c r="BN27" s="599"/>
      <c r="BO27" s="599"/>
    </row>
    <row r="28" spans="2:67" ht="14.25" customHeight="1" x14ac:dyDescent="0.25">
      <c r="C28" s="513"/>
      <c r="K28" s="642"/>
      <c r="N28" s="641"/>
      <c r="O28" s="641"/>
      <c r="P28" s="641"/>
      <c r="Q28" s="641"/>
      <c r="S28" s="622"/>
      <c r="T28" s="504"/>
      <c r="U28" s="504"/>
      <c r="V28" s="504"/>
      <c r="W28" s="504"/>
      <c r="BA28" s="584"/>
      <c r="BI28" s="560"/>
      <c r="BL28" s="599"/>
      <c r="BM28" s="599"/>
      <c r="BN28" s="599"/>
      <c r="BO28" s="599"/>
    </row>
    <row r="29" spans="2:67" s="518" customFormat="1" ht="14.25" customHeight="1" x14ac:dyDescent="0.25">
      <c r="B29" s="495" t="s">
        <v>53</v>
      </c>
      <c r="C29" s="516"/>
      <c r="D29" s="501"/>
      <c r="E29" s="502"/>
      <c r="F29" s="501"/>
      <c r="G29" s="502"/>
      <c r="H29" s="502"/>
      <c r="I29" s="502"/>
      <c r="J29" s="502"/>
      <c r="K29" s="642"/>
      <c r="L29" s="643"/>
      <c r="M29" s="644"/>
      <c r="N29" s="645"/>
      <c r="O29" s="645"/>
      <c r="P29" s="645"/>
      <c r="Q29" s="645"/>
      <c r="R29" s="644"/>
      <c r="S29" s="644"/>
      <c r="Z29" s="505"/>
      <c r="AA29" s="512"/>
      <c r="AB29" s="512"/>
      <c r="AC29" s="512"/>
      <c r="AD29" s="505"/>
      <c r="AE29" s="519"/>
      <c r="AF29" s="520"/>
      <c r="AG29" s="520"/>
      <c r="AH29" s="519"/>
      <c r="AI29" s="519"/>
      <c r="AJ29" s="519"/>
      <c r="AK29" s="519"/>
      <c r="AL29" s="519"/>
      <c r="AM29" s="519"/>
      <c r="AN29" s="519"/>
      <c r="AO29" s="519"/>
      <c r="AP29" s="519"/>
      <c r="AQ29" s="519"/>
      <c r="AR29" s="519"/>
      <c r="AS29" s="519"/>
      <c r="AT29" s="519"/>
      <c r="AU29" s="519"/>
      <c r="AV29" s="519"/>
      <c r="AW29" s="519"/>
      <c r="AX29" s="519"/>
      <c r="AY29" s="519"/>
      <c r="AZ29" s="562" t="s">
        <v>53</v>
      </c>
      <c r="BA29" s="586"/>
      <c r="BB29" s="563"/>
      <c r="BC29" s="564"/>
      <c r="BD29" s="563"/>
      <c r="BE29" s="564"/>
      <c r="BF29" s="564"/>
      <c r="BG29" s="564"/>
      <c r="BH29" s="564"/>
      <c r="BI29" s="561"/>
      <c r="BJ29" s="528"/>
      <c r="BK29" s="530"/>
      <c r="BL29" s="561"/>
      <c r="BM29" s="561"/>
      <c r="BN29" s="561"/>
      <c r="BO29" s="561"/>
    </row>
    <row r="30" spans="2:67" s="518" customFormat="1" ht="14.25" customHeight="1" x14ac:dyDescent="0.25">
      <c r="B30" s="548" t="s">
        <v>2</v>
      </c>
      <c r="C30" s="549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550" t="s">
        <v>81</v>
      </c>
      <c r="K30" s="646" t="s">
        <v>89</v>
      </c>
      <c r="L30" s="643"/>
      <c r="M30" s="625" t="s">
        <v>53</v>
      </c>
      <c r="N30" s="626" t="s">
        <v>89</v>
      </c>
      <c r="O30" s="626" t="s">
        <v>90</v>
      </c>
      <c r="P30" s="626" t="s">
        <v>91</v>
      </c>
      <c r="Q30" s="627" t="s">
        <v>101</v>
      </c>
      <c r="R30" s="644"/>
      <c r="S30" s="644"/>
      <c r="Z30" s="509" t="s">
        <v>87</v>
      </c>
      <c r="AA30" s="509" t="s">
        <v>89</v>
      </c>
      <c r="AB30" s="509" t="s">
        <v>90</v>
      </c>
      <c r="AC30" s="509" t="s">
        <v>91</v>
      </c>
      <c r="AD30" s="509" t="s">
        <v>88</v>
      </c>
      <c r="AE30" s="509" t="s">
        <v>89</v>
      </c>
      <c r="AF30" s="509" t="s">
        <v>90</v>
      </c>
      <c r="AG30" s="509" t="s">
        <v>91</v>
      </c>
      <c r="AH30" s="519"/>
      <c r="AI30" s="510" t="s">
        <v>99</v>
      </c>
      <c r="AJ30" s="510" t="s">
        <v>98</v>
      </c>
      <c r="AK30" s="510" t="s">
        <v>97</v>
      </c>
      <c r="AL30" s="509" t="s">
        <v>96</v>
      </c>
      <c r="AM30" s="509" t="s">
        <v>95</v>
      </c>
      <c r="AN30" s="509" t="s">
        <v>92</v>
      </c>
      <c r="AO30" s="509" t="s">
        <v>89</v>
      </c>
      <c r="AP30" s="509" t="s">
        <v>90</v>
      </c>
      <c r="AQ30" s="509" t="s">
        <v>91</v>
      </c>
      <c r="AR30" s="510" t="s">
        <v>93</v>
      </c>
      <c r="AS30" s="519"/>
      <c r="AT30" s="509" t="s">
        <v>94</v>
      </c>
      <c r="AU30" s="509" t="s">
        <v>92</v>
      </c>
      <c r="AV30" s="509" t="s">
        <v>89</v>
      </c>
      <c r="AW30" s="509" t="s">
        <v>90</v>
      </c>
      <c r="AX30" s="509" t="s">
        <v>91</v>
      </c>
      <c r="AY30" s="510" t="s">
        <v>93</v>
      </c>
      <c r="AZ30" s="591" t="s">
        <v>2</v>
      </c>
      <c r="BA30" s="589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590" t="s">
        <v>81</v>
      </c>
      <c r="BI30" s="551" t="s">
        <v>89</v>
      </c>
      <c r="BJ30" s="528"/>
      <c r="BK30" s="565"/>
      <c r="BL30" s="561"/>
      <c r="BM30" s="561"/>
      <c r="BN30" s="561"/>
      <c r="BO30" s="561"/>
    </row>
    <row r="31" spans="2:67" ht="14.25" customHeight="1" x14ac:dyDescent="0.25">
      <c r="B31" s="498">
        <v>7</v>
      </c>
      <c r="C31" s="541">
        <v>41804.666666666664</v>
      </c>
      <c r="D31" s="537" t="s">
        <v>182</v>
      </c>
      <c r="E31" s="538" t="s">
        <v>6</v>
      </c>
      <c r="F31" s="539" t="s">
        <v>185</v>
      </c>
      <c r="G31" s="615">
        <v>2</v>
      </c>
      <c r="H31" s="552" t="s">
        <v>6</v>
      </c>
      <c r="I31" s="615">
        <v>0</v>
      </c>
      <c r="J31" s="615">
        <v>1</v>
      </c>
      <c r="K31" s="629">
        <f>IF('Resultat &amp; tabell'!J31="",0,BI31)</f>
        <v>0</v>
      </c>
      <c r="L31" s="630">
        <v>1</v>
      </c>
      <c r="M31" s="631" t="str">
        <f>VLOOKUP(L31,$AT$31:$AY$34,2,FALSE)</f>
        <v>Uruguay</v>
      </c>
      <c r="N31" s="632">
        <f>VLOOKUP(M31,$AU$31:$AY$34,2,FALSE)</f>
        <v>7</v>
      </c>
      <c r="O31" s="632">
        <f>VLOOKUP(M31,$AU$31:$AY$34,3,FALSE)</f>
        <v>4</v>
      </c>
      <c r="P31" s="632">
        <f>VLOOKUP(M31,$AU$31:$AY$34,4,FALSE)</f>
        <v>1</v>
      </c>
      <c r="Q31" s="633">
        <f>VLOOKUP(M31,$AU$31:$AY$34,5,FALSE)</f>
        <v>3</v>
      </c>
      <c r="S31" s="622"/>
      <c r="T31" s="504"/>
      <c r="U31" s="504"/>
      <c r="V31" s="504"/>
      <c r="W31" s="504"/>
      <c r="Z31" s="511" t="s">
        <v>55</v>
      </c>
      <c r="AA31" s="512">
        <f t="shared" ref="AA31:AA36" si="46">IF(G31="",0,IF($G31&lt;$I31,0,IF($G31=$I31,1,3)))</f>
        <v>3</v>
      </c>
      <c r="AB31" s="512">
        <f t="shared" ref="AB31:AB36" si="47">G31</f>
        <v>2</v>
      </c>
      <c r="AC31" s="512">
        <f t="shared" ref="AC31:AC36" si="48">I31</f>
        <v>0</v>
      </c>
      <c r="AD31" s="511" t="s">
        <v>56</v>
      </c>
      <c r="AE31" s="512">
        <f t="shared" ref="AE31:AE36" si="49">IF(I31="",0,IF(I31&lt;G31,0,IF(G31=I31,1,3)))</f>
        <v>0</v>
      </c>
      <c r="AF31" s="508">
        <f t="shared" ref="AF31:AF36" si="50">I31</f>
        <v>0</v>
      </c>
      <c r="AG31" s="508">
        <f t="shared" ref="AG31:AG36" si="51">G31</f>
        <v>2</v>
      </c>
      <c r="AI31" s="507">
        <f>RANK($AJ31,$AJ$31:$AJ$34,1)+COUNTIF($AJ$31:$AJ31,$AJ31)-1</f>
        <v>1</v>
      </c>
      <c r="AJ31" s="507">
        <f>AK31+AL31+AM31</f>
        <v>1</v>
      </c>
      <c r="AK31" s="507">
        <f>SUMPRODUCT(($AO$31:$AO$34=AO31)*($AR$31:$AR$34=AR31)*($AP$31:$AP$34&gt;AP31))</f>
        <v>0</v>
      </c>
      <c r="AL31" s="507">
        <f>SUMPRODUCT(($AO$31:$AO$34=AO31)*($AR$31:$AR$34&gt;AR31))</f>
        <v>0</v>
      </c>
      <c r="AM31" s="507">
        <f>RANK(AO31,$AO$31:$AO$34)</f>
        <v>1</v>
      </c>
      <c r="AN31" s="511" t="s">
        <v>55</v>
      </c>
      <c r="AO31" s="507">
        <f>SUMIF($Z$31:$Z$36,$AN31,$AA$31:$AA$36)+SUMIF($AD$31:$AD$36,$AN31,$AE$31:$AE$36)</f>
        <v>7</v>
      </c>
      <c r="AP31" s="507">
        <f>SUMIF($Z$31:$Z$36,$AN31,$AB$31:$AB$36)+SUMIF($AD$31:$AD$36,$AN31,$AF$31:$AF$36)</f>
        <v>4</v>
      </c>
      <c r="AQ31" s="507">
        <f>SUMIF($Z$31:$Z$36,$AN31,$AC$31:$AC$36)+SUMIF($AD$31:$AD$36,$AN31,$AG$31:$AG$36)</f>
        <v>1</v>
      </c>
      <c r="AR31" s="507">
        <f>AP31-AQ31</f>
        <v>3</v>
      </c>
      <c r="AT31" s="507">
        <v>1</v>
      </c>
      <c r="AU31" s="507" t="str">
        <f>VLOOKUP($AT31,$AI$31:$AR$34,6,FALSE)</f>
        <v>Uruguay</v>
      </c>
      <c r="AV31" s="507">
        <f>VLOOKUP($AU31,$AN$31:$AR$34,2,FALSE)</f>
        <v>7</v>
      </c>
      <c r="AW31" s="507">
        <f>VLOOKUP($AU31,$AN$31:$AR$34,3,FALSE)</f>
        <v>4</v>
      </c>
      <c r="AX31" s="507">
        <f>VLOOKUP($AU31,$AN$31:$AR$34,4,FALSE)</f>
        <v>1</v>
      </c>
      <c r="AY31" s="507">
        <f>VLOOKUP($AU31,$AN$31:$AR$34,5,FALSE)</f>
        <v>3</v>
      </c>
      <c r="AZ31" s="569">
        <v>7</v>
      </c>
      <c r="BA31" s="576">
        <v>41804.666666666664</v>
      </c>
      <c r="BB31" s="571" t="s">
        <v>55</v>
      </c>
      <c r="BC31" s="572" t="s">
        <v>6</v>
      </c>
      <c r="BD31" s="573" t="s">
        <v>56</v>
      </c>
      <c r="BE31" s="575">
        <f>IF(G31='Resultat &amp; tabell'!$G31,2,0)</f>
        <v>0</v>
      </c>
      <c r="BF31" s="574" t="s">
        <v>6</v>
      </c>
      <c r="BG31" s="575">
        <f>IF(I31='Resultat &amp; tabell'!$I31,2,0)</f>
        <v>0</v>
      </c>
      <c r="BH31" s="575">
        <f>IF(J31='Resultat &amp; tabell'!$J31,1,0)</f>
        <v>0</v>
      </c>
      <c r="BI31" s="559">
        <f t="shared" ref="BI31:BI36" si="52">SUM(BE31+BG31+BH31)</f>
        <v>0</v>
      </c>
      <c r="BJ31" s="529"/>
      <c r="BK31" s="562"/>
      <c r="BL31" s="599"/>
      <c r="BM31" s="599"/>
      <c r="BN31" s="599"/>
      <c r="BO31" s="599"/>
    </row>
    <row r="32" spans="2:67" ht="14.25" customHeight="1" x14ac:dyDescent="0.25">
      <c r="B32" s="498">
        <v>8</v>
      </c>
      <c r="C32" s="541">
        <v>41804.75</v>
      </c>
      <c r="D32" s="537" t="s">
        <v>183</v>
      </c>
      <c r="E32" s="538" t="s">
        <v>6</v>
      </c>
      <c r="F32" s="539" t="s">
        <v>184</v>
      </c>
      <c r="G32" s="615">
        <v>1</v>
      </c>
      <c r="H32" s="552" t="s">
        <v>6</v>
      </c>
      <c r="I32" s="615">
        <v>0</v>
      </c>
      <c r="J32" s="615">
        <v>1</v>
      </c>
      <c r="K32" s="629">
        <f>IF('Resultat &amp; tabell'!J32="",0,BI32)</f>
        <v>2</v>
      </c>
      <c r="L32" s="619">
        <v>2</v>
      </c>
      <c r="M32" s="635" t="str">
        <f>VLOOKUP(L32,$AT$31:$AY$34,2,FALSE)</f>
        <v>England</v>
      </c>
      <c r="N32" s="636">
        <f>VLOOKUP(M32,$AU$31:$AY$34,2,FALSE)</f>
        <v>6</v>
      </c>
      <c r="O32" s="636">
        <f>VLOOKUP(M32,$AU$31:$AY$34,3,FALSE)</f>
        <v>3</v>
      </c>
      <c r="P32" s="636">
        <f>VLOOKUP(M32,$AU$31:$AY$34,4,FALSE)</f>
        <v>1</v>
      </c>
      <c r="Q32" s="637">
        <f>VLOOKUP(M32,$AU$31:$AY$34,5,FALSE)</f>
        <v>2</v>
      </c>
      <c r="S32" s="622"/>
      <c r="T32" s="504"/>
      <c r="U32" s="504"/>
      <c r="V32" s="504"/>
      <c r="W32" s="504"/>
      <c r="Z32" s="511" t="s">
        <v>59</v>
      </c>
      <c r="AA32" s="512">
        <f t="shared" si="46"/>
        <v>3</v>
      </c>
      <c r="AB32" s="512">
        <f t="shared" si="47"/>
        <v>1</v>
      </c>
      <c r="AC32" s="512">
        <f t="shared" si="48"/>
        <v>0</v>
      </c>
      <c r="AD32" s="511" t="s">
        <v>60</v>
      </c>
      <c r="AE32" s="512">
        <f t="shared" si="49"/>
        <v>0</v>
      </c>
      <c r="AF32" s="508">
        <f t="shared" si="50"/>
        <v>0</v>
      </c>
      <c r="AG32" s="508">
        <f t="shared" si="51"/>
        <v>1</v>
      </c>
      <c r="AI32" s="507">
        <f>RANK($AJ32,$AJ$31:$AJ$34,1)+COUNTIF($AJ$31:$AJ32,$AJ32)-1</f>
        <v>2</v>
      </c>
      <c r="AJ32" s="507">
        <f>AK32+AL32+AM32</f>
        <v>2</v>
      </c>
      <c r="AK32" s="507">
        <f t="shared" ref="AK32:AK34" si="53">SUMPRODUCT(($AO$31:$AO$34=AO32)*($AR$31:$AR$34=AR32)*($AP$31:$AP$34&gt;AP32))</f>
        <v>0</v>
      </c>
      <c r="AL32" s="507">
        <f t="shared" ref="AL32:AL34" si="54">SUMPRODUCT(($AO$31:$AO$34=AO32)*($AR$31:$AR$34&gt;AR32))</f>
        <v>0</v>
      </c>
      <c r="AM32" s="507">
        <f t="shared" ref="AM32:AM34" si="55">RANK(AO32,$AO$31:$AO$34)</f>
        <v>2</v>
      </c>
      <c r="AN32" s="511" t="s">
        <v>59</v>
      </c>
      <c r="AO32" s="507">
        <f t="shared" ref="AO32:AO34" si="56">SUMIF($Z$31:$Z$36,$AN32,$AA$31:$AA$36)+SUMIF($AD$31:$AD$36,$AN32,$AE$31:$AE$36)</f>
        <v>6</v>
      </c>
      <c r="AP32" s="507">
        <f t="shared" ref="AP32:AP34" si="57">SUMIF($Z$31:$Z$36,$AN32,$AB$31:$AB$36)+SUMIF($AD$31:$AD$36,$AN32,$AF$31:$AF$36)</f>
        <v>3</v>
      </c>
      <c r="AQ32" s="507">
        <f t="shared" ref="AQ32:AQ34" si="58">SUMIF($Z$31:$Z$36,$AN32,$AC$31:$AC$36)+SUMIF($AD$31:$AD$36,$AN32,$AG$31:$AG$36)</f>
        <v>1</v>
      </c>
      <c r="AR32" s="507">
        <f t="shared" ref="AR32:AR34" si="59">AP32-AQ32</f>
        <v>2</v>
      </c>
      <c r="AT32" s="507">
        <v>2</v>
      </c>
      <c r="AU32" s="507" t="str">
        <f t="shared" ref="AU32:AU34" si="60">VLOOKUP($AT32,$AI$31:$AR$34,6,FALSE)</f>
        <v>England</v>
      </c>
      <c r="AV32" s="507">
        <f t="shared" ref="AV32:AV34" si="61">VLOOKUP($AU32,$AN$31:$AR$34,2,FALSE)</f>
        <v>6</v>
      </c>
      <c r="AW32" s="507">
        <f t="shared" ref="AW32:AW34" si="62">VLOOKUP($AU32,$AN$31:$AR$34,3,FALSE)</f>
        <v>3</v>
      </c>
      <c r="AX32" s="507">
        <f t="shared" ref="AX32:AX34" si="63">VLOOKUP($AU32,$AN$31:$AR$34,4,FALSE)</f>
        <v>1</v>
      </c>
      <c r="AY32" s="507">
        <f t="shared" ref="AY32:AY34" si="64">VLOOKUP($AU32,$AN$31:$AR$34,5,FALSE)</f>
        <v>2</v>
      </c>
      <c r="AZ32" s="569">
        <v>8</v>
      </c>
      <c r="BA32" s="576">
        <v>41804.75</v>
      </c>
      <c r="BB32" s="571" t="s">
        <v>59</v>
      </c>
      <c r="BC32" s="572" t="s">
        <v>6</v>
      </c>
      <c r="BD32" s="573" t="s">
        <v>60</v>
      </c>
      <c r="BE32" s="575">
        <f>IF(G32='Resultat &amp; tabell'!$G32,2,0)</f>
        <v>2</v>
      </c>
      <c r="BF32" s="574" t="s">
        <v>6</v>
      </c>
      <c r="BG32" s="575">
        <f>IF(I32='Resultat &amp; tabell'!$I32,2,0)</f>
        <v>0</v>
      </c>
      <c r="BH32" s="575">
        <f>IF(J32='Resultat &amp; tabell'!$J32,1,0)</f>
        <v>0</v>
      </c>
      <c r="BI32" s="559">
        <f t="shared" si="52"/>
        <v>2</v>
      </c>
      <c r="BK32" s="562"/>
      <c r="BL32" s="599"/>
      <c r="BM32" s="599"/>
      <c r="BN32" s="599"/>
      <c r="BO32" s="599"/>
    </row>
    <row r="33" spans="2:67" ht="14.25" customHeight="1" x14ac:dyDescent="0.25">
      <c r="B33" s="498">
        <v>23</v>
      </c>
      <c r="C33" s="541">
        <v>41809.666666666664</v>
      </c>
      <c r="D33" s="537" t="s">
        <v>182</v>
      </c>
      <c r="E33" s="538" t="s">
        <v>6</v>
      </c>
      <c r="F33" s="539" t="s">
        <v>183</v>
      </c>
      <c r="G33" s="615">
        <v>1</v>
      </c>
      <c r="H33" s="552" t="s">
        <v>6</v>
      </c>
      <c r="I33" s="615">
        <v>0</v>
      </c>
      <c r="J33" s="615">
        <v>1</v>
      </c>
      <c r="K33" s="629">
        <f>IF('Resultat &amp; tabell'!J33="",0,BI33)</f>
        <v>1</v>
      </c>
      <c r="L33" s="619">
        <v>3</v>
      </c>
      <c r="M33" s="650" t="str">
        <f>VLOOKUP(L33,$AT$31:$AY$34,2,FALSE)</f>
        <v>Italien</v>
      </c>
      <c r="N33" s="651">
        <f>VLOOKUP(M33,$AU$31:$AY$34,2,FALSE)</f>
        <v>4</v>
      </c>
      <c r="O33" s="651">
        <f>VLOOKUP(M33,$AU$31:$AY$34,3,FALSE)</f>
        <v>2</v>
      </c>
      <c r="P33" s="651">
        <f>VLOOKUP(M33,$AU$31:$AY$34,4,FALSE)</f>
        <v>2</v>
      </c>
      <c r="Q33" s="652">
        <f>VLOOKUP(M33,$AU$31:$AY$34,5,FALSE)</f>
        <v>0</v>
      </c>
      <c r="S33" s="622"/>
      <c r="T33" s="504"/>
      <c r="U33" s="504"/>
      <c r="V33" s="504"/>
      <c r="W33" s="504"/>
      <c r="Z33" s="511" t="s">
        <v>55</v>
      </c>
      <c r="AA33" s="512">
        <f t="shared" si="46"/>
        <v>3</v>
      </c>
      <c r="AB33" s="512">
        <f t="shared" si="47"/>
        <v>1</v>
      </c>
      <c r="AC33" s="512">
        <f t="shared" si="48"/>
        <v>0</v>
      </c>
      <c r="AD33" s="511" t="s">
        <v>59</v>
      </c>
      <c r="AE33" s="512">
        <f t="shared" si="49"/>
        <v>0</v>
      </c>
      <c r="AF33" s="508">
        <f t="shared" si="50"/>
        <v>0</v>
      </c>
      <c r="AG33" s="508">
        <f t="shared" si="51"/>
        <v>1</v>
      </c>
      <c r="AI33" s="507">
        <f>RANK($AJ33,$AJ$31:$AJ$34,1)+COUNTIF($AJ$31:$AJ33,$AJ33)-1</f>
        <v>4</v>
      </c>
      <c r="AJ33" s="507">
        <f>AK33+AL33+AM33</f>
        <v>4</v>
      </c>
      <c r="AK33" s="507">
        <f t="shared" si="53"/>
        <v>0</v>
      </c>
      <c r="AL33" s="507">
        <f t="shared" si="54"/>
        <v>0</v>
      </c>
      <c r="AM33" s="507">
        <f t="shared" si="55"/>
        <v>4</v>
      </c>
      <c r="AN33" s="511" t="s">
        <v>56</v>
      </c>
      <c r="AO33" s="507">
        <f t="shared" si="56"/>
        <v>0</v>
      </c>
      <c r="AP33" s="507">
        <f t="shared" si="57"/>
        <v>0</v>
      </c>
      <c r="AQ33" s="507">
        <f t="shared" si="58"/>
        <v>5</v>
      </c>
      <c r="AR33" s="507">
        <f t="shared" si="59"/>
        <v>-5</v>
      </c>
      <c r="AT33" s="507">
        <v>3</v>
      </c>
      <c r="AU33" s="507" t="str">
        <f t="shared" si="60"/>
        <v>Italien</v>
      </c>
      <c r="AV33" s="507">
        <f t="shared" si="61"/>
        <v>4</v>
      </c>
      <c r="AW33" s="507">
        <f t="shared" si="62"/>
        <v>2</v>
      </c>
      <c r="AX33" s="507">
        <f t="shared" si="63"/>
        <v>2</v>
      </c>
      <c r="AY33" s="507">
        <f t="shared" si="64"/>
        <v>0</v>
      </c>
      <c r="AZ33" s="569">
        <v>23</v>
      </c>
      <c r="BA33" s="576">
        <v>41809.666666666664</v>
      </c>
      <c r="BB33" s="571" t="s">
        <v>55</v>
      </c>
      <c r="BC33" s="572" t="s">
        <v>6</v>
      </c>
      <c r="BD33" s="573" t="s">
        <v>59</v>
      </c>
      <c r="BE33" s="575">
        <f>IF(G33='Resultat &amp; tabell'!$G33,2,0)</f>
        <v>0</v>
      </c>
      <c r="BF33" s="574" t="s">
        <v>6</v>
      </c>
      <c r="BG33" s="575">
        <f>IF(I33='Resultat &amp; tabell'!$I33,2,0)</f>
        <v>0</v>
      </c>
      <c r="BH33" s="575">
        <f>IF(J33='Resultat &amp; tabell'!$J33,1,0)</f>
        <v>1</v>
      </c>
      <c r="BI33" s="559">
        <f t="shared" si="52"/>
        <v>1</v>
      </c>
      <c r="BK33" s="577"/>
      <c r="BL33" s="599"/>
      <c r="BM33" s="599"/>
      <c r="BN33" s="599"/>
      <c r="BO33" s="599"/>
    </row>
    <row r="34" spans="2:67" ht="14.25" customHeight="1" x14ac:dyDescent="0.25">
      <c r="B34" s="498">
        <v>24</v>
      </c>
      <c r="C34" s="541">
        <v>41810.541666666664</v>
      </c>
      <c r="D34" s="537" t="s">
        <v>184</v>
      </c>
      <c r="E34" s="538" t="s">
        <v>6</v>
      </c>
      <c r="F34" s="539" t="s">
        <v>185</v>
      </c>
      <c r="G34" s="615">
        <v>1</v>
      </c>
      <c r="H34" s="552" t="s">
        <v>6</v>
      </c>
      <c r="I34" s="615">
        <v>0</v>
      </c>
      <c r="J34" s="615">
        <v>1</v>
      </c>
      <c r="K34" s="629">
        <f>IF('Resultat &amp; tabell'!J34="",0,BI34)</f>
        <v>0</v>
      </c>
      <c r="L34" s="619">
        <v>4</v>
      </c>
      <c r="M34" s="639" t="str">
        <f>VLOOKUP(L34,$AT$31:$AY$34,2,FALSE)</f>
        <v>Costa Rica</v>
      </c>
      <c r="N34" s="636">
        <f>VLOOKUP(M34,$AU$31:$AY$34,2,FALSE)</f>
        <v>0</v>
      </c>
      <c r="O34" s="636">
        <f>VLOOKUP(M34,$AU$31:$AY$34,3,FALSE)</f>
        <v>0</v>
      </c>
      <c r="P34" s="636">
        <f>VLOOKUP(M34,$AU$31:$AY$34,4,FALSE)</f>
        <v>5</v>
      </c>
      <c r="Q34" s="637">
        <f>VLOOKUP(M34,$AU$31:$AY$34,5,FALSE)</f>
        <v>-5</v>
      </c>
      <c r="S34" s="622"/>
      <c r="T34" s="504"/>
      <c r="U34" s="504"/>
      <c r="V34" s="504"/>
      <c r="W34" s="504"/>
      <c r="Z34" s="511" t="s">
        <v>60</v>
      </c>
      <c r="AA34" s="512">
        <f t="shared" si="46"/>
        <v>3</v>
      </c>
      <c r="AB34" s="512">
        <f t="shared" si="47"/>
        <v>1</v>
      </c>
      <c r="AC34" s="512">
        <f t="shared" si="48"/>
        <v>0</v>
      </c>
      <c r="AD34" s="511" t="s">
        <v>56</v>
      </c>
      <c r="AE34" s="512">
        <f t="shared" si="49"/>
        <v>0</v>
      </c>
      <c r="AF34" s="508">
        <f t="shared" si="50"/>
        <v>0</v>
      </c>
      <c r="AG34" s="508">
        <f t="shared" si="51"/>
        <v>1</v>
      </c>
      <c r="AI34" s="507">
        <f>RANK($AJ34,$AJ$31:$AJ$34,1)+COUNTIF($AJ$31:$AJ34,$AJ34)-1</f>
        <v>3</v>
      </c>
      <c r="AJ34" s="507">
        <f>AK34+AL34+AM34</f>
        <v>3</v>
      </c>
      <c r="AK34" s="507">
        <f t="shared" si="53"/>
        <v>0</v>
      </c>
      <c r="AL34" s="507">
        <f t="shared" si="54"/>
        <v>0</v>
      </c>
      <c r="AM34" s="507">
        <f t="shared" si="55"/>
        <v>3</v>
      </c>
      <c r="AN34" s="511" t="s">
        <v>60</v>
      </c>
      <c r="AO34" s="507">
        <f t="shared" si="56"/>
        <v>4</v>
      </c>
      <c r="AP34" s="507">
        <f t="shared" si="57"/>
        <v>2</v>
      </c>
      <c r="AQ34" s="507">
        <f t="shared" si="58"/>
        <v>2</v>
      </c>
      <c r="AR34" s="507">
        <f t="shared" si="59"/>
        <v>0</v>
      </c>
      <c r="AT34" s="507">
        <v>4</v>
      </c>
      <c r="AU34" s="507" t="str">
        <f t="shared" si="60"/>
        <v>Costa Rica</v>
      </c>
      <c r="AV34" s="507">
        <f t="shared" si="61"/>
        <v>0</v>
      </c>
      <c r="AW34" s="507">
        <f t="shared" si="62"/>
        <v>0</v>
      </c>
      <c r="AX34" s="507">
        <f t="shared" si="63"/>
        <v>5</v>
      </c>
      <c r="AY34" s="507">
        <f t="shared" si="64"/>
        <v>-5</v>
      </c>
      <c r="AZ34" s="569">
        <v>24</v>
      </c>
      <c r="BA34" s="576">
        <v>41810.541666666664</v>
      </c>
      <c r="BB34" s="571" t="s">
        <v>60</v>
      </c>
      <c r="BC34" s="572" t="s">
        <v>6</v>
      </c>
      <c r="BD34" s="573" t="s">
        <v>56</v>
      </c>
      <c r="BE34" s="575">
        <f>IF(G34='Resultat &amp; tabell'!$G34,2,0)</f>
        <v>0</v>
      </c>
      <c r="BF34" s="574" t="s">
        <v>6</v>
      </c>
      <c r="BG34" s="575">
        <f>IF(I34='Resultat &amp; tabell'!$I34,2,0)</f>
        <v>0</v>
      </c>
      <c r="BH34" s="575">
        <f>IF(J34='Resultat &amp; tabell'!$J34,1,0)</f>
        <v>0</v>
      </c>
      <c r="BI34" s="559">
        <f t="shared" si="52"/>
        <v>0</v>
      </c>
      <c r="BK34" s="577"/>
      <c r="BL34" s="599"/>
      <c r="BM34" s="599"/>
      <c r="BN34" s="599"/>
      <c r="BO34" s="599"/>
    </row>
    <row r="35" spans="2:67" ht="14.25" customHeight="1" x14ac:dyDescent="0.25">
      <c r="B35" s="498">
        <v>39</v>
      </c>
      <c r="C35" s="541">
        <v>41814.541666666664</v>
      </c>
      <c r="D35" s="537" t="s">
        <v>184</v>
      </c>
      <c r="E35" s="538" t="s">
        <v>6</v>
      </c>
      <c r="F35" s="539" t="s">
        <v>182</v>
      </c>
      <c r="G35" s="615">
        <v>1</v>
      </c>
      <c r="H35" s="552" t="s">
        <v>6</v>
      </c>
      <c r="I35" s="615">
        <v>1</v>
      </c>
      <c r="J35" s="615" t="s">
        <v>214</v>
      </c>
      <c r="K35" s="629">
        <f>IF('Resultat &amp; tabell'!J35="",0,BI35)</f>
        <v>2</v>
      </c>
      <c r="N35" s="641"/>
      <c r="O35" s="654"/>
      <c r="P35" s="641"/>
      <c r="Q35" s="641"/>
      <c r="S35" s="622"/>
      <c r="T35" s="504"/>
      <c r="U35" s="504"/>
      <c r="V35" s="504"/>
      <c r="W35" s="504"/>
      <c r="Z35" s="511" t="s">
        <v>60</v>
      </c>
      <c r="AA35" s="512">
        <f t="shared" si="46"/>
        <v>1</v>
      </c>
      <c r="AB35" s="512">
        <f t="shared" si="47"/>
        <v>1</v>
      </c>
      <c r="AC35" s="512">
        <f t="shared" si="48"/>
        <v>1</v>
      </c>
      <c r="AD35" s="511" t="s">
        <v>55</v>
      </c>
      <c r="AE35" s="512">
        <f t="shared" si="49"/>
        <v>1</v>
      </c>
      <c r="AF35" s="508">
        <f t="shared" si="50"/>
        <v>1</v>
      </c>
      <c r="AG35" s="508">
        <f t="shared" si="51"/>
        <v>1</v>
      </c>
      <c r="AZ35" s="569">
        <v>39</v>
      </c>
      <c r="BA35" s="576">
        <v>41814.541666666664</v>
      </c>
      <c r="BB35" s="571" t="s">
        <v>60</v>
      </c>
      <c r="BC35" s="572" t="s">
        <v>6</v>
      </c>
      <c r="BD35" s="573" t="s">
        <v>55</v>
      </c>
      <c r="BE35" s="575">
        <f>IF(G35='Resultat &amp; tabell'!$G35,2,0)</f>
        <v>0</v>
      </c>
      <c r="BF35" s="574" t="s">
        <v>6</v>
      </c>
      <c r="BG35" s="575">
        <f>IF(I35='Resultat &amp; tabell'!$I35,2,0)</f>
        <v>2</v>
      </c>
      <c r="BH35" s="575">
        <f>IF(J35='Resultat &amp; tabell'!$J35,1,0)</f>
        <v>0</v>
      </c>
      <c r="BI35" s="559">
        <f t="shared" si="52"/>
        <v>2</v>
      </c>
      <c r="BL35" s="599"/>
      <c r="BM35" s="603"/>
      <c r="BN35" s="599"/>
      <c r="BO35" s="599"/>
    </row>
    <row r="36" spans="2:67" ht="14.25" customHeight="1" x14ac:dyDescent="0.25">
      <c r="B36" s="498">
        <v>40</v>
      </c>
      <c r="C36" s="541">
        <v>41814.541666666664</v>
      </c>
      <c r="D36" s="537" t="s">
        <v>185</v>
      </c>
      <c r="E36" s="538" t="s">
        <v>6</v>
      </c>
      <c r="F36" s="539" t="s">
        <v>183</v>
      </c>
      <c r="G36" s="615">
        <v>0</v>
      </c>
      <c r="H36" s="552" t="s">
        <v>6</v>
      </c>
      <c r="I36" s="615">
        <v>2</v>
      </c>
      <c r="J36" s="615">
        <v>2</v>
      </c>
      <c r="K36" s="629">
        <f>IF('Resultat &amp; tabell'!J36="",0,BI36)</f>
        <v>2</v>
      </c>
      <c r="N36" s="494"/>
      <c r="O36" s="494"/>
      <c r="P36" s="641"/>
      <c r="Q36" s="641"/>
      <c r="S36" s="622"/>
      <c r="T36" s="504"/>
      <c r="U36" s="504"/>
      <c r="V36" s="504"/>
      <c r="W36" s="504"/>
      <c r="Z36" s="511" t="s">
        <v>56</v>
      </c>
      <c r="AA36" s="512">
        <f t="shared" si="46"/>
        <v>0</v>
      </c>
      <c r="AB36" s="512">
        <f t="shared" si="47"/>
        <v>0</v>
      </c>
      <c r="AC36" s="512">
        <f t="shared" si="48"/>
        <v>2</v>
      </c>
      <c r="AD36" s="511" t="s">
        <v>59</v>
      </c>
      <c r="AE36" s="512">
        <f t="shared" si="49"/>
        <v>3</v>
      </c>
      <c r="AF36" s="508">
        <f t="shared" si="50"/>
        <v>2</v>
      </c>
      <c r="AG36" s="508">
        <f t="shared" si="51"/>
        <v>0</v>
      </c>
      <c r="AZ36" s="569">
        <v>40</v>
      </c>
      <c r="BA36" s="576">
        <v>41814.541666666664</v>
      </c>
      <c r="BB36" s="571" t="s">
        <v>56</v>
      </c>
      <c r="BC36" s="572" t="s">
        <v>6</v>
      </c>
      <c r="BD36" s="573" t="s">
        <v>59</v>
      </c>
      <c r="BE36" s="575">
        <f>IF(G36='Resultat &amp; tabell'!$G36,2,0)</f>
        <v>2</v>
      </c>
      <c r="BF36" s="574" t="s">
        <v>6</v>
      </c>
      <c r="BG36" s="575">
        <f>IF(I36='Resultat &amp; tabell'!$I36,2,0)</f>
        <v>0</v>
      </c>
      <c r="BH36" s="575">
        <f>IF(J36='Resultat &amp; tabell'!$J36,1,0)</f>
        <v>0</v>
      </c>
      <c r="BI36" s="559">
        <f t="shared" si="52"/>
        <v>2</v>
      </c>
      <c r="BL36" s="599"/>
      <c r="BM36" s="603"/>
      <c r="BN36" s="599"/>
      <c r="BO36" s="599"/>
    </row>
    <row r="37" spans="2:67" ht="14.25" customHeight="1" x14ac:dyDescent="0.25">
      <c r="C37" s="513"/>
      <c r="K37" s="642"/>
      <c r="N37" s="641"/>
      <c r="O37" s="654"/>
      <c r="P37" s="641"/>
      <c r="Q37" s="641"/>
      <c r="S37" s="622"/>
      <c r="T37" s="504"/>
      <c r="U37" s="504"/>
      <c r="V37" s="504"/>
      <c r="W37" s="504"/>
      <c r="BA37" s="584"/>
      <c r="BI37" s="560"/>
      <c r="BL37" s="599"/>
      <c r="BM37" s="603"/>
      <c r="BN37" s="599"/>
      <c r="BO37" s="599"/>
    </row>
    <row r="38" spans="2:67" s="518" customFormat="1" ht="14.25" customHeight="1" x14ac:dyDescent="0.25">
      <c r="B38" s="495" t="s">
        <v>61</v>
      </c>
      <c r="C38" s="516"/>
      <c r="D38" s="501"/>
      <c r="E38" s="502"/>
      <c r="F38" s="501"/>
      <c r="G38" s="502"/>
      <c r="H38" s="502"/>
      <c r="I38" s="502"/>
      <c r="J38" s="502"/>
      <c r="K38" s="642"/>
      <c r="L38" s="643"/>
      <c r="M38" s="644"/>
      <c r="N38" s="645"/>
      <c r="O38" s="655"/>
      <c r="P38" s="645"/>
      <c r="Q38" s="645"/>
      <c r="R38" s="644"/>
      <c r="S38" s="645"/>
      <c r="T38" s="502"/>
      <c r="U38" s="502"/>
      <c r="V38" s="502"/>
      <c r="W38" s="523"/>
      <c r="Z38" s="505"/>
      <c r="AA38" s="512"/>
      <c r="AB38" s="512"/>
      <c r="AC38" s="512"/>
      <c r="AD38" s="505"/>
      <c r="AE38" s="519"/>
      <c r="AF38" s="520"/>
      <c r="AG38" s="520"/>
      <c r="AH38" s="519"/>
      <c r="AI38" s="519"/>
      <c r="AJ38" s="519"/>
      <c r="AK38" s="519"/>
      <c r="AL38" s="519"/>
      <c r="AM38" s="519"/>
      <c r="AN38" s="519"/>
      <c r="AO38" s="519"/>
      <c r="AP38" s="519"/>
      <c r="AQ38" s="519"/>
      <c r="AR38" s="519"/>
      <c r="AS38" s="519"/>
      <c r="AT38" s="519"/>
      <c r="AU38" s="519"/>
      <c r="AV38" s="519"/>
      <c r="AW38" s="519"/>
      <c r="AX38" s="519"/>
      <c r="AY38" s="519"/>
      <c r="AZ38" s="562" t="s">
        <v>61</v>
      </c>
      <c r="BA38" s="586"/>
      <c r="BB38" s="563"/>
      <c r="BC38" s="564"/>
      <c r="BD38" s="563"/>
      <c r="BE38" s="564"/>
      <c r="BF38" s="564"/>
      <c r="BG38" s="564"/>
      <c r="BH38" s="564"/>
      <c r="BI38" s="561"/>
      <c r="BJ38" s="528"/>
      <c r="BK38" s="530"/>
      <c r="BL38" s="561"/>
      <c r="BM38" s="604"/>
      <c r="BN38" s="561"/>
      <c r="BO38" s="561"/>
    </row>
    <row r="39" spans="2:67" s="518" customFormat="1" ht="14.25" customHeight="1" x14ac:dyDescent="0.25">
      <c r="B39" s="548" t="s">
        <v>2</v>
      </c>
      <c r="C39" s="549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550" t="s">
        <v>81</v>
      </c>
      <c r="K39" s="646" t="s">
        <v>89</v>
      </c>
      <c r="L39" s="643"/>
      <c r="M39" s="625" t="s">
        <v>61</v>
      </c>
      <c r="N39" s="626" t="s">
        <v>89</v>
      </c>
      <c r="O39" s="626" t="s">
        <v>90</v>
      </c>
      <c r="P39" s="626" t="s">
        <v>91</v>
      </c>
      <c r="Q39" s="627" t="s">
        <v>101</v>
      </c>
      <c r="R39" s="644"/>
      <c r="S39" s="645"/>
      <c r="T39" s="502"/>
      <c r="U39" s="502"/>
      <c r="V39" s="502"/>
      <c r="W39" s="523"/>
      <c r="Z39" s="509" t="s">
        <v>87</v>
      </c>
      <c r="AA39" s="509" t="s">
        <v>89</v>
      </c>
      <c r="AB39" s="509" t="s">
        <v>90</v>
      </c>
      <c r="AC39" s="509" t="s">
        <v>91</v>
      </c>
      <c r="AD39" s="509" t="s">
        <v>88</v>
      </c>
      <c r="AE39" s="509" t="s">
        <v>89</v>
      </c>
      <c r="AF39" s="509" t="s">
        <v>90</v>
      </c>
      <c r="AG39" s="509" t="s">
        <v>91</v>
      </c>
      <c r="AH39" s="519"/>
      <c r="AI39" s="510" t="s">
        <v>99</v>
      </c>
      <c r="AJ39" s="510" t="s">
        <v>98</v>
      </c>
      <c r="AK39" s="510" t="s">
        <v>97</v>
      </c>
      <c r="AL39" s="509" t="s">
        <v>96</v>
      </c>
      <c r="AM39" s="509" t="s">
        <v>95</v>
      </c>
      <c r="AN39" s="509" t="s">
        <v>92</v>
      </c>
      <c r="AO39" s="509" t="s">
        <v>89</v>
      </c>
      <c r="AP39" s="509" t="s">
        <v>90</v>
      </c>
      <c r="AQ39" s="509" t="s">
        <v>91</v>
      </c>
      <c r="AR39" s="510" t="s">
        <v>93</v>
      </c>
      <c r="AS39" s="519"/>
      <c r="AT39" s="509" t="s">
        <v>94</v>
      </c>
      <c r="AU39" s="509" t="s">
        <v>92</v>
      </c>
      <c r="AV39" s="509" t="s">
        <v>89</v>
      </c>
      <c r="AW39" s="509" t="s">
        <v>90</v>
      </c>
      <c r="AX39" s="509" t="s">
        <v>91</v>
      </c>
      <c r="AY39" s="510" t="s">
        <v>93</v>
      </c>
      <c r="AZ39" s="591" t="s">
        <v>2</v>
      </c>
      <c r="BA39" s="589" t="s">
        <v>3</v>
      </c>
      <c r="BB39" s="593" t="s">
        <v>2</v>
      </c>
      <c r="BC39" s="590"/>
      <c r="BD39" s="594"/>
      <c r="BE39" s="1999" t="s">
        <v>4</v>
      </c>
      <c r="BF39" s="1999"/>
      <c r="BG39" s="1999"/>
      <c r="BH39" s="590" t="s">
        <v>81</v>
      </c>
      <c r="BI39" s="551" t="s">
        <v>89</v>
      </c>
      <c r="BJ39" s="528"/>
      <c r="BK39" s="565"/>
      <c r="BL39" s="561"/>
      <c r="BM39" s="561"/>
      <c r="BN39" s="561"/>
      <c r="BO39" s="561"/>
    </row>
    <row r="40" spans="2:67" ht="14.25" customHeight="1" x14ac:dyDescent="0.25">
      <c r="B40" s="498">
        <v>9</v>
      </c>
      <c r="C40" s="541">
        <v>41805.541666666664</v>
      </c>
      <c r="D40" s="537" t="s">
        <v>186</v>
      </c>
      <c r="E40" s="538" t="s">
        <v>6</v>
      </c>
      <c r="F40" s="539" t="s">
        <v>189</v>
      </c>
      <c r="G40" s="615">
        <v>2</v>
      </c>
      <c r="H40" s="552" t="s">
        <v>6</v>
      </c>
      <c r="I40" s="615">
        <v>0</v>
      </c>
      <c r="J40" s="615">
        <v>1</v>
      </c>
      <c r="K40" s="629">
        <f>IF('Resultat &amp; tabell'!J40="",0,BI40)</f>
        <v>3</v>
      </c>
      <c r="L40" s="630">
        <v>1</v>
      </c>
      <c r="M40" s="631" t="str">
        <f>VLOOKUP(L40,$AT$40:$AY$43,2,FALSE)</f>
        <v>Schweiz</v>
      </c>
      <c r="N40" s="632">
        <f>VLOOKUP(M40,$AU$40:$AY$43,2,FALSE)</f>
        <v>9</v>
      </c>
      <c r="O40" s="632">
        <f>VLOOKUP(M40,$AU$40:$AY$43,3,FALSE)</f>
        <v>7</v>
      </c>
      <c r="P40" s="632">
        <f>VLOOKUP(M40,$AU$40:$AY$43,4,FALSE)</f>
        <v>1</v>
      </c>
      <c r="Q40" s="633">
        <f>VLOOKUP(M40,$AU$40:$AY$43,5,FALSE)</f>
        <v>6</v>
      </c>
      <c r="Z40" s="511" t="s">
        <v>62</v>
      </c>
      <c r="AA40" s="512">
        <f t="shared" ref="AA40:AA45" si="65">IF(G40="",0,IF($G40&lt;$I40,0,IF($G40=$I40,1,3)))</f>
        <v>3</v>
      </c>
      <c r="AB40" s="512">
        <f t="shared" ref="AB40:AB45" si="66">G40</f>
        <v>2</v>
      </c>
      <c r="AC40" s="512">
        <f t="shared" ref="AC40:AC45" si="67">I40</f>
        <v>0</v>
      </c>
      <c r="AD40" s="511" t="s">
        <v>63</v>
      </c>
      <c r="AE40" s="512">
        <f t="shared" ref="AE40:AE45" si="68">IF(I40="",0,IF(I40&lt;G40,0,IF(G40=I40,1,3)))</f>
        <v>0</v>
      </c>
      <c r="AF40" s="508">
        <f t="shared" ref="AF40:AF45" si="69">I40</f>
        <v>0</v>
      </c>
      <c r="AG40" s="508">
        <f t="shared" ref="AG40:AG45" si="70">G40</f>
        <v>2</v>
      </c>
      <c r="AI40" s="507">
        <f>RANK($AJ40,$AJ$40:$AJ$43,1)+COUNTIF($AJ$40:$AJ40,$AJ40)-1</f>
        <v>1</v>
      </c>
      <c r="AJ40" s="507">
        <f>AK40+AL40+AM40</f>
        <v>1</v>
      </c>
      <c r="AK40" s="507">
        <f>SUMPRODUCT(($AO$40:$AO$43=AO40)*($AR$40:$AR$43=AR40)*($AP$40:$AP$43&gt;AP40))</f>
        <v>0</v>
      </c>
      <c r="AL40" s="507">
        <f>SUMPRODUCT(($AO$40:$AO$43=AO40)*($AR$40:$AR$43&gt;AR40))</f>
        <v>0</v>
      </c>
      <c r="AM40" s="507">
        <f>RANK(AO40,$AO$40:$AO$43)</f>
        <v>1</v>
      </c>
      <c r="AN40" s="511" t="s">
        <v>62</v>
      </c>
      <c r="AO40" s="507">
        <f>SUMIF($Z$40:$Z$45,$AN40,$AA$40:$AA$45)+SUMIF($AD$40:$AD$45,$AN40,$AE$40:$AE$45)</f>
        <v>9</v>
      </c>
      <c r="AP40" s="507">
        <f>SUMIF($Z$40:$Z$45,$AN40,$AB$40:$AB$45)+SUMIF($AD$40:$AD$45,$AN40,$AF$40:$AF$45)</f>
        <v>7</v>
      </c>
      <c r="AQ40" s="507">
        <f>SUMIF($Z$40:$Z$45,$AN40,$AC$40:$AC$45)+SUMIF($AD$40:$AD$45,$AN40,$AG$40:$AG$45)</f>
        <v>1</v>
      </c>
      <c r="AR40" s="507">
        <f>AP40-AQ40</f>
        <v>6</v>
      </c>
      <c r="AT40" s="507">
        <v>1</v>
      </c>
      <c r="AU40" s="507" t="str">
        <f>VLOOKUP($AT40,$AI$40:$AR$43,6,FALSE)</f>
        <v>Schweiz</v>
      </c>
      <c r="AV40" s="507">
        <f>VLOOKUP($AU40,$AN$40:$AR$43,2,FALSE)</f>
        <v>9</v>
      </c>
      <c r="AW40" s="507">
        <f>VLOOKUP($AU40,$AN$40:$AR$43,3,FALSE)</f>
        <v>7</v>
      </c>
      <c r="AX40" s="507">
        <f>VLOOKUP($AU40,$AN$40:$AR$43,4,FALSE)</f>
        <v>1</v>
      </c>
      <c r="AY40" s="507">
        <f>VLOOKUP($AU40,$AN$40:$AR$43,5,FALSE)</f>
        <v>6</v>
      </c>
      <c r="AZ40" s="569">
        <v>9</v>
      </c>
      <c r="BA40" s="576">
        <v>41805.541666666664</v>
      </c>
      <c r="BB40" s="571" t="s">
        <v>62</v>
      </c>
      <c r="BC40" s="572" t="s">
        <v>6</v>
      </c>
      <c r="BD40" s="573" t="s">
        <v>63</v>
      </c>
      <c r="BE40" s="575">
        <f>IF(G40='Resultat &amp; tabell'!$G40,2,0)</f>
        <v>2</v>
      </c>
      <c r="BF40" s="574" t="s">
        <v>6</v>
      </c>
      <c r="BG40" s="575">
        <f>IF(I40='Resultat &amp; tabell'!$I40,2,0)</f>
        <v>0</v>
      </c>
      <c r="BH40" s="575">
        <f>IF(J40='Resultat &amp; tabell'!$J40,1,0)</f>
        <v>1</v>
      </c>
      <c r="BI40" s="559">
        <f t="shared" ref="BI40:BI45" si="71">SUM(BE40+BG40+BH40)</f>
        <v>3</v>
      </c>
      <c r="BJ40" s="529"/>
      <c r="BK40" s="562"/>
      <c r="BL40" s="599"/>
      <c r="BM40" s="599"/>
      <c r="BN40" s="599"/>
      <c r="BO40" s="599"/>
    </row>
    <row r="41" spans="2:67" ht="14.25" customHeight="1" x14ac:dyDescent="0.25">
      <c r="B41" s="498">
        <v>10</v>
      </c>
      <c r="C41" s="541">
        <v>41805.666666666664</v>
      </c>
      <c r="D41" s="537" t="s">
        <v>187</v>
      </c>
      <c r="E41" s="538" t="s">
        <v>6</v>
      </c>
      <c r="F41" s="539" t="s">
        <v>188</v>
      </c>
      <c r="G41" s="615">
        <v>1</v>
      </c>
      <c r="H41" s="552" t="s">
        <v>6</v>
      </c>
      <c r="I41" s="615">
        <v>1</v>
      </c>
      <c r="J41" s="615" t="s">
        <v>214</v>
      </c>
      <c r="K41" s="629">
        <f>IF('Resultat &amp; tabell'!J41="",0,BI41)</f>
        <v>0</v>
      </c>
      <c r="L41" s="619">
        <v>2</v>
      </c>
      <c r="M41" s="635" t="str">
        <f>VLOOKUP(L41,$AT$40:$AY$43,2,FALSE)</f>
        <v>Frankrike</v>
      </c>
      <c r="N41" s="636">
        <f>VLOOKUP(M41,$AU$40:$AY$43,2,FALSE)</f>
        <v>4</v>
      </c>
      <c r="O41" s="636">
        <f>VLOOKUP(M41,$AU$40:$AY$43,3,FALSE)</f>
        <v>4</v>
      </c>
      <c r="P41" s="636">
        <f>VLOOKUP(M41,$AU$40:$AY$43,4,FALSE)</f>
        <v>3</v>
      </c>
      <c r="Q41" s="637">
        <f>VLOOKUP(M41,$AU$40:$AY$43,5,FALSE)</f>
        <v>1</v>
      </c>
      <c r="Z41" s="511" t="s">
        <v>64</v>
      </c>
      <c r="AA41" s="512">
        <f t="shared" si="65"/>
        <v>1</v>
      </c>
      <c r="AB41" s="512">
        <f t="shared" si="66"/>
        <v>1</v>
      </c>
      <c r="AC41" s="512">
        <f t="shared" si="67"/>
        <v>1</v>
      </c>
      <c r="AD41" s="511" t="s">
        <v>65</v>
      </c>
      <c r="AE41" s="512">
        <f t="shared" si="68"/>
        <v>1</v>
      </c>
      <c r="AF41" s="508">
        <f t="shared" si="69"/>
        <v>1</v>
      </c>
      <c r="AG41" s="508">
        <f t="shared" si="70"/>
        <v>1</v>
      </c>
      <c r="AI41" s="507">
        <f>RANK($AJ41,$AJ$40:$AJ$43,1)+COUNTIF($AJ$40:$AJ41,$AJ41)-1</f>
        <v>2</v>
      </c>
      <c r="AJ41" s="507">
        <f>AK41+AL41+AM41</f>
        <v>2</v>
      </c>
      <c r="AK41" s="507">
        <f t="shared" ref="AK41:AK43" si="72">SUMPRODUCT(($AO$40:$AO$43=AO41)*($AR$40:$AR$43=AR41)*($AP$40:$AP$43&gt;AP41))</f>
        <v>0</v>
      </c>
      <c r="AL41" s="507">
        <f t="shared" ref="AL41:AL43" si="73">SUMPRODUCT(($AO$40:$AO$43=AO41)*($AR$40:$AR$43&gt;AR41))</f>
        <v>0</v>
      </c>
      <c r="AM41" s="507">
        <f t="shared" ref="AM41:AM43" si="74">RANK(AO41,$AO$40:$AO$43)</f>
        <v>2</v>
      </c>
      <c r="AN41" s="511" t="s">
        <v>64</v>
      </c>
      <c r="AO41" s="507">
        <f t="shared" ref="AO41:AO43" si="75">SUMIF($Z$40:$Z$45,$AN41,$AA$40:$AA$45)+SUMIF($AD$40:$AD$45,$AN41,$AE$40:$AE$45)</f>
        <v>4</v>
      </c>
      <c r="AP41" s="507">
        <f t="shared" ref="AP41:AP43" si="76">SUMIF($Z$40:$Z$45,$AN41,$AB$40:$AB$45)+SUMIF($AD$40:$AD$45,$AN41,$AF$40:$AF$45)</f>
        <v>4</v>
      </c>
      <c r="AQ41" s="507">
        <f t="shared" ref="AQ41:AQ43" si="77">SUMIF($Z$40:$Z$45,$AN41,$AC$40:$AC$45)+SUMIF($AD$40:$AD$45,$AN41,$AG$40:$AG$45)</f>
        <v>3</v>
      </c>
      <c r="AR41" s="507">
        <f t="shared" ref="AR41:AR43" si="78">AP41-AQ41</f>
        <v>1</v>
      </c>
      <c r="AT41" s="507">
        <v>2</v>
      </c>
      <c r="AU41" s="507" t="str">
        <f t="shared" ref="AU41:AU43" si="79">VLOOKUP($AT41,$AI$40:$AR$43,6,FALSE)</f>
        <v>Frankrike</v>
      </c>
      <c r="AV41" s="507">
        <f t="shared" ref="AV41:AV43" si="80">VLOOKUP($AU41,$AN$40:$AR$43,2,FALSE)</f>
        <v>4</v>
      </c>
      <c r="AW41" s="507">
        <f t="shared" ref="AW41:AW43" si="81">VLOOKUP($AU41,$AN$40:$AR$43,3,FALSE)</f>
        <v>4</v>
      </c>
      <c r="AX41" s="507">
        <f t="shared" ref="AX41:AX43" si="82">VLOOKUP($AU41,$AN$40:$AR$43,4,FALSE)</f>
        <v>3</v>
      </c>
      <c r="AY41" s="507">
        <f t="shared" ref="AY41:AY43" si="83">VLOOKUP($AU41,$AN$40:$AR$43,5,FALSE)</f>
        <v>1</v>
      </c>
      <c r="AZ41" s="569">
        <v>10</v>
      </c>
      <c r="BA41" s="576">
        <v>41805.666666666664</v>
      </c>
      <c r="BB41" s="571" t="s">
        <v>64</v>
      </c>
      <c r="BC41" s="572" t="s">
        <v>6</v>
      </c>
      <c r="BD41" s="573" t="s">
        <v>65</v>
      </c>
      <c r="BE41" s="575">
        <f>IF(G41='Resultat &amp; tabell'!$G41,2,0)</f>
        <v>0</v>
      </c>
      <c r="BF41" s="574" t="s">
        <v>6</v>
      </c>
      <c r="BG41" s="575">
        <f>IF(I41='Resultat &amp; tabell'!$I41,2,0)</f>
        <v>0</v>
      </c>
      <c r="BH41" s="575">
        <f>IF(J41='Resultat &amp; tabell'!$J41,1,0)</f>
        <v>0</v>
      </c>
      <c r="BI41" s="559">
        <f t="shared" si="71"/>
        <v>0</v>
      </c>
      <c r="BK41" s="562"/>
      <c r="BL41" s="599"/>
      <c r="BM41" s="599"/>
      <c r="BN41" s="599"/>
      <c r="BO41" s="599"/>
    </row>
    <row r="42" spans="2:67" ht="14.25" customHeight="1" x14ac:dyDescent="0.25">
      <c r="B42" s="498">
        <v>25</v>
      </c>
      <c r="C42" s="541">
        <v>41810.666666666664</v>
      </c>
      <c r="D42" s="537" t="s">
        <v>186</v>
      </c>
      <c r="E42" s="538" t="s">
        <v>6</v>
      </c>
      <c r="F42" s="539" t="s">
        <v>187</v>
      </c>
      <c r="G42" s="615">
        <v>2</v>
      </c>
      <c r="H42" s="552" t="s">
        <v>6</v>
      </c>
      <c r="I42" s="615">
        <v>1</v>
      </c>
      <c r="J42" s="615">
        <v>1</v>
      </c>
      <c r="K42" s="629">
        <f>IF('Resultat &amp; tabell'!J42="",0,BI42)</f>
        <v>2</v>
      </c>
      <c r="L42" s="619">
        <v>3</v>
      </c>
      <c r="M42" s="650" t="str">
        <f>VLOOKUP(L42,$AT$40:$AY$43,2,FALSE)</f>
        <v>Honduras</v>
      </c>
      <c r="N42" s="651">
        <f>VLOOKUP(M42,$AU$40:$AY$43,2,FALSE)</f>
        <v>2</v>
      </c>
      <c r="O42" s="651">
        <f>VLOOKUP(M42,$AU$40:$AY$43,3,FALSE)</f>
        <v>2</v>
      </c>
      <c r="P42" s="651">
        <f>VLOOKUP(M42,$AU$40:$AY$43,4,FALSE)</f>
        <v>5</v>
      </c>
      <c r="Q42" s="652">
        <f>VLOOKUP(M42,$AU$40:$AY$43,5,FALSE)</f>
        <v>-3</v>
      </c>
      <c r="Z42" s="511" t="s">
        <v>62</v>
      </c>
      <c r="AA42" s="512">
        <f t="shared" si="65"/>
        <v>3</v>
      </c>
      <c r="AB42" s="512">
        <f t="shared" si="66"/>
        <v>2</v>
      </c>
      <c r="AC42" s="512">
        <f t="shared" si="67"/>
        <v>1</v>
      </c>
      <c r="AD42" s="511" t="s">
        <v>64</v>
      </c>
      <c r="AE42" s="512">
        <f t="shared" si="68"/>
        <v>0</v>
      </c>
      <c r="AF42" s="508">
        <f t="shared" si="69"/>
        <v>1</v>
      </c>
      <c r="AG42" s="508">
        <f t="shared" si="70"/>
        <v>2</v>
      </c>
      <c r="AI42" s="507">
        <f>RANK($AJ42,$AJ$40:$AJ$43,1)+COUNTIF($AJ$40:$AJ42,$AJ42)-1</f>
        <v>4</v>
      </c>
      <c r="AJ42" s="507">
        <f>AK42+AL42+AM42</f>
        <v>4</v>
      </c>
      <c r="AK42" s="507">
        <f t="shared" si="72"/>
        <v>0</v>
      </c>
      <c r="AL42" s="507">
        <f t="shared" si="73"/>
        <v>0</v>
      </c>
      <c r="AM42" s="507">
        <f t="shared" si="74"/>
        <v>4</v>
      </c>
      <c r="AN42" s="511" t="s">
        <v>63</v>
      </c>
      <c r="AO42" s="507">
        <f t="shared" si="75"/>
        <v>1</v>
      </c>
      <c r="AP42" s="507">
        <f t="shared" si="76"/>
        <v>1</v>
      </c>
      <c r="AQ42" s="507">
        <f t="shared" si="77"/>
        <v>5</v>
      </c>
      <c r="AR42" s="507">
        <f t="shared" si="78"/>
        <v>-4</v>
      </c>
      <c r="AT42" s="507">
        <v>3</v>
      </c>
      <c r="AU42" s="507" t="str">
        <f t="shared" si="79"/>
        <v>Honduras</v>
      </c>
      <c r="AV42" s="507">
        <f t="shared" si="80"/>
        <v>2</v>
      </c>
      <c r="AW42" s="507">
        <f t="shared" si="81"/>
        <v>2</v>
      </c>
      <c r="AX42" s="507">
        <f t="shared" si="82"/>
        <v>5</v>
      </c>
      <c r="AY42" s="507">
        <f t="shared" si="83"/>
        <v>-3</v>
      </c>
      <c r="AZ42" s="569">
        <v>25</v>
      </c>
      <c r="BA42" s="576">
        <v>41810.666666666664</v>
      </c>
      <c r="BB42" s="571" t="s">
        <v>62</v>
      </c>
      <c r="BC42" s="572" t="s">
        <v>6</v>
      </c>
      <c r="BD42" s="573" t="s">
        <v>64</v>
      </c>
      <c r="BE42" s="575">
        <f>IF(G42='Resultat &amp; tabell'!$G42,2,0)</f>
        <v>2</v>
      </c>
      <c r="BF42" s="574" t="s">
        <v>6</v>
      </c>
      <c r="BG42" s="575">
        <f>IF(I42='Resultat &amp; tabell'!$I42,2,0)</f>
        <v>0</v>
      </c>
      <c r="BH42" s="575">
        <f>IF(J42='Resultat &amp; tabell'!$J42,1,0)</f>
        <v>0</v>
      </c>
      <c r="BI42" s="559">
        <f t="shared" si="71"/>
        <v>2</v>
      </c>
      <c r="BK42" s="577"/>
      <c r="BL42" s="599"/>
      <c r="BM42" s="599"/>
      <c r="BN42" s="599"/>
      <c r="BO42" s="599"/>
    </row>
    <row r="43" spans="2:67" ht="14.25" customHeight="1" x14ac:dyDescent="0.25">
      <c r="B43" s="498">
        <v>26</v>
      </c>
      <c r="C43" s="541">
        <v>41810.791666666664</v>
      </c>
      <c r="D43" s="537" t="s">
        <v>188</v>
      </c>
      <c r="E43" s="538" t="s">
        <v>6</v>
      </c>
      <c r="F43" s="539" t="s">
        <v>189</v>
      </c>
      <c r="G43" s="615">
        <v>1</v>
      </c>
      <c r="H43" s="552" t="s">
        <v>6</v>
      </c>
      <c r="I43" s="615">
        <v>1</v>
      </c>
      <c r="J43" s="615" t="s">
        <v>214</v>
      </c>
      <c r="K43" s="629">
        <f>IF('Resultat &amp; tabell'!J43="",0,BI43)</f>
        <v>2</v>
      </c>
      <c r="L43" s="619">
        <v>4</v>
      </c>
      <c r="M43" s="639" t="str">
        <f>VLOOKUP(L43,$AT$40:$AY$43,2,FALSE)</f>
        <v>Ecuador</v>
      </c>
      <c r="N43" s="636">
        <f>VLOOKUP(M43,$AU$40:$AY$43,2,FALSE)</f>
        <v>1</v>
      </c>
      <c r="O43" s="636">
        <f>VLOOKUP(M43,$AU$40:$AY$43,3,FALSE)</f>
        <v>1</v>
      </c>
      <c r="P43" s="636">
        <f>VLOOKUP(M43,$AU$40:$AY$43,4,FALSE)</f>
        <v>5</v>
      </c>
      <c r="Q43" s="637">
        <f>VLOOKUP(M43,$AU$40:$AY$43,5,FALSE)</f>
        <v>-4</v>
      </c>
      <c r="Z43" s="511" t="s">
        <v>65</v>
      </c>
      <c r="AA43" s="512">
        <f t="shared" si="65"/>
        <v>1</v>
      </c>
      <c r="AB43" s="512">
        <f t="shared" si="66"/>
        <v>1</v>
      </c>
      <c r="AC43" s="512">
        <f t="shared" si="67"/>
        <v>1</v>
      </c>
      <c r="AD43" s="511" t="s">
        <v>63</v>
      </c>
      <c r="AE43" s="512">
        <f t="shared" si="68"/>
        <v>1</v>
      </c>
      <c r="AF43" s="508">
        <f t="shared" si="69"/>
        <v>1</v>
      </c>
      <c r="AG43" s="508">
        <f t="shared" si="70"/>
        <v>1</v>
      </c>
      <c r="AI43" s="507">
        <f>RANK($AJ43,$AJ$40:$AJ$43,1)+COUNTIF($AJ$40:$AJ43,$AJ43)-1</f>
        <v>3</v>
      </c>
      <c r="AJ43" s="507">
        <f>AK43+AL43+AM43</f>
        <v>3</v>
      </c>
      <c r="AK43" s="507">
        <f t="shared" si="72"/>
        <v>0</v>
      </c>
      <c r="AL43" s="507">
        <f t="shared" si="73"/>
        <v>0</v>
      </c>
      <c r="AM43" s="507">
        <f t="shared" si="74"/>
        <v>3</v>
      </c>
      <c r="AN43" s="511" t="s">
        <v>65</v>
      </c>
      <c r="AO43" s="507">
        <f t="shared" si="75"/>
        <v>2</v>
      </c>
      <c r="AP43" s="507">
        <f t="shared" si="76"/>
        <v>2</v>
      </c>
      <c r="AQ43" s="507">
        <f t="shared" si="77"/>
        <v>5</v>
      </c>
      <c r="AR43" s="507">
        <f t="shared" si="78"/>
        <v>-3</v>
      </c>
      <c r="AT43" s="507">
        <v>4</v>
      </c>
      <c r="AU43" s="507" t="str">
        <f t="shared" si="79"/>
        <v>Ecuador</v>
      </c>
      <c r="AV43" s="507">
        <f t="shared" si="80"/>
        <v>1</v>
      </c>
      <c r="AW43" s="507">
        <f t="shared" si="81"/>
        <v>1</v>
      </c>
      <c r="AX43" s="507">
        <f t="shared" si="82"/>
        <v>5</v>
      </c>
      <c r="AY43" s="507">
        <f t="shared" si="83"/>
        <v>-4</v>
      </c>
      <c r="AZ43" s="569">
        <v>26</v>
      </c>
      <c r="BA43" s="576">
        <v>41810.791666666664</v>
      </c>
      <c r="BB43" s="571" t="s">
        <v>65</v>
      </c>
      <c r="BC43" s="572" t="s">
        <v>6</v>
      </c>
      <c r="BD43" s="573" t="s">
        <v>63</v>
      </c>
      <c r="BE43" s="575">
        <f>IF(G43='Resultat &amp; tabell'!$G43,2,0)</f>
        <v>2</v>
      </c>
      <c r="BF43" s="574" t="s">
        <v>6</v>
      </c>
      <c r="BG43" s="575">
        <f>IF(I43='Resultat &amp; tabell'!$I43,2,0)</f>
        <v>0</v>
      </c>
      <c r="BH43" s="575">
        <f>IF(J43='Resultat &amp; tabell'!$J43,1,0)</f>
        <v>0</v>
      </c>
      <c r="BI43" s="559">
        <f t="shared" si="71"/>
        <v>2</v>
      </c>
      <c r="BK43" s="577"/>
      <c r="BL43" s="599"/>
      <c r="BM43" s="599"/>
      <c r="BN43" s="599"/>
      <c r="BO43" s="599"/>
    </row>
    <row r="44" spans="2:67" ht="14.25" customHeight="1" x14ac:dyDescent="0.25">
      <c r="B44" s="498">
        <v>41</v>
      </c>
      <c r="C44" s="541">
        <v>41815.666666666664</v>
      </c>
      <c r="D44" s="537" t="s">
        <v>188</v>
      </c>
      <c r="E44" s="538" t="s">
        <v>6</v>
      </c>
      <c r="F44" s="539" t="s">
        <v>186</v>
      </c>
      <c r="G44" s="615">
        <v>0</v>
      </c>
      <c r="H44" s="552" t="s">
        <v>6</v>
      </c>
      <c r="I44" s="615">
        <v>3</v>
      </c>
      <c r="J44" s="615">
        <v>2</v>
      </c>
      <c r="K44" s="629">
        <f>IF('Resultat &amp; tabell'!J44="",0,BI44)</f>
        <v>5</v>
      </c>
      <c r="M44" s="621"/>
      <c r="N44" s="651"/>
      <c r="O44" s="494"/>
      <c r="P44" s="651"/>
      <c r="Q44" s="651"/>
      <c r="Z44" s="511" t="s">
        <v>65</v>
      </c>
      <c r="AA44" s="512">
        <f t="shared" si="65"/>
        <v>0</v>
      </c>
      <c r="AB44" s="512">
        <f t="shared" si="66"/>
        <v>0</v>
      </c>
      <c r="AC44" s="512">
        <f t="shared" si="67"/>
        <v>3</v>
      </c>
      <c r="AD44" s="511" t="s">
        <v>62</v>
      </c>
      <c r="AE44" s="512">
        <f t="shared" si="68"/>
        <v>3</v>
      </c>
      <c r="AF44" s="508">
        <f t="shared" si="69"/>
        <v>3</v>
      </c>
      <c r="AG44" s="508">
        <f t="shared" si="70"/>
        <v>0</v>
      </c>
      <c r="AZ44" s="569">
        <v>41</v>
      </c>
      <c r="BA44" s="576">
        <v>41815.666666666664</v>
      </c>
      <c r="BB44" s="571" t="s">
        <v>65</v>
      </c>
      <c r="BC44" s="572" t="s">
        <v>6</v>
      </c>
      <c r="BD44" s="573" t="s">
        <v>62</v>
      </c>
      <c r="BE44" s="575">
        <f>IF(G44='Resultat &amp; tabell'!$G44,2,0)</f>
        <v>2</v>
      </c>
      <c r="BF44" s="574" t="s">
        <v>6</v>
      </c>
      <c r="BG44" s="575">
        <f>IF(I44='Resultat &amp; tabell'!$I44,2,0)</f>
        <v>2</v>
      </c>
      <c r="BH44" s="575">
        <f>IF(J44='Resultat &amp; tabell'!$J44,1,0)</f>
        <v>1</v>
      </c>
      <c r="BI44" s="559">
        <f t="shared" si="71"/>
        <v>5</v>
      </c>
      <c r="BL44" s="599"/>
      <c r="BM44" s="599"/>
      <c r="BN44" s="599"/>
      <c r="BO44" s="599"/>
    </row>
    <row r="45" spans="2:67" ht="14.25" customHeight="1" x14ac:dyDescent="0.25">
      <c r="B45" s="498">
        <v>42</v>
      </c>
      <c r="C45" s="541">
        <v>41815.708333333336</v>
      </c>
      <c r="D45" s="537" t="s">
        <v>189</v>
      </c>
      <c r="E45" s="538" t="s">
        <v>6</v>
      </c>
      <c r="F45" s="539" t="s">
        <v>187</v>
      </c>
      <c r="G45" s="615">
        <v>0</v>
      </c>
      <c r="H45" s="552" t="s">
        <v>6</v>
      </c>
      <c r="I45" s="615">
        <v>2</v>
      </c>
      <c r="J45" s="615">
        <v>2</v>
      </c>
      <c r="K45" s="629">
        <f>IF('Resultat &amp; tabell'!J45="",0,BI45)</f>
        <v>2</v>
      </c>
      <c r="M45" s="673"/>
      <c r="N45" s="494"/>
      <c r="O45" s="651"/>
      <c r="P45" s="651"/>
      <c r="Q45" s="651"/>
      <c r="Z45" s="511" t="s">
        <v>63</v>
      </c>
      <c r="AA45" s="512">
        <f t="shared" si="65"/>
        <v>0</v>
      </c>
      <c r="AB45" s="512">
        <f t="shared" si="66"/>
        <v>0</v>
      </c>
      <c r="AC45" s="512">
        <f t="shared" si="67"/>
        <v>2</v>
      </c>
      <c r="AD45" s="511" t="s">
        <v>64</v>
      </c>
      <c r="AE45" s="512">
        <f t="shared" si="68"/>
        <v>3</v>
      </c>
      <c r="AF45" s="508">
        <f t="shared" si="69"/>
        <v>2</v>
      </c>
      <c r="AG45" s="508">
        <f t="shared" si="70"/>
        <v>0</v>
      </c>
      <c r="AZ45" s="569">
        <v>42</v>
      </c>
      <c r="BA45" s="576">
        <v>41815.708333333336</v>
      </c>
      <c r="BB45" s="571" t="s">
        <v>63</v>
      </c>
      <c r="BC45" s="572" t="s">
        <v>6</v>
      </c>
      <c r="BD45" s="573" t="s">
        <v>64</v>
      </c>
      <c r="BE45" s="575">
        <f>IF(G45='Resultat &amp; tabell'!$G45,2,0)</f>
        <v>2</v>
      </c>
      <c r="BF45" s="574" t="s">
        <v>6</v>
      </c>
      <c r="BG45" s="575">
        <f>IF(I45='Resultat &amp; tabell'!$I45,2,0)</f>
        <v>0</v>
      </c>
      <c r="BH45" s="575">
        <f>IF(J45='Resultat &amp; tabell'!$J45,1,0)</f>
        <v>0</v>
      </c>
      <c r="BI45" s="559">
        <f t="shared" si="71"/>
        <v>2</v>
      </c>
      <c r="BL45" s="599"/>
      <c r="BM45" s="599"/>
      <c r="BN45" s="599"/>
      <c r="BO45" s="599"/>
    </row>
    <row r="46" spans="2:67" ht="14.25" customHeight="1" x14ac:dyDescent="0.25">
      <c r="C46" s="513"/>
      <c r="K46" s="642"/>
      <c r="N46" s="641"/>
      <c r="O46" s="654"/>
      <c r="P46" s="641"/>
      <c r="Q46" s="641"/>
      <c r="BA46" s="584"/>
      <c r="BI46" s="560"/>
      <c r="BL46" s="599"/>
      <c r="BM46" s="603"/>
      <c r="BN46" s="599"/>
      <c r="BO46" s="599"/>
    </row>
    <row r="47" spans="2:67" s="518" customFormat="1" ht="14.25" customHeight="1" x14ac:dyDescent="0.25">
      <c r="B47" s="495" t="s">
        <v>66</v>
      </c>
      <c r="C47" s="516"/>
      <c r="D47" s="501"/>
      <c r="E47" s="502"/>
      <c r="F47" s="501"/>
      <c r="G47" s="502"/>
      <c r="H47" s="502"/>
      <c r="I47" s="502"/>
      <c r="J47" s="502"/>
      <c r="K47" s="642"/>
      <c r="L47" s="643"/>
      <c r="M47" s="644"/>
      <c r="N47" s="494"/>
      <c r="O47" s="655"/>
      <c r="P47" s="645"/>
      <c r="Q47" s="645"/>
      <c r="R47" s="644"/>
      <c r="S47" s="645"/>
      <c r="T47" s="502"/>
      <c r="U47" s="502"/>
      <c r="V47" s="502"/>
      <c r="W47" s="523"/>
      <c r="Z47" s="505"/>
      <c r="AA47" s="512"/>
      <c r="AB47" s="512"/>
      <c r="AC47" s="512"/>
      <c r="AD47" s="505"/>
      <c r="AE47" s="519"/>
      <c r="AF47" s="520"/>
      <c r="AG47" s="520"/>
      <c r="AH47" s="519"/>
      <c r="AI47" s="519"/>
      <c r="AJ47" s="519"/>
      <c r="AK47" s="519"/>
      <c r="AL47" s="519"/>
      <c r="AM47" s="519"/>
      <c r="AN47" s="519"/>
      <c r="AO47" s="519"/>
      <c r="AP47" s="519"/>
      <c r="AQ47" s="519"/>
      <c r="AR47" s="519"/>
      <c r="AS47" s="519"/>
      <c r="AT47" s="519"/>
      <c r="AU47" s="519"/>
      <c r="AV47" s="519"/>
      <c r="AW47" s="519"/>
      <c r="AX47" s="519"/>
      <c r="AY47" s="519"/>
      <c r="AZ47" s="562" t="s">
        <v>66</v>
      </c>
      <c r="BA47" s="586"/>
      <c r="BB47" s="563"/>
      <c r="BC47" s="564"/>
      <c r="BD47" s="563"/>
      <c r="BE47" s="564"/>
      <c r="BF47" s="564"/>
      <c r="BG47" s="564"/>
      <c r="BH47" s="564"/>
      <c r="BI47" s="561"/>
      <c r="BJ47" s="528"/>
      <c r="BK47" s="530"/>
      <c r="BL47" s="561"/>
      <c r="BM47" s="604"/>
      <c r="BN47" s="561"/>
      <c r="BO47" s="561"/>
    </row>
    <row r="48" spans="2:67" s="518" customFormat="1" ht="14.25" customHeight="1" x14ac:dyDescent="0.25">
      <c r="B48" s="548" t="s">
        <v>2</v>
      </c>
      <c r="C48" s="549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550" t="s">
        <v>81</v>
      </c>
      <c r="K48" s="646" t="s">
        <v>89</v>
      </c>
      <c r="L48" s="643"/>
      <c r="M48" s="625" t="s">
        <v>66</v>
      </c>
      <c r="N48" s="626" t="s">
        <v>89</v>
      </c>
      <c r="O48" s="626" t="s">
        <v>90</v>
      </c>
      <c r="P48" s="626" t="s">
        <v>91</v>
      </c>
      <c r="Q48" s="627" t="s">
        <v>101</v>
      </c>
      <c r="R48" s="644"/>
      <c r="S48" s="645"/>
      <c r="T48" s="502"/>
      <c r="U48" s="502"/>
      <c r="V48" s="502"/>
      <c r="W48" s="523"/>
      <c r="Z48" s="509" t="s">
        <v>87</v>
      </c>
      <c r="AA48" s="509" t="s">
        <v>89</v>
      </c>
      <c r="AB48" s="509" t="s">
        <v>90</v>
      </c>
      <c r="AC48" s="509" t="s">
        <v>91</v>
      </c>
      <c r="AD48" s="509" t="s">
        <v>88</v>
      </c>
      <c r="AE48" s="509" t="s">
        <v>89</v>
      </c>
      <c r="AF48" s="509" t="s">
        <v>90</v>
      </c>
      <c r="AG48" s="509" t="s">
        <v>91</v>
      </c>
      <c r="AH48" s="519"/>
      <c r="AI48" s="510" t="s">
        <v>99</v>
      </c>
      <c r="AJ48" s="510" t="s">
        <v>98</v>
      </c>
      <c r="AK48" s="510" t="s">
        <v>97</v>
      </c>
      <c r="AL48" s="509" t="s">
        <v>96</v>
      </c>
      <c r="AM48" s="509" t="s">
        <v>95</v>
      </c>
      <c r="AN48" s="509" t="s">
        <v>92</v>
      </c>
      <c r="AO48" s="509" t="s">
        <v>89</v>
      </c>
      <c r="AP48" s="509" t="s">
        <v>90</v>
      </c>
      <c r="AQ48" s="509" t="s">
        <v>91</v>
      </c>
      <c r="AR48" s="510" t="s">
        <v>93</v>
      </c>
      <c r="AS48" s="519"/>
      <c r="AT48" s="509" t="s">
        <v>94</v>
      </c>
      <c r="AU48" s="509" t="s">
        <v>92</v>
      </c>
      <c r="AV48" s="509" t="s">
        <v>89</v>
      </c>
      <c r="AW48" s="509" t="s">
        <v>90</v>
      </c>
      <c r="AX48" s="509" t="s">
        <v>91</v>
      </c>
      <c r="AY48" s="510" t="s">
        <v>93</v>
      </c>
      <c r="AZ48" s="591" t="s">
        <v>2</v>
      </c>
      <c r="BA48" s="589" t="s">
        <v>3</v>
      </c>
      <c r="BB48" s="593" t="s">
        <v>2</v>
      </c>
      <c r="BC48" s="590"/>
      <c r="BD48" s="594"/>
      <c r="BE48" s="1999" t="s">
        <v>4</v>
      </c>
      <c r="BF48" s="1999"/>
      <c r="BG48" s="1999"/>
      <c r="BH48" s="590" t="s">
        <v>81</v>
      </c>
      <c r="BI48" s="551" t="s">
        <v>89</v>
      </c>
      <c r="BJ48" s="528"/>
      <c r="BK48" s="565"/>
      <c r="BL48" s="561"/>
      <c r="BM48" s="561"/>
      <c r="BN48" s="561"/>
      <c r="BO48" s="561"/>
    </row>
    <row r="49" spans="2:67" ht="14.25" customHeight="1" x14ac:dyDescent="0.25">
      <c r="B49" s="498">
        <v>11</v>
      </c>
      <c r="C49" s="541">
        <v>41805.791666666664</v>
      </c>
      <c r="D49" s="537" t="s">
        <v>190</v>
      </c>
      <c r="E49" s="538" t="s">
        <v>6</v>
      </c>
      <c r="F49" s="539" t="s">
        <v>193</v>
      </c>
      <c r="G49" s="615">
        <v>2</v>
      </c>
      <c r="H49" s="552" t="s">
        <v>6</v>
      </c>
      <c r="I49" s="615">
        <v>0</v>
      </c>
      <c r="J49" s="615">
        <v>1</v>
      </c>
      <c r="K49" s="629">
        <f>IF('Resultat &amp; tabell'!J49="",0,BI49)</f>
        <v>3</v>
      </c>
      <c r="L49" s="630">
        <v>1</v>
      </c>
      <c r="M49" s="631" t="str">
        <f>VLOOKUP(L49,$AT$49:$AY$52,2,FALSE)</f>
        <v>Argentina</v>
      </c>
      <c r="N49" s="632">
        <f>VLOOKUP(M49,$AU$49:$AY$52,2,FALSE)</f>
        <v>7</v>
      </c>
      <c r="O49" s="632">
        <f>VLOOKUP(M49,$AU$49:$AY$52,3,FALSE)</f>
        <v>7</v>
      </c>
      <c r="P49" s="632">
        <f>VLOOKUP(M49,$AU$49:$AY$52,4,FALSE)</f>
        <v>1</v>
      </c>
      <c r="Q49" s="633">
        <f>VLOOKUP(M49,$AU$49:$AY$52,5,FALSE)</f>
        <v>6</v>
      </c>
      <c r="Z49" s="511" t="s">
        <v>67</v>
      </c>
      <c r="AA49" s="512">
        <f t="shared" ref="AA49:AA54" si="84">IF(G49="",0,IF($G49&lt;$I49,0,IF($G49=$I49,1,3)))</f>
        <v>3</v>
      </c>
      <c r="AB49" s="512">
        <f t="shared" ref="AB49:AB54" si="85">G49</f>
        <v>2</v>
      </c>
      <c r="AC49" s="512">
        <f t="shared" ref="AC49:AC54" si="86">I49</f>
        <v>0</v>
      </c>
      <c r="AD49" s="511" t="s">
        <v>68</v>
      </c>
      <c r="AE49" s="512">
        <f t="shared" ref="AE49:AE54" si="87">IF(I49="",0,IF(I49&lt;G49,0,IF(G49=I49,1,3)))</f>
        <v>0</v>
      </c>
      <c r="AF49" s="508">
        <f t="shared" ref="AF49:AF54" si="88">I49</f>
        <v>0</v>
      </c>
      <c r="AG49" s="508">
        <f t="shared" ref="AG49:AG54" si="89">G49</f>
        <v>2</v>
      </c>
      <c r="AI49" s="507">
        <f>RANK($AJ49,$AJ$49:$AJ$52,1)+COUNTIF($AJ$49:$AJ49,$AJ49)-1</f>
        <v>1</v>
      </c>
      <c r="AJ49" s="507">
        <f>AK49+AL49+AM49</f>
        <v>1</v>
      </c>
      <c r="AK49" s="507">
        <f>SUMPRODUCT(($AO$49:$AO$52=AO49)*($AR$49:$AR$52=AR49)*($AP$49:$AP$52&gt;AP49))</f>
        <v>0</v>
      </c>
      <c r="AL49" s="507">
        <f>SUMPRODUCT(($AO$49:$AO$52=AO49)*($AR$49:$AR$52&gt;AR49))</f>
        <v>0</v>
      </c>
      <c r="AM49" s="507">
        <f>RANK(AO49,$AO$49:$AO$52)</f>
        <v>1</v>
      </c>
      <c r="AN49" s="511" t="s">
        <v>67</v>
      </c>
      <c r="AO49" s="507">
        <f>SUMIF($Z$49:$Z$54,$AN49,$AA$49:$AA$54)+SUMIF($AD$49:$AD$54,$AN49,$AE$49:$AE$54)</f>
        <v>7</v>
      </c>
      <c r="AP49" s="507">
        <f>SUMIF($Z$49:$Z$54,$AN49,$AB$49:$AB$54)+SUMIF($AD$49:$AD$54,$AN49,$AF$49:$AF$54)</f>
        <v>7</v>
      </c>
      <c r="AQ49" s="507">
        <f>SUMIF($Z$49:$Z$54,$AN49,$AC$49:$AC$54)+SUMIF($AD$49:$AD$54,$AN49,$AG$49:$AG$54)</f>
        <v>1</v>
      </c>
      <c r="AR49" s="507">
        <f>AP49-AQ49</f>
        <v>6</v>
      </c>
      <c r="AT49" s="507">
        <v>1</v>
      </c>
      <c r="AU49" s="507" t="str">
        <f>VLOOKUP($AT49,$AI$49:$AR$52,6,FALSE)</f>
        <v>Argentina</v>
      </c>
      <c r="AV49" s="507">
        <f>VLOOKUP($AU49,$AN$49:$AR$52,2,FALSE)</f>
        <v>7</v>
      </c>
      <c r="AW49" s="507">
        <f>VLOOKUP($AU49,$AN$49:$AR$52,3,FALSE)</f>
        <v>7</v>
      </c>
      <c r="AX49" s="507">
        <f>VLOOKUP($AU49,$AN$49:$AR$52,4,FALSE)</f>
        <v>1</v>
      </c>
      <c r="AY49" s="507">
        <f>VLOOKUP($AU49,$AN$49:$AR$52,5,FALSE)</f>
        <v>6</v>
      </c>
      <c r="AZ49" s="569">
        <v>11</v>
      </c>
      <c r="BA49" s="576">
        <v>41805.791666666664</v>
      </c>
      <c r="BB49" s="571" t="s">
        <v>67</v>
      </c>
      <c r="BC49" s="572" t="s">
        <v>6</v>
      </c>
      <c r="BD49" s="573" t="s">
        <v>68</v>
      </c>
      <c r="BE49" s="575">
        <f>IF(G49='Resultat &amp; tabell'!$G49,2,0)</f>
        <v>2</v>
      </c>
      <c r="BF49" s="574" t="s">
        <v>6</v>
      </c>
      <c r="BG49" s="575">
        <f>IF(I49='Resultat &amp; tabell'!$I49,2,0)</f>
        <v>0</v>
      </c>
      <c r="BH49" s="575">
        <f>IF(J49='Resultat &amp; tabell'!$J49,1,0)</f>
        <v>1</v>
      </c>
      <c r="BI49" s="559">
        <f t="shared" ref="BI49:BI54" si="90">SUM(BE49+BG49+BH49)</f>
        <v>3</v>
      </c>
      <c r="BJ49" s="529"/>
      <c r="BK49" s="562"/>
      <c r="BL49" s="599"/>
      <c r="BM49" s="599"/>
      <c r="BN49" s="599"/>
      <c r="BO49" s="599"/>
    </row>
    <row r="50" spans="2:67" ht="14.25" customHeight="1" x14ac:dyDescent="0.25">
      <c r="B50" s="498">
        <v>12</v>
      </c>
      <c r="C50" s="541">
        <v>41806.666666666664</v>
      </c>
      <c r="D50" s="537" t="s">
        <v>191</v>
      </c>
      <c r="E50" s="538" t="s">
        <v>6</v>
      </c>
      <c r="F50" s="539" t="s">
        <v>192</v>
      </c>
      <c r="G50" s="615">
        <v>1</v>
      </c>
      <c r="H50" s="552" t="s">
        <v>6</v>
      </c>
      <c r="I50" s="615">
        <v>3</v>
      </c>
      <c r="J50" s="615">
        <v>2</v>
      </c>
      <c r="K50" s="629">
        <f>IF('Resultat &amp; tabell'!J50="",0,BI50)</f>
        <v>0</v>
      </c>
      <c r="L50" s="619">
        <v>2</v>
      </c>
      <c r="M50" s="635" t="str">
        <f>VLOOKUP(L50,$AT$49:$AY$52,2,FALSE)</f>
        <v>Nigeria</v>
      </c>
      <c r="N50" s="636">
        <f>VLOOKUP(M50,$AU$49:$AY$52,2,FALSE)</f>
        <v>5</v>
      </c>
      <c r="O50" s="636">
        <f>VLOOKUP(M50,$AU$49:$AY$52,3,FALSE)</f>
        <v>6</v>
      </c>
      <c r="P50" s="636">
        <f>VLOOKUP(M50,$AU$49:$AY$52,4,FALSE)</f>
        <v>4</v>
      </c>
      <c r="Q50" s="637">
        <f>VLOOKUP(M50,$AU$49:$AY$52,5,FALSE)</f>
        <v>2</v>
      </c>
      <c r="Z50" s="511" t="s">
        <v>69</v>
      </c>
      <c r="AA50" s="512">
        <f t="shared" si="84"/>
        <v>0</v>
      </c>
      <c r="AB50" s="512">
        <f t="shared" si="85"/>
        <v>1</v>
      </c>
      <c r="AC50" s="512">
        <f t="shared" si="86"/>
        <v>3</v>
      </c>
      <c r="AD50" s="511" t="s">
        <v>70</v>
      </c>
      <c r="AE50" s="512">
        <f t="shared" si="87"/>
        <v>3</v>
      </c>
      <c r="AF50" s="508">
        <f t="shared" si="88"/>
        <v>3</v>
      </c>
      <c r="AG50" s="508">
        <f t="shared" si="89"/>
        <v>1</v>
      </c>
      <c r="AI50" s="507">
        <f>RANK($AJ50,$AJ$49:$AJ$52,1)+COUNTIF($AJ$49:$AJ50,$AJ50)-1</f>
        <v>4</v>
      </c>
      <c r="AJ50" s="507">
        <f>AK50+AL50+AM50</f>
        <v>4</v>
      </c>
      <c r="AK50" s="507">
        <f t="shared" ref="AK50:AK52" si="91">SUMPRODUCT(($AO$49:$AO$52=AO50)*($AR$49:$AR$52=AR50)*($AP$49:$AP$52&gt;AP50))</f>
        <v>0</v>
      </c>
      <c r="AL50" s="507">
        <f t="shared" ref="AL50:AL52" si="92">SUMPRODUCT(($AO$49:$AO$52=AO50)*($AR$49:$AR$52&gt;AR50))</f>
        <v>0</v>
      </c>
      <c r="AM50" s="507">
        <f t="shared" ref="AM50:AM52" si="93">RANK(AO50,$AO$49:$AO$52)</f>
        <v>4</v>
      </c>
      <c r="AN50" s="511" t="s">
        <v>69</v>
      </c>
      <c r="AO50" s="507">
        <f t="shared" ref="AO50:AO52" si="94">SUMIF($Z$49:$Z$54,$AN50,$AA$49:$AA$54)+SUMIF($AD$49:$AD$54,$AN50,$AE$49:$AE$54)</f>
        <v>0</v>
      </c>
      <c r="AP50" s="507">
        <f t="shared" ref="AP50:AP52" si="95">SUMIF($Z$49:$Z$54,$AN50,$AB$49:$AB$54)+SUMIF($AD$49:$AD$54,$AN50,$AF$49:$AF$54)</f>
        <v>1</v>
      </c>
      <c r="AQ50" s="507">
        <f t="shared" ref="AQ50:AQ52" si="96">SUMIF($Z$49:$Z$54,$AN50,$AC$49:$AC$54)+SUMIF($AD$49:$AD$54,$AN50,$AG$49:$AG$54)</f>
        <v>9</v>
      </c>
      <c r="AR50" s="507">
        <f t="shared" ref="AR50:AR52" si="97">AP50-AQ50</f>
        <v>-8</v>
      </c>
      <c r="AT50" s="507">
        <v>2</v>
      </c>
      <c r="AU50" s="507" t="str">
        <f t="shared" ref="AU50:AU52" si="98">VLOOKUP($AT50,$AI$49:$AR$52,6,FALSE)</f>
        <v>Nigeria</v>
      </c>
      <c r="AV50" s="507">
        <f t="shared" ref="AV50:AV52" si="99">VLOOKUP($AU50,$AN$49:$AR$52,2,FALSE)</f>
        <v>5</v>
      </c>
      <c r="AW50" s="507">
        <f t="shared" ref="AW50:AW52" si="100">VLOOKUP($AU50,$AN$49:$AR$52,3,FALSE)</f>
        <v>6</v>
      </c>
      <c r="AX50" s="507">
        <f t="shared" ref="AX50:AX52" si="101">VLOOKUP($AU50,$AN$49:$AR$52,4,FALSE)</f>
        <v>4</v>
      </c>
      <c r="AY50" s="507">
        <f t="shared" ref="AY50:AY52" si="102">VLOOKUP($AU50,$AN$49:$AR$52,5,FALSE)</f>
        <v>2</v>
      </c>
      <c r="AZ50" s="569">
        <v>12</v>
      </c>
      <c r="BA50" s="576">
        <v>41806.666666666664</v>
      </c>
      <c r="BB50" s="571" t="s">
        <v>69</v>
      </c>
      <c r="BC50" s="572" t="s">
        <v>6</v>
      </c>
      <c r="BD50" s="573" t="s">
        <v>70</v>
      </c>
      <c r="BE50" s="575">
        <f>IF(G50='Resultat &amp; tabell'!$G50,2,0)</f>
        <v>0</v>
      </c>
      <c r="BF50" s="574" t="s">
        <v>6</v>
      </c>
      <c r="BG50" s="575">
        <f>IF(I50='Resultat &amp; tabell'!$I50,2,0)</f>
        <v>0</v>
      </c>
      <c r="BH50" s="575">
        <f>IF(J50='Resultat &amp; tabell'!$J50,1,0)</f>
        <v>0</v>
      </c>
      <c r="BI50" s="559">
        <f t="shared" si="90"/>
        <v>0</v>
      </c>
      <c r="BK50" s="562"/>
      <c r="BL50" s="599"/>
      <c r="BM50" s="599"/>
      <c r="BN50" s="599"/>
      <c r="BO50" s="599"/>
    </row>
    <row r="51" spans="2:67" ht="14.25" customHeight="1" x14ac:dyDescent="0.25">
      <c r="B51" s="498">
        <v>27</v>
      </c>
      <c r="C51" s="541">
        <v>41811.541666666664</v>
      </c>
      <c r="D51" s="537" t="s">
        <v>190</v>
      </c>
      <c r="E51" s="538" t="s">
        <v>6</v>
      </c>
      <c r="F51" s="539" t="s">
        <v>191</v>
      </c>
      <c r="G51" s="615">
        <v>4</v>
      </c>
      <c r="H51" s="552" t="s">
        <v>6</v>
      </c>
      <c r="I51" s="615">
        <v>0</v>
      </c>
      <c r="J51" s="615">
        <v>1</v>
      </c>
      <c r="K51" s="629">
        <f>IF('Resultat &amp; tabell'!J51="",0,BI51)</f>
        <v>3</v>
      </c>
      <c r="L51" s="619">
        <v>3</v>
      </c>
      <c r="M51" s="650" t="str">
        <f>VLOOKUP(L51,$AT$49:$AY$52,2,FALSE)</f>
        <v>Bosnien</v>
      </c>
      <c r="N51" s="651">
        <f>VLOOKUP(M51,$AU$49:$AY$52,2,FALSE)</f>
        <v>4</v>
      </c>
      <c r="O51" s="651">
        <f>VLOOKUP(M51,$AU$49:$AY$52,3,FALSE)</f>
        <v>4</v>
      </c>
      <c r="P51" s="651">
        <f>VLOOKUP(M51,$AU$49:$AY$52,4,FALSE)</f>
        <v>4</v>
      </c>
      <c r="Q51" s="652">
        <f>VLOOKUP(M51,$AU$49:$AY$52,5,FALSE)</f>
        <v>0</v>
      </c>
      <c r="Z51" s="511" t="s">
        <v>67</v>
      </c>
      <c r="AA51" s="512">
        <f t="shared" si="84"/>
        <v>3</v>
      </c>
      <c r="AB51" s="512">
        <f t="shared" si="85"/>
        <v>4</v>
      </c>
      <c r="AC51" s="512">
        <f t="shared" si="86"/>
        <v>0</v>
      </c>
      <c r="AD51" s="511" t="s">
        <v>69</v>
      </c>
      <c r="AE51" s="512">
        <f t="shared" si="87"/>
        <v>0</v>
      </c>
      <c r="AF51" s="508">
        <f t="shared" si="88"/>
        <v>0</v>
      </c>
      <c r="AG51" s="508">
        <f t="shared" si="89"/>
        <v>4</v>
      </c>
      <c r="AI51" s="507">
        <f>RANK($AJ51,$AJ$49:$AJ$52,1)+COUNTIF($AJ$49:$AJ51,$AJ51)-1</f>
        <v>3</v>
      </c>
      <c r="AJ51" s="507">
        <f>AK51+AL51+AM51</f>
        <v>3</v>
      </c>
      <c r="AK51" s="507">
        <f t="shared" si="91"/>
        <v>0</v>
      </c>
      <c r="AL51" s="507">
        <f t="shared" si="92"/>
        <v>0</v>
      </c>
      <c r="AM51" s="507">
        <f t="shared" si="93"/>
        <v>3</v>
      </c>
      <c r="AN51" s="511" t="s">
        <v>68</v>
      </c>
      <c r="AO51" s="507">
        <f t="shared" si="94"/>
        <v>4</v>
      </c>
      <c r="AP51" s="507">
        <f t="shared" si="95"/>
        <v>4</v>
      </c>
      <c r="AQ51" s="507">
        <f t="shared" si="96"/>
        <v>4</v>
      </c>
      <c r="AR51" s="507">
        <f t="shared" si="97"/>
        <v>0</v>
      </c>
      <c r="AT51" s="507">
        <v>3</v>
      </c>
      <c r="AU51" s="507" t="str">
        <f t="shared" si="98"/>
        <v>Bosnien</v>
      </c>
      <c r="AV51" s="507">
        <f t="shared" si="99"/>
        <v>4</v>
      </c>
      <c r="AW51" s="507">
        <f t="shared" si="100"/>
        <v>4</v>
      </c>
      <c r="AX51" s="507">
        <f t="shared" si="101"/>
        <v>4</v>
      </c>
      <c r="AY51" s="507">
        <f t="shared" si="102"/>
        <v>0</v>
      </c>
      <c r="AZ51" s="569">
        <v>27</v>
      </c>
      <c r="BA51" s="576">
        <v>41811.541666666664</v>
      </c>
      <c r="BB51" s="571" t="s">
        <v>67</v>
      </c>
      <c r="BC51" s="572" t="s">
        <v>6</v>
      </c>
      <c r="BD51" s="573" t="s">
        <v>69</v>
      </c>
      <c r="BE51" s="575">
        <f>IF(G51='Resultat &amp; tabell'!$G51,2,0)</f>
        <v>0</v>
      </c>
      <c r="BF51" s="574" t="s">
        <v>6</v>
      </c>
      <c r="BG51" s="575">
        <f>IF(I51='Resultat &amp; tabell'!$I51,2,0)</f>
        <v>2</v>
      </c>
      <c r="BH51" s="575">
        <f>IF(J51='Resultat &amp; tabell'!$J51,1,0)</f>
        <v>1</v>
      </c>
      <c r="BI51" s="559">
        <f t="shared" si="90"/>
        <v>3</v>
      </c>
      <c r="BK51" s="577"/>
      <c r="BL51" s="599"/>
      <c r="BM51" s="599"/>
      <c r="BN51" s="599"/>
      <c r="BO51" s="599"/>
    </row>
    <row r="52" spans="2:67" ht="14.25" customHeight="1" x14ac:dyDescent="0.25">
      <c r="B52" s="498">
        <v>28</v>
      </c>
      <c r="C52" s="541">
        <v>41811.75</v>
      </c>
      <c r="D52" s="537" t="s">
        <v>192</v>
      </c>
      <c r="E52" s="538" t="s">
        <v>6</v>
      </c>
      <c r="F52" s="539" t="s">
        <v>193</v>
      </c>
      <c r="G52" s="615">
        <v>2</v>
      </c>
      <c r="H52" s="552" t="s">
        <v>6</v>
      </c>
      <c r="I52" s="615">
        <v>2</v>
      </c>
      <c r="J52" s="615" t="s">
        <v>214</v>
      </c>
      <c r="K52" s="629">
        <f>IF('Resultat &amp; tabell'!J52="",0,BI52)</f>
        <v>0</v>
      </c>
      <c r="L52" s="619">
        <v>4</v>
      </c>
      <c r="M52" s="639" t="str">
        <f>VLOOKUP(L52,$AT$49:$AY$52,2,FALSE)</f>
        <v>Iran</v>
      </c>
      <c r="N52" s="636">
        <f>VLOOKUP(M52,$AU$49:$AY$52,2,FALSE)</f>
        <v>0</v>
      </c>
      <c r="O52" s="636">
        <f>VLOOKUP(M52,$AU$49:$AY$52,3,FALSE)</f>
        <v>1</v>
      </c>
      <c r="P52" s="636">
        <f>VLOOKUP(M52,$AU$49:$AY$52,4,FALSE)</f>
        <v>9</v>
      </c>
      <c r="Q52" s="637">
        <f>VLOOKUP(M52,$AU$49:$AY$52,5,FALSE)</f>
        <v>-8</v>
      </c>
      <c r="Z52" s="511" t="s">
        <v>70</v>
      </c>
      <c r="AA52" s="512">
        <f t="shared" si="84"/>
        <v>1</v>
      </c>
      <c r="AB52" s="512">
        <f t="shared" si="85"/>
        <v>2</v>
      </c>
      <c r="AC52" s="512">
        <f t="shared" si="86"/>
        <v>2</v>
      </c>
      <c r="AD52" s="511" t="s">
        <v>68</v>
      </c>
      <c r="AE52" s="512">
        <f t="shared" si="87"/>
        <v>1</v>
      </c>
      <c r="AF52" s="508">
        <f t="shared" si="88"/>
        <v>2</v>
      </c>
      <c r="AG52" s="508">
        <f t="shared" si="89"/>
        <v>2</v>
      </c>
      <c r="AI52" s="507">
        <f>RANK($AJ52,$AJ$49:$AJ$52,1)+COUNTIF($AJ$49:$AJ52,$AJ52)-1</f>
        <v>2</v>
      </c>
      <c r="AJ52" s="507">
        <f>AK52+AL52+AM52</f>
        <v>2</v>
      </c>
      <c r="AK52" s="507">
        <f t="shared" si="91"/>
        <v>0</v>
      </c>
      <c r="AL52" s="507">
        <f t="shared" si="92"/>
        <v>0</v>
      </c>
      <c r="AM52" s="507">
        <f t="shared" si="93"/>
        <v>2</v>
      </c>
      <c r="AN52" s="511" t="s">
        <v>70</v>
      </c>
      <c r="AO52" s="507">
        <f t="shared" si="94"/>
        <v>5</v>
      </c>
      <c r="AP52" s="507">
        <f t="shared" si="95"/>
        <v>6</v>
      </c>
      <c r="AQ52" s="507">
        <f t="shared" si="96"/>
        <v>4</v>
      </c>
      <c r="AR52" s="507">
        <f t="shared" si="97"/>
        <v>2</v>
      </c>
      <c r="AT52" s="507">
        <v>4</v>
      </c>
      <c r="AU52" s="507" t="str">
        <f t="shared" si="98"/>
        <v>Iran</v>
      </c>
      <c r="AV52" s="507">
        <f t="shared" si="99"/>
        <v>0</v>
      </c>
      <c r="AW52" s="507">
        <f t="shared" si="100"/>
        <v>1</v>
      </c>
      <c r="AX52" s="507">
        <f t="shared" si="101"/>
        <v>9</v>
      </c>
      <c r="AY52" s="507">
        <f t="shared" si="102"/>
        <v>-8</v>
      </c>
      <c r="AZ52" s="569">
        <v>28</v>
      </c>
      <c r="BA52" s="576">
        <v>41811.75</v>
      </c>
      <c r="BB52" s="571" t="s">
        <v>70</v>
      </c>
      <c r="BC52" s="572" t="s">
        <v>6</v>
      </c>
      <c r="BD52" s="573" t="s">
        <v>68</v>
      </c>
      <c r="BE52" s="575">
        <f>IF(G52='Resultat &amp; tabell'!$G52,2,0)</f>
        <v>0</v>
      </c>
      <c r="BF52" s="574" t="s">
        <v>6</v>
      </c>
      <c r="BG52" s="575">
        <f>IF(I52='Resultat &amp; tabell'!$I52,2,0)</f>
        <v>0</v>
      </c>
      <c r="BH52" s="575">
        <f>IF(J52='Resultat &amp; tabell'!$J52,1,0)</f>
        <v>0</v>
      </c>
      <c r="BI52" s="559">
        <f t="shared" si="90"/>
        <v>0</v>
      </c>
      <c r="BK52" s="577"/>
      <c r="BL52" s="599"/>
      <c r="BM52" s="599"/>
      <c r="BN52" s="599"/>
      <c r="BO52" s="599"/>
    </row>
    <row r="53" spans="2:67" ht="14.25" customHeight="1" x14ac:dyDescent="0.25">
      <c r="B53" s="498">
        <v>43</v>
      </c>
      <c r="C53" s="541">
        <v>41815.541666666664</v>
      </c>
      <c r="D53" s="537" t="s">
        <v>192</v>
      </c>
      <c r="E53" s="538" t="s">
        <v>6</v>
      </c>
      <c r="F53" s="539" t="s">
        <v>190</v>
      </c>
      <c r="G53" s="615">
        <v>1</v>
      </c>
      <c r="H53" s="552" t="s">
        <v>6</v>
      </c>
      <c r="I53" s="615">
        <v>1</v>
      </c>
      <c r="J53" s="615" t="s">
        <v>214</v>
      </c>
      <c r="K53" s="629">
        <f>IF('Resultat &amp; tabell'!J53="",0,BI53)</f>
        <v>0</v>
      </c>
      <c r="M53" s="621"/>
      <c r="N53" s="651"/>
      <c r="O53" s="651"/>
      <c r="P53" s="651"/>
      <c r="Q53" s="651"/>
      <c r="Z53" s="511" t="s">
        <v>70</v>
      </c>
      <c r="AA53" s="512">
        <f t="shared" si="84"/>
        <v>1</v>
      </c>
      <c r="AB53" s="512">
        <f t="shared" si="85"/>
        <v>1</v>
      </c>
      <c r="AC53" s="512">
        <f t="shared" si="86"/>
        <v>1</v>
      </c>
      <c r="AD53" s="511" t="s">
        <v>67</v>
      </c>
      <c r="AE53" s="512">
        <f t="shared" si="87"/>
        <v>1</v>
      </c>
      <c r="AF53" s="508">
        <f t="shared" si="88"/>
        <v>1</v>
      </c>
      <c r="AG53" s="508">
        <f t="shared" si="89"/>
        <v>1</v>
      </c>
      <c r="AZ53" s="569">
        <v>43</v>
      </c>
      <c r="BA53" s="576">
        <v>41815.541666666664</v>
      </c>
      <c r="BB53" s="571" t="s">
        <v>70</v>
      </c>
      <c r="BC53" s="572" t="s">
        <v>6</v>
      </c>
      <c r="BD53" s="573" t="s">
        <v>67</v>
      </c>
      <c r="BE53" s="575">
        <f>IF(G53='Resultat &amp; tabell'!$G53,2,0)</f>
        <v>0</v>
      </c>
      <c r="BF53" s="574" t="s">
        <v>6</v>
      </c>
      <c r="BG53" s="575">
        <f>IF(I53='Resultat &amp; tabell'!$I53,2,0)</f>
        <v>0</v>
      </c>
      <c r="BH53" s="575">
        <f>IF(J53='Resultat &amp; tabell'!$J53,1,0)</f>
        <v>0</v>
      </c>
      <c r="BI53" s="559">
        <f t="shared" si="90"/>
        <v>0</v>
      </c>
      <c r="BL53" s="599"/>
      <c r="BM53" s="599"/>
      <c r="BN53" s="599"/>
      <c r="BO53" s="599"/>
    </row>
    <row r="54" spans="2:67" ht="14.25" customHeight="1" x14ac:dyDescent="0.25">
      <c r="B54" s="498">
        <v>44</v>
      </c>
      <c r="C54" s="541">
        <v>41815.541666666664</v>
      </c>
      <c r="D54" s="537" t="s">
        <v>193</v>
      </c>
      <c r="E54" s="538" t="s">
        <v>6</v>
      </c>
      <c r="F54" s="539" t="s">
        <v>191</v>
      </c>
      <c r="G54" s="615">
        <v>2</v>
      </c>
      <c r="H54" s="552" t="s">
        <v>6</v>
      </c>
      <c r="I54" s="615">
        <v>0</v>
      </c>
      <c r="J54" s="615">
        <v>1</v>
      </c>
      <c r="K54" s="629">
        <f>IF('Resultat &amp; tabell'!J54="",0,BI54)</f>
        <v>1</v>
      </c>
      <c r="M54" s="494"/>
      <c r="N54" s="494"/>
      <c r="O54" s="651"/>
      <c r="P54" s="494"/>
      <c r="Q54" s="651"/>
      <c r="R54" s="494"/>
      <c r="Z54" s="511" t="s">
        <v>68</v>
      </c>
      <c r="AA54" s="512">
        <f t="shared" si="84"/>
        <v>3</v>
      </c>
      <c r="AB54" s="512">
        <f t="shared" si="85"/>
        <v>2</v>
      </c>
      <c r="AC54" s="512">
        <f t="shared" si="86"/>
        <v>0</v>
      </c>
      <c r="AD54" s="511" t="s">
        <v>69</v>
      </c>
      <c r="AE54" s="512">
        <f t="shared" si="87"/>
        <v>0</v>
      </c>
      <c r="AF54" s="508">
        <f t="shared" si="88"/>
        <v>0</v>
      </c>
      <c r="AG54" s="508">
        <f t="shared" si="89"/>
        <v>2</v>
      </c>
      <c r="AZ54" s="569">
        <v>44</v>
      </c>
      <c r="BA54" s="576">
        <v>41815.541666666664</v>
      </c>
      <c r="BB54" s="571" t="s">
        <v>68</v>
      </c>
      <c r="BC54" s="572" t="s">
        <v>6</v>
      </c>
      <c r="BD54" s="573" t="s">
        <v>69</v>
      </c>
      <c r="BE54" s="575">
        <f>IF(G54='Resultat &amp; tabell'!$G54,2,0)</f>
        <v>0</v>
      </c>
      <c r="BF54" s="574" t="s">
        <v>6</v>
      </c>
      <c r="BG54" s="575">
        <f>IF(I54='Resultat &amp; tabell'!$I54,2,0)</f>
        <v>0</v>
      </c>
      <c r="BH54" s="575">
        <f>IF(J54='Resultat &amp; tabell'!$J54,1,0)</f>
        <v>1</v>
      </c>
      <c r="BI54" s="559">
        <f t="shared" si="90"/>
        <v>1</v>
      </c>
      <c r="BL54" s="599"/>
      <c r="BM54" s="599"/>
      <c r="BN54" s="599"/>
      <c r="BO54" s="599"/>
    </row>
    <row r="55" spans="2:67" ht="14.25" customHeight="1" x14ac:dyDescent="0.25">
      <c r="C55" s="513"/>
      <c r="K55" s="642"/>
      <c r="N55" s="641"/>
      <c r="O55" s="654"/>
      <c r="P55" s="641"/>
      <c r="Q55" s="641"/>
      <c r="BA55" s="584"/>
      <c r="BI55" s="560"/>
      <c r="BL55" s="599"/>
      <c r="BM55" s="603"/>
      <c r="BN55" s="599"/>
      <c r="BO55" s="599"/>
    </row>
    <row r="56" spans="2:67" s="518" customFormat="1" ht="14.25" customHeight="1" x14ac:dyDescent="0.25">
      <c r="B56" s="495" t="s">
        <v>71</v>
      </c>
      <c r="C56" s="516"/>
      <c r="D56" s="501"/>
      <c r="E56" s="502"/>
      <c r="F56" s="501"/>
      <c r="G56" s="502"/>
      <c r="H56" s="502"/>
      <c r="I56" s="502"/>
      <c r="J56" s="502"/>
      <c r="K56" s="642"/>
      <c r="L56" s="643"/>
      <c r="M56" s="644"/>
      <c r="N56" s="645"/>
      <c r="O56" s="655"/>
      <c r="P56" s="645"/>
      <c r="Q56" s="645"/>
      <c r="R56" s="644"/>
      <c r="S56" s="645"/>
      <c r="T56" s="502"/>
      <c r="U56" s="502"/>
      <c r="V56" s="502"/>
      <c r="W56" s="523"/>
      <c r="Z56" s="505"/>
      <c r="AA56" s="512"/>
      <c r="AB56" s="512"/>
      <c r="AC56" s="512"/>
      <c r="AD56" s="505"/>
      <c r="AE56" s="519"/>
      <c r="AF56" s="520"/>
      <c r="AG56" s="520"/>
      <c r="AH56" s="519"/>
      <c r="AI56" s="519"/>
      <c r="AJ56" s="519"/>
      <c r="AK56" s="519"/>
      <c r="AL56" s="519"/>
      <c r="AM56" s="519"/>
      <c r="AN56" s="519"/>
      <c r="AO56" s="519"/>
      <c r="AP56" s="519"/>
      <c r="AQ56" s="519"/>
      <c r="AR56" s="519"/>
      <c r="AS56" s="519"/>
      <c r="AT56" s="519"/>
      <c r="AU56" s="519"/>
      <c r="AV56" s="519"/>
      <c r="AW56" s="519"/>
      <c r="AX56" s="519"/>
      <c r="AY56" s="519"/>
      <c r="AZ56" s="562" t="s">
        <v>71</v>
      </c>
      <c r="BA56" s="586"/>
      <c r="BB56" s="563"/>
      <c r="BC56" s="564"/>
      <c r="BD56" s="563"/>
      <c r="BE56" s="564"/>
      <c r="BF56" s="564"/>
      <c r="BG56" s="564"/>
      <c r="BH56" s="564"/>
      <c r="BI56" s="561"/>
      <c r="BJ56" s="528"/>
      <c r="BK56" s="530"/>
      <c r="BL56" s="561"/>
      <c r="BM56" s="604"/>
      <c r="BN56" s="561"/>
      <c r="BO56" s="561"/>
    </row>
    <row r="57" spans="2:67" s="518" customFormat="1" ht="14.25" customHeight="1" x14ac:dyDescent="0.25">
      <c r="B57" s="548" t="s">
        <v>2</v>
      </c>
      <c r="C57" s="549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550" t="s">
        <v>81</v>
      </c>
      <c r="K57" s="646" t="s">
        <v>89</v>
      </c>
      <c r="L57" s="643"/>
      <c r="M57" s="625" t="s">
        <v>71</v>
      </c>
      <c r="N57" s="626" t="s">
        <v>89</v>
      </c>
      <c r="O57" s="626" t="s">
        <v>90</v>
      </c>
      <c r="P57" s="626" t="s">
        <v>91</v>
      </c>
      <c r="Q57" s="627" t="s">
        <v>101</v>
      </c>
      <c r="R57" s="644"/>
      <c r="S57" s="645"/>
      <c r="T57" s="502"/>
      <c r="U57" s="502"/>
      <c r="V57" s="502"/>
      <c r="W57" s="523"/>
      <c r="Z57" s="509" t="s">
        <v>87</v>
      </c>
      <c r="AA57" s="509" t="s">
        <v>89</v>
      </c>
      <c r="AB57" s="509" t="s">
        <v>90</v>
      </c>
      <c r="AC57" s="509" t="s">
        <v>91</v>
      </c>
      <c r="AD57" s="509" t="s">
        <v>88</v>
      </c>
      <c r="AE57" s="509" t="s">
        <v>89</v>
      </c>
      <c r="AF57" s="509" t="s">
        <v>90</v>
      </c>
      <c r="AG57" s="509" t="s">
        <v>91</v>
      </c>
      <c r="AH57" s="519"/>
      <c r="AI57" s="510" t="s">
        <v>99</v>
      </c>
      <c r="AJ57" s="510" t="s">
        <v>98</v>
      </c>
      <c r="AK57" s="510" t="s">
        <v>97</v>
      </c>
      <c r="AL57" s="509" t="s">
        <v>96</v>
      </c>
      <c r="AM57" s="509" t="s">
        <v>95</v>
      </c>
      <c r="AN57" s="509" t="s">
        <v>92</v>
      </c>
      <c r="AO57" s="509" t="s">
        <v>89</v>
      </c>
      <c r="AP57" s="509" t="s">
        <v>90</v>
      </c>
      <c r="AQ57" s="509" t="s">
        <v>91</v>
      </c>
      <c r="AR57" s="510" t="s">
        <v>93</v>
      </c>
      <c r="AS57" s="519"/>
      <c r="AT57" s="509" t="s">
        <v>94</v>
      </c>
      <c r="AU57" s="509" t="s">
        <v>92</v>
      </c>
      <c r="AV57" s="509" t="s">
        <v>89</v>
      </c>
      <c r="AW57" s="509" t="s">
        <v>90</v>
      </c>
      <c r="AX57" s="509" t="s">
        <v>91</v>
      </c>
      <c r="AY57" s="510" t="s">
        <v>93</v>
      </c>
      <c r="AZ57" s="591" t="s">
        <v>2</v>
      </c>
      <c r="BA57" s="589" t="s">
        <v>3</v>
      </c>
      <c r="BB57" s="593" t="s">
        <v>2</v>
      </c>
      <c r="BC57" s="590"/>
      <c r="BD57" s="594"/>
      <c r="BE57" s="1999" t="s">
        <v>4</v>
      </c>
      <c r="BF57" s="1999"/>
      <c r="BG57" s="1999"/>
      <c r="BH57" s="590" t="s">
        <v>81</v>
      </c>
      <c r="BI57" s="551" t="s">
        <v>89</v>
      </c>
      <c r="BJ57" s="528"/>
      <c r="BK57" s="565"/>
      <c r="BL57" s="561"/>
      <c r="BM57" s="561"/>
      <c r="BN57" s="561"/>
      <c r="BO57" s="561"/>
    </row>
    <row r="58" spans="2:67" ht="14.25" customHeight="1" x14ac:dyDescent="0.25">
      <c r="B58" s="498">
        <v>13</v>
      </c>
      <c r="C58" s="541">
        <v>41806.541666666664</v>
      </c>
      <c r="D58" s="537" t="s">
        <v>194</v>
      </c>
      <c r="E58" s="538" t="s">
        <v>6</v>
      </c>
      <c r="F58" s="539" t="s">
        <v>197</v>
      </c>
      <c r="G58" s="615">
        <v>0</v>
      </c>
      <c r="H58" s="552" t="s">
        <v>6</v>
      </c>
      <c r="I58" s="615">
        <v>1</v>
      </c>
      <c r="J58" s="615">
        <v>2</v>
      </c>
      <c r="K58" s="629">
        <f>IF('Resultat &amp; tabell'!J58="",0,BI58)</f>
        <v>0</v>
      </c>
      <c r="L58" s="630">
        <v>1</v>
      </c>
      <c r="M58" s="631" t="str">
        <f>VLOOKUP(L58,$AT$58:$AY$61,2,FALSE)</f>
        <v>Portugal</v>
      </c>
      <c r="N58" s="632">
        <f>VLOOKUP(M58,$AU$58:$AY$61,2,FALSE)</f>
        <v>9</v>
      </c>
      <c r="O58" s="632">
        <f>VLOOKUP(M58,$AU$58:$AY$61,3,FALSE)</f>
        <v>5</v>
      </c>
      <c r="P58" s="632">
        <f>VLOOKUP(M58,$AU$58:$AY$61,4,FALSE)</f>
        <v>0</v>
      </c>
      <c r="Q58" s="633">
        <f>VLOOKUP(M58,$AU$58:$AY$61,5,FALSE)</f>
        <v>5</v>
      </c>
      <c r="Z58" s="511" t="s">
        <v>72</v>
      </c>
      <c r="AA58" s="512">
        <f t="shared" ref="AA58:AA63" si="103">IF(G58="",0,IF($G58&lt;$I58,0,IF($G58=$I58,1,3)))</f>
        <v>0</v>
      </c>
      <c r="AB58" s="512">
        <f t="shared" ref="AB58:AB63" si="104">G58</f>
        <v>0</v>
      </c>
      <c r="AC58" s="512">
        <f t="shared" ref="AC58:AC63" si="105">I58</f>
        <v>1</v>
      </c>
      <c r="AD58" s="511" t="s">
        <v>73</v>
      </c>
      <c r="AE58" s="512">
        <f t="shared" ref="AE58:AE63" si="106">IF(I58="",0,IF(I58&lt;G58,0,IF(G58=I58,1,3)))</f>
        <v>3</v>
      </c>
      <c r="AF58" s="508">
        <f t="shared" ref="AF58:AF63" si="107">I58</f>
        <v>1</v>
      </c>
      <c r="AG58" s="508">
        <f t="shared" ref="AG58:AG63" si="108">G58</f>
        <v>0</v>
      </c>
      <c r="AI58" s="507">
        <f>RANK($AJ58,$AJ$58:$AJ$61,1)+COUNTIF($AJ$58:$AJ58,$AJ58)-1</f>
        <v>2</v>
      </c>
      <c r="AJ58" s="507">
        <f>AK58+AL58+AM58</f>
        <v>2</v>
      </c>
      <c r="AK58" s="507">
        <f>SUMPRODUCT(($AO$58:$AO$61=AO58)*($AR$58:$AR$61=AR58)*($AP$58:$AP$61&gt;AP58))</f>
        <v>0</v>
      </c>
      <c r="AL58" s="507">
        <f>SUMPRODUCT(($AO$58:$AO$61=AO58)*($AR$58:$AR$61&gt;AR58))</f>
        <v>0</v>
      </c>
      <c r="AM58" s="507">
        <f>RANK(AO58,$AO$58:$AO$61)</f>
        <v>2</v>
      </c>
      <c r="AN58" s="511" t="s">
        <v>72</v>
      </c>
      <c r="AO58" s="507">
        <f>SUMIF($Z$58:$Z$63,$AN58,$AA$58:$AA$63)+SUMIF($AD$58:$AD$63,$AN58,$AE$58:$AE$63)</f>
        <v>4</v>
      </c>
      <c r="AP58" s="507">
        <f>SUMIF($Z$58:$Z$63,$AN58,$AB$58:$AB$63)+SUMIF($AD$58:$AD$63,$AN58,$AF$58:$AF$63)</f>
        <v>3</v>
      </c>
      <c r="AQ58" s="507">
        <f>SUMIF($Z$58:$Z$63,$AN58,$AC$58:$AC$63)+SUMIF($AD$58:$AD$63,$AN58,$AG$58:$AG$63)</f>
        <v>3</v>
      </c>
      <c r="AR58" s="507">
        <f>AP58-AQ58</f>
        <v>0</v>
      </c>
      <c r="AT58" s="507">
        <v>1</v>
      </c>
      <c r="AU58" s="507" t="str">
        <f>VLOOKUP($AT58,$AI$58:$AR$61,6,FALSE)</f>
        <v>Portugal</v>
      </c>
      <c r="AV58" s="507">
        <f>VLOOKUP($AU58,$AN$58:$AR$61,2,FALSE)</f>
        <v>9</v>
      </c>
      <c r="AW58" s="507">
        <f>VLOOKUP($AU58,$AN$58:$AR$61,3,FALSE)</f>
        <v>5</v>
      </c>
      <c r="AX58" s="507">
        <f>VLOOKUP($AU58,$AN$58:$AR$61,4,FALSE)</f>
        <v>0</v>
      </c>
      <c r="AY58" s="507">
        <f>VLOOKUP($AU58,$AN$58:$AR$61,5,FALSE)</f>
        <v>5</v>
      </c>
      <c r="AZ58" s="569">
        <v>13</v>
      </c>
      <c r="BA58" s="576">
        <v>41806.541666666664</v>
      </c>
      <c r="BB58" s="571" t="s">
        <v>72</v>
      </c>
      <c r="BC58" s="572" t="s">
        <v>6</v>
      </c>
      <c r="BD58" s="573" t="s">
        <v>73</v>
      </c>
      <c r="BE58" s="575">
        <f>IF(G58='Resultat &amp; tabell'!$G58,2,0)</f>
        <v>0</v>
      </c>
      <c r="BF58" s="574" t="s">
        <v>6</v>
      </c>
      <c r="BG58" s="575">
        <f>IF(I58='Resultat &amp; tabell'!$I58,2,0)</f>
        <v>0</v>
      </c>
      <c r="BH58" s="575">
        <f>IF(J58='Resultat &amp; tabell'!$J58,1,0)</f>
        <v>0</v>
      </c>
      <c r="BI58" s="559">
        <f t="shared" ref="BI58:BI63" si="109">SUM(BE58+BG58+BH58)</f>
        <v>0</v>
      </c>
      <c r="BJ58" s="529"/>
      <c r="BK58" s="562"/>
      <c r="BL58" s="599"/>
      <c r="BM58" s="599"/>
      <c r="BN58" s="599"/>
      <c r="BO58" s="599"/>
    </row>
    <row r="59" spans="2:67" ht="14.25" customHeight="1" x14ac:dyDescent="0.25">
      <c r="B59" s="498">
        <v>14</v>
      </c>
      <c r="C59" s="541">
        <v>41806.791666666664</v>
      </c>
      <c r="D59" s="537" t="s">
        <v>195</v>
      </c>
      <c r="E59" s="538" t="s">
        <v>6</v>
      </c>
      <c r="F59" s="539" t="s">
        <v>196</v>
      </c>
      <c r="G59" s="615">
        <v>0</v>
      </c>
      <c r="H59" s="552" t="s">
        <v>6</v>
      </c>
      <c r="I59" s="615">
        <v>1</v>
      </c>
      <c r="J59" s="615">
        <v>2</v>
      </c>
      <c r="K59" s="629">
        <f>IF('Resultat &amp; tabell'!J59="",0,BI59)</f>
        <v>1</v>
      </c>
      <c r="L59" s="619">
        <v>2</v>
      </c>
      <c r="M59" s="635" t="str">
        <f>VLOOKUP(L59,$AT$58:$AY$61,2,FALSE)</f>
        <v>Tyskland</v>
      </c>
      <c r="N59" s="636">
        <f>VLOOKUP(M59,$AU$58:$AY$61,2,FALSE)</f>
        <v>4</v>
      </c>
      <c r="O59" s="636">
        <f>VLOOKUP(M59,$AU$58:$AY$61,3,FALSE)</f>
        <v>3</v>
      </c>
      <c r="P59" s="636">
        <f>VLOOKUP(M59,$AU$58:$AY$61,4,FALSE)</f>
        <v>3</v>
      </c>
      <c r="Q59" s="637">
        <f>VLOOKUP(M59,$AU$58:$AY$61,5,FALSE)</f>
        <v>0</v>
      </c>
      <c r="Z59" s="511" t="s">
        <v>74</v>
      </c>
      <c r="AA59" s="512">
        <f t="shared" si="103"/>
        <v>0</v>
      </c>
      <c r="AB59" s="512">
        <f t="shared" si="104"/>
        <v>0</v>
      </c>
      <c r="AC59" s="512">
        <f t="shared" si="105"/>
        <v>1</v>
      </c>
      <c r="AD59" s="511" t="s">
        <v>75</v>
      </c>
      <c r="AE59" s="512">
        <f t="shared" si="106"/>
        <v>3</v>
      </c>
      <c r="AF59" s="508">
        <f t="shared" si="107"/>
        <v>1</v>
      </c>
      <c r="AG59" s="508">
        <f t="shared" si="108"/>
        <v>0</v>
      </c>
      <c r="AI59" s="507">
        <f>RANK($AJ59,$AJ$58:$AJ$61,1)+COUNTIF($AJ$58:$AJ59,$AJ59)-1</f>
        <v>4</v>
      </c>
      <c r="AJ59" s="507">
        <f>AK59+AL59+AM59</f>
        <v>4</v>
      </c>
      <c r="AK59" s="507">
        <f t="shared" ref="AK59:AK61" si="110">SUMPRODUCT(($AO$58:$AO$61=AO59)*($AR$58:$AR$61=AR59)*($AP$58:$AP$61&gt;AP59))</f>
        <v>0</v>
      </c>
      <c r="AL59" s="507">
        <f t="shared" ref="AL59:AL61" si="111">SUMPRODUCT(($AO$58:$AO$61=AO59)*($AR$58:$AR$61&gt;AR59))</f>
        <v>0</v>
      </c>
      <c r="AM59" s="507">
        <f t="shared" ref="AM59:AM61" si="112">RANK(AO59,$AO$58:$AO$61)</f>
        <v>4</v>
      </c>
      <c r="AN59" s="511" t="s">
        <v>74</v>
      </c>
      <c r="AO59" s="507">
        <f t="shared" ref="AO59:AO61" si="113">SUMIF($Z$58:$Z$63,$AN59,$AA$58:$AA$63)+SUMIF($AD$58:$AD$63,$AN59,$AE$58:$AE$63)</f>
        <v>0</v>
      </c>
      <c r="AP59" s="507">
        <f t="shared" ref="AP59:AP61" si="114">SUMIF($Z$58:$Z$63,$AN59,$AB$58:$AB$63)+SUMIF($AD$58:$AD$63,$AN59,$AF$58:$AF$63)</f>
        <v>1</v>
      </c>
      <c r="AQ59" s="507">
        <f t="shared" ref="AQ59:AQ61" si="115">SUMIF($Z$58:$Z$63,$AN59,$AC$58:$AC$63)+SUMIF($AD$58:$AD$63,$AN59,$AG$58:$AG$63)</f>
        <v>5</v>
      </c>
      <c r="AR59" s="507">
        <f t="shared" ref="AR59:AR61" si="116">AP59-AQ59</f>
        <v>-4</v>
      </c>
      <c r="AT59" s="507">
        <v>2</v>
      </c>
      <c r="AU59" s="507" t="str">
        <f t="shared" ref="AU59:AU61" si="117">VLOOKUP($AT59,$AI$58:$AR$61,6,FALSE)</f>
        <v>Tyskland</v>
      </c>
      <c r="AV59" s="507">
        <f t="shared" ref="AV59:AV61" si="118">VLOOKUP($AU59,$AN$58:$AR$61,2,FALSE)</f>
        <v>4</v>
      </c>
      <c r="AW59" s="507">
        <f t="shared" ref="AW59:AW61" si="119">VLOOKUP($AU59,$AN$58:$AR$61,3,FALSE)</f>
        <v>3</v>
      </c>
      <c r="AX59" s="507">
        <f t="shared" ref="AX59:AX61" si="120">VLOOKUP($AU59,$AN$58:$AR$61,4,FALSE)</f>
        <v>3</v>
      </c>
      <c r="AY59" s="507">
        <f t="shared" ref="AY59:AY61" si="121">VLOOKUP($AU59,$AN$58:$AR$61,5,FALSE)</f>
        <v>0</v>
      </c>
      <c r="AZ59" s="569">
        <v>14</v>
      </c>
      <c r="BA59" s="576">
        <v>41806.791666666664</v>
      </c>
      <c r="BB59" s="571" t="s">
        <v>74</v>
      </c>
      <c r="BC59" s="572" t="s">
        <v>6</v>
      </c>
      <c r="BD59" s="573" t="s">
        <v>75</v>
      </c>
      <c r="BE59" s="575">
        <f>IF(G59='Resultat &amp; tabell'!$G59,2,0)</f>
        <v>0</v>
      </c>
      <c r="BF59" s="574" t="s">
        <v>6</v>
      </c>
      <c r="BG59" s="575">
        <f>IF(I59='Resultat &amp; tabell'!$I59,2,0)</f>
        <v>0</v>
      </c>
      <c r="BH59" s="575">
        <f>IF(J59='Resultat &amp; tabell'!$J59,1,0)</f>
        <v>1</v>
      </c>
      <c r="BI59" s="559">
        <f t="shared" si="109"/>
        <v>1</v>
      </c>
      <c r="BK59" s="562"/>
      <c r="BL59" s="599"/>
      <c r="BM59" s="599"/>
      <c r="BN59" s="599"/>
      <c r="BO59" s="599"/>
    </row>
    <row r="60" spans="2:67" ht="14.25" customHeight="1" x14ac:dyDescent="0.25">
      <c r="B60" s="498">
        <v>29</v>
      </c>
      <c r="C60" s="541">
        <v>41811.666666666664</v>
      </c>
      <c r="D60" s="537" t="s">
        <v>194</v>
      </c>
      <c r="E60" s="538" t="s">
        <v>6</v>
      </c>
      <c r="F60" s="539" t="s">
        <v>195</v>
      </c>
      <c r="G60" s="615">
        <v>2</v>
      </c>
      <c r="H60" s="552" t="s">
        <v>6</v>
      </c>
      <c r="I60" s="615">
        <v>1</v>
      </c>
      <c r="J60" s="615">
        <v>1</v>
      </c>
      <c r="K60" s="629">
        <f>IF('Resultat &amp; tabell'!J60="",0,BI60)</f>
        <v>2</v>
      </c>
      <c r="L60" s="619">
        <v>3</v>
      </c>
      <c r="M60" s="650" t="str">
        <f>VLOOKUP(L60,$AT$58:$AY$61,2,FALSE)</f>
        <v>USA</v>
      </c>
      <c r="N60" s="651">
        <f>VLOOKUP(M60,$AU$58:$AY$61,2,FALSE)</f>
        <v>4</v>
      </c>
      <c r="O60" s="651">
        <f>VLOOKUP(M60,$AU$58:$AY$61,3,FALSE)</f>
        <v>2</v>
      </c>
      <c r="P60" s="651">
        <f>VLOOKUP(M60,$AU$58:$AY$61,4,FALSE)</f>
        <v>3</v>
      </c>
      <c r="Q60" s="652">
        <f>VLOOKUP(M60,$AU$58:$AY$61,5,FALSE)</f>
        <v>-1</v>
      </c>
      <c r="Z60" s="511" t="s">
        <v>72</v>
      </c>
      <c r="AA60" s="512">
        <f t="shared" si="103"/>
        <v>3</v>
      </c>
      <c r="AB60" s="512">
        <f t="shared" si="104"/>
        <v>2</v>
      </c>
      <c r="AC60" s="512">
        <f t="shared" si="105"/>
        <v>1</v>
      </c>
      <c r="AD60" s="511" t="s">
        <v>74</v>
      </c>
      <c r="AE60" s="512">
        <f t="shared" si="106"/>
        <v>0</v>
      </c>
      <c r="AF60" s="508">
        <f t="shared" si="107"/>
        <v>1</v>
      </c>
      <c r="AG60" s="508">
        <f t="shared" si="108"/>
        <v>2</v>
      </c>
      <c r="AI60" s="507">
        <f>RANK($AJ60,$AJ$58:$AJ$61,1)+COUNTIF($AJ$58:$AJ60,$AJ60)-1</f>
        <v>1</v>
      </c>
      <c r="AJ60" s="507">
        <f>AK60+AL60+AM60</f>
        <v>1</v>
      </c>
      <c r="AK60" s="507">
        <f t="shared" si="110"/>
        <v>0</v>
      </c>
      <c r="AL60" s="507">
        <f t="shared" si="111"/>
        <v>0</v>
      </c>
      <c r="AM60" s="507">
        <f t="shared" si="112"/>
        <v>1</v>
      </c>
      <c r="AN60" s="511" t="s">
        <v>73</v>
      </c>
      <c r="AO60" s="507">
        <f t="shared" si="113"/>
        <v>9</v>
      </c>
      <c r="AP60" s="507">
        <f t="shared" si="114"/>
        <v>5</v>
      </c>
      <c r="AQ60" s="507">
        <f t="shared" si="115"/>
        <v>0</v>
      </c>
      <c r="AR60" s="507">
        <f t="shared" si="116"/>
        <v>5</v>
      </c>
      <c r="AT60" s="507">
        <v>3</v>
      </c>
      <c r="AU60" s="507" t="str">
        <f t="shared" si="117"/>
        <v>USA</v>
      </c>
      <c r="AV60" s="507">
        <f t="shared" si="118"/>
        <v>4</v>
      </c>
      <c r="AW60" s="507">
        <f t="shared" si="119"/>
        <v>2</v>
      </c>
      <c r="AX60" s="507">
        <f t="shared" si="120"/>
        <v>3</v>
      </c>
      <c r="AY60" s="507">
        <f t="shared" si="121"/>
        <v>-1</v>
      </c>
      <c r="AZ60" s="569">
        <v>29</v>
      </c>
      <c r="BA60" s="576">
        <v>41811.666666666664</v>
      </c>
      <c r="BB60" s="571" t="s">
        <v>72</v>
      </c>
      <c r="BC60" s="572" t="s">
        <v>6</v>
      </c>
      <c r="BD60" s="573" t="s">
        <v>74</v>
      </c>
      <c r="BE60" s="575">
        <f>IF(G60='Resultat &amp; tabell'!$G60,2,0)</f>
        <v>2</v>
      </c>
      <c r="BF60" s="574" t="s">
        <v>6</v>
      </c>
      <c r="BG60" s="575">
        <f>IF(I60='Resultat &amp; tabell'!$I60,2,0)</f>
        <v>0</v>
      </c>
      <c r="BH60" s="575">
        <f>IF(J60='Resultat &amp; tabell'!$J60,1,0)</f>
        <v>0</v>
      </c>
      <c r="BI60" s="559">
        <f t="shared" si="109"/>
        <v>2</v>
      </c>
      <c r="BK60" s="577"/>
      <c r="BL60" s="599"/>
      <c r="BM60" s="599"/>
      <c r="BN60" s="599"/>
      <c r="BO60" s="599"/>
    </row>
    <row r="61" spans="2:67" ht="14.25" customHeight="1" x14ac:dyDescent="0.25">
      <c r="B61" s="498">
        <v>30</v>
      </c>
      <c r="C61" s="541">
        <v>41812.75</v>
      </c>
      <c r="D61" s="537" t="s">
        <v>196</v>
      </c>
      <c r="E61" s="538" t="s">
        <v>6</v>
      </c>
      <c r="F61" s="539" t="s">
        <v>197</v>
      </c>
      <c r="G61" s="615">
        <v>0</v>
      </c>
      <c r="H61" s="552" t="s">
        <v>6</v>
      </c>
      <c r="I61" s="615">
        <v>2</v>
      </c>
      <c r="J61" s="615">
        <v>2</v>
      </c>
      <c r="K61" s="629">
        <f>IF('Resultat &amp; tabell'!J61="",0,BI61)</f>
        <v>2</v>
      </c>
      <c r="L61" s="619">
        <v>4</v>
      </c>
      <c r="M61" s="639" t="str">
        <f>VLOOKUP(L61,$AT$58:$AY$61,2,FALSE)</f>
        <v>Ghana</v>
      </c>
      <c r="N61" s="636">
        <f>VLOOKUP(M61,$AU$58:$AY$61,2,FALSE)</f>
        <v>0</v>
      </c>
      <c r="O61" s="636">
        <f>VLOOKUP(M61,$AU$58:$AY$61,3,FALSE)</f>
        <v>1</v>
      </c>
      <c r="P61" s="636">
        <f>VLOOKUP(M61,$AU$58:$AY$61,4,FALSE)</f>
        <v>5</v>
      </c>
      <c r="Q61" s="637">
        <f>VLOOKUP(M61,$AU$58:$AY$61,5,FALSE)</f>
        <v>-4</v>
      </c>
      <c r="Z61" s="511" t="s">
        <v>75</v>
      </c>
      <c r="AA61" s="512">
        <f t="shared" si="103"/>
        <v>0</v>
      </c>
      <c r="AB61" s="512">
        <f t="shared" si="104"/>
        <v>0</v>
      </c>
      <c r="AC61" s="512">
        <f t="shared" si="105"/>
        <v>2</v>
      </c>
      <c r="AD61" s="511" t="s">
        <v>73</v>
      </c>
      <c r="AE61" s="512">
        <f t="shared" si="106"/>
        <v>3</v>
      </c>
      <c r="AF61" s="508">
        <f t="shared" si="107"/>
        <v>2</v>
      </c>
      <c r="AG61" s="508">
        <f t="shared" si="108"/>
        <v>0</v>
      </c>
      <c r="AI61" s="507">
        <f>RANK($AJ61,$AJ$58:$AJ$61,1)+COUNTIF($AJ$58:$AJ61,$AJ61)-1</f>
        <v>3</v>
      </c>
      <c r="AJ61" s="507">
        <f>AK61+AL61+AM61</f>
        <v>3</v>
      </c>
      <c r="AK61" s="507">
        <f t="shared" si="110"/>
        <v>0</v>
      </c>
      <c r="AL61" s="507">
        <f t="shared" si="111"/>
        <v>1</v>
      </c>
      <c r="AM61" s="507">
        <f t="shared" si="112"/>
        <v>2</v>
      </c>
      <c r="AN61" s="511" t="s">
        <v>75</v>
      </c>
      <c r="AO61" s="507">
        <f t="shared" si="113"/>
        <v>4</v>
      </c>
      <c r="AP61" s="507">
        <f t="shared" si="114"/>
        <v>2</v>
      </c>
      <c r="AQ61" s="507">
        <f t="shared" si="115"/>
        <v>3</v>
      </c>
      <c r="AR61" s="507">
        <f t="shared" si="116"/>
        <v>-1</v>
      </c>
      <c r="AT61" s="507">
        <v>4</v>
      </c>
      <c r="AU61" s="507" t="str">
        <f t="shared" si="117"/>
        <v>Ghana</v>
      </c>
      <c r="AV61" s="507">
        <f t="shared" si="118"/>
        <v>0</v>
      </c>
      <c r="AW61" s="507">
        <f t="shared" si="119"/>
        <v>1</v>
      </c>
      <c r="AX61" s="507">
        <f t="shared" si="120"/>
        <v>5</v>
      </c>
      <c r="AY61" s="507">
        <f t="shared" si="121"/>
        <v>-4</v>
      </c>
      <c r="AZ61" s="569">
        <v>30</v>
      </c>
      <c r="BA61" s="576">
        <v>41812.75</v>
      </c>
      <c r="BB61" s="571" t="s">
        <v>75</v>
      </c>
      <c r="BC61" s="572" t="s">
        <v>6</v>
      </c>
      <c r="BD61" s="573" t="s">
        <v>73</v>
      </c>
      <c r="BE61" s="575">
        <f>IF(G61='Resultat &amp; tabell'!$G61,2,0)</f>
        <v>0</v>
      </c>
      <c r="BF61" s="574" t="s">
        <v>6</v>
      </c>
      <c r="BG61" s="575">
        <f>IF(I61='Resultat &amp; tabell'!$I61,2,0)</f>
        <v>2</v>
      </c>
      <c r="BH61" s="575">
        <f>IF(J61='Resultat &amp; tabell'!$J61,1,0)</f>
        <v>0</v>
      </c>
      <c r="BI61" s="559">
        <f t="shared" si="109"/>
        <v>2</v>
      </c>
      <c r="BK61" s="577"/>
      <c r="BL61" s="599"/>
      <c r="BM61" s="599"/>
      <c r="BN61" s="599"/>
      <c r="BO61" s="599"/>
    </row>
    <row r="62" spans="2:67" ht="14.25" customHeight="1" x14ac:dyDescent="0.25">
      <c r="B62" s="498">
        <v>45</v>
      </c>
      <c r="C62" s="541">
        <v>41816.541666666664</v>
      </c>
      <c r="D62" s="537" t="s">
        <v>196</v>
      </c>
      <c r="E62" s="538" t="s">
        <v>6</v>
      </c>
      <c r="F62" s="539" t="s">
        <v>194</v>
      </c>
      <c r="G62" s="615">
        <v>1</v>
      </c>
      <c r="H62" s="552" t="s">
        <v>6</v>
      </c>
      <c r="I62" s="615">
        <v>1</v>
      </c>
      <c r="J62" s="615" t="s">
        <v>214</v>
      </c>
      <c r="K62" s="629">
        <f>IF('Resultat &amp; tabell'!J62="",0,BI62)</f>
        <v>2</v>
      </c>
      <c r="M62" s="494"/>
      <c r="N62" s="494"/>
      <c r="O62" s="654"/>
      <c r="P62" s="494"/>
      <c r="Q62" s="641"/>
      <c r="R62" s="494"/>
      <c r="Z62" s="511" t="s">
        <v>75</v>
      </c>
      <c r="AA62" s="512">
        <f t="shared" si="103"/>
        <v>1</v>
      </c>
      <c r="AB62" s="512">
        <f t="shared" si="104"/>
        <v>1</v>
      </c>
      <c r="AC62" s="512">
        <f t="shared" si="105"/>
        <v>1</v>
      </c>
      <c r="AD62" s="511" t="s">
        <v>72</v>
      </c>
      <c r="AE62" s="512">
        <f t="shared" si="106"/>
        <v>1</v>
      </c>
      <c r="AF62" s="508">
        <f t="shared" si="107"/>
        <v>1</v>
      </c>
      <c r="AG62" s="508">
        <f t="shared" si="108"/>
        <v>1</v>
      </c>
      <c r="AZ62" s="569">
        <v>45</v>
      </c>
      <c r="BA62" s="576">
        <v>41816.541666666664</v>
      </c>
      <c r="BB62" s="571" t="s">
        <v>75</v>
      </c>
      <c r="BC62" s="572" t="s">
        <v>6</v>
      </c>
      <c r="BD62" s="573" t="s">
        <v>72</v>
      </c>
      <c r="BE62" s="575">
        <f>IF(G62='Resultat &amp; tabell'!$G62,2,0)</f>
        <v>0</v>
      </c>
      <c r="BF62" s="574" t="s">
        <v>6</v>
      </c>
      <c r="BG62" s="575">
        <f>IF(I62='Resultat &amp; tabell'!$I62,2,0)</f>
        <v>2</v>
      </c>
      <c r="BH62" s="575">
        <f>IF(J62='Resultat &amp; tabell'!$J62,1,0)</f>
        <v>0</v>
      </c>
      <c r="BI62" s="559">
        <f t="shared" si="109"/>
        <v>2</v>
      </c>
      <c r="BL62" s="599"/>
      <c r="BM62" s="603"/>
      <c r="BN62" s="599"/>
      <c r="BO62" s="599"/>
    </row>
    <row r="63" spans="2:67" ht="14.25" customHeight="1" x14ac:dyDescent="0.25">
      <c r="B63" s="498">
        <v>46</v>
      </c>
      <c r="C63" s="541">
        <v>41816.541666666664</v>
      </c>
      <c r="D63" s="537" t="s">
        <v>197</v>
      </c>
      <c r="E63" s="538" t="s">
        <v>6</v>
      </c>
      <c r="F63" s="539" t="s">
        <v>195</v>
      </c>
      <c r="G63" s="615">
        <v>2</v>
      </c>
      <c r="H63" s="552" t="s">
        <v>6</v>
      </c>
      <c r="I63" s="615">
        <v>0</v>
      </c>
      <c r="J63" s="615">
        <v>1</v>
      </c>
      <c r="K63" s="629">
        <f>IF('Resultat &amp; tabell'!J63="",0,BI63)</f>
        <v>3</v>
      </c>
      <c r="N63" s="641"/>
      <c r="O63" s="654"/>
      <c r="P63" s="641"/>
      <c r="Q63" s="641"/>
      <c r="Z63" s="511" t="s">
        <v>73</v>
      </c>
      <c r="AA63" s="512">
        <f t="shared" si="103"/>
        <v>3</v>
      </c>
      <c r="AB63" s="512">
        <f t="shared" si="104"/>
        <v>2</v>
      </c>
      <c r="AC63" s="512">
        <f t="shared" si="105"/>
        <v>0</v>
      </c>
      <c r="AD63" s="511" t="s">
        <v>74</v>
      </c>
      <c r="AE63" s="512">
        <f t="shared" si="106"/>
        <v>0</v>
      </c>
      <c r="AF63" s="508">
        <f t="shared" si="107"/>
        <v>0</v>
      </c>
      <c r="AG63" s="508">
        <f t="shared" si="108"/>
        <v>2</v>
      </c>
      <c r="AZ63" s="569">
        <v>46</v>
      </c>
      <c r="BA63" s="576">
        <v>41816.541666666664</v>
      </c>
      <c r="BB63" s="571" t="s">
        <v>73</v>
      </c>
      <c r="BC63" s="572" t="s">
        <v>6</v>
      </c>
      <c r="BD63" s="573" t="s">
        <v>74</v>
      </c>
      <c r="BE63" s="575">
        <f>IF(G63='Resultat &amp; tabell'!$G63,2,0)</f>
        <v>2</v>
      </c>
      <c r="BF63" s="574" t="s">
        <v>6</v>
      </c>
      <c r="BG63" s="575">
        <f>IF(I63='Resultat &amp; tabell'!$I63,2,0)</f>
        <v>0</v>
      </c>
      <c r="BH63" s="575">
        <f>IF(J63='Resultat &amp; tabell'!$J63,1,0)</f>
        <v>1</v>
      </c>
      <c r="BI63" s="559">
        <f t="shared" si="109"/>
        <v>3</v>
      </c>
      <c r="BL63" s="599"/>
      <c r="BM63" s="603"/>
      <c r="BN63" s="599"/>
      <c r="BO63" s="599"/>
    </row>
    <row r="64" spans="2:67" ht="14.25" customHeight="1" x14ac:dyDescent="0.25">
      <c r="C64" s="513"/>
      <c r="F64" s="494"/>
      <c r="K64" s="642"/>
      <c r="N64" s="641"/>
      <c r="O64" s="654"/>
      <c r="P64" s="641"/>
      <c r="Q64" s="641"/>
      <c r="BA64" s="584"/>
      <c r="BI64" s="560"/>
      <c r="BL64" s="599"/>
      <c r="BM64" s="603"/>
      <c r="BN64" s="599"/>
      <c r="BO64" s="599"/>
    </row>
    <row r="65" spans="2:67" s="518" customFormat="1" ht="14.25" customHeight="1" x14ac:dyDescent="0.25">
      <c r="B65" s="495" t="s">
        <v>76</v>
      </c>
      <c r="C65" s="516"/>
      <c r="D65" s="501"/>
      <c r="E65" s="502"/>
      <c r="F65" s="501"/>
      <c r="G65" s="502"/>
      <c r="H65" s="502"/>
      <c r="I65" s="502"/>
      <c r="J65" s="502"/>
      <c r="K65" s="642"/>
      <c r="L65" s="643"/>
      <c r="M65" s="644"/>
      <c r="N65" s="645"/>
      <c r="O65" s="655"/>
      <c r="P65" s="645"/>
      <c r="Q65" s="645"/>
      <c r="R65" s="644"/>
      <c r="S65" s="645"/>
      <c r="T65" s="502"/>
      <c r="U65" s="502"/>
      <c r="V65" s="502"/>
      <c r="W65" s="523"/>
      <c r="Z65" s="505"/>
      <c r="AA65" s="512"/>
      <c r="AB65" s="512"/>
      <c r="AC65" s="512"/>
      <c r="AD65" s="505"/>
      <c r="AE65" s="519"/>
      <c r="AF65" s="520"/>
      <c r="AG65" s="520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19"/>
      <c r="AT65" s="519"/>
      <c r="AU65" s="519"/>
      <c r="AV65" s="519"/>
      <c r="AW65" s="519"/>
      <c r="AX65" s="519"/>
      <c r="AY65" s="519"/>
      <c r="AZ65" s="562" t="s">
        <v>76</v>
      </c>
      <c r="BA65" s="586"/>
      <c r="BB65" s="563"/>
      <c r="BC65" s="564"/>
      <c r="BD65" s="563"/>
      <c r="BE65" s="564"/>
      <c r="BF65" s="564"/>
      <c r="BG65" s="564"/>
      <c r="BH65" s="564"/>
      <c r="BI65" s="561"/>
      <c r="BJ65" s="528"/>
      <c r="BK65" s="530"/>
      <c r="BL65" s="561"/>
      <c r="BM65" s="604"/>
      <c r="BN65" s="561"/>
      <c r="BO65" s="561"/>
    </row>
    <row r="66" spans="2:67" s="518" customFormat="1" ht="14.25" customHeight="1" x14ac:dyDescent="0.25">
      <c r="B66" s="548" t="s">
        <v>2</v>
      </c>
      <c r="C66" s="549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550" t="s">
        <v>81</v>
      </c>
      <c r="K66" s="646" t="s">
        <v>89</v>
      </c>
      <c r="L66" s="643"/>
      <c r="M66" s="625" t="s">
        <v>76</v>
      </c>
      <c r="N66" s="626" t="s">
        <v>89</v>
      </c>
      <c r="O66" s="626" t="s">
        <v>90</v>
      </c>
      <c r="P66" s="626" t="s">
        <v>91</v>
      </c>
      <c r="Q66" s="627" t="s">
        <v>101</v>
      </c>
      <c r="R66" s="644"/>
      <c r="S66" s="645"/>
      <c r="T66" s="502"/>
      <c r="U66" s="502"/>
      <c r="V66" s="502"/>
      <c r="W66" s="523"/>
      <c r="Z66" s="509" t="s">
        <v>87</v>
      </c>
      <c r="AA66" s="509" t="s">
        <v>89</v>
      </c>
      <c r="AB66" s="509" t="s">
        <v>90</v>
      </c>
      <c r="AC66" s="509" t="s">
        <v>91</v>
      </c>
      <c r="AD66" s="509" t="s">
        <v>88</v>
      </c>
      <c r="AE66" s="509" t="s">
        <v>89</v>
      </c>
      <c r="AF66" s="509" t="s">
        <v>90</v>
      </c>
      <c r="AG66" s="509" t="s">
        <v>91</v>
      </c>
      <c r="AH66" s="519"/>
      <c r="AI66" s="510" t="s">
        <v>99</v>
      </c>
      <c r="AJ66" s="510" t="s">
        <v>98</v>
      </c>
      <c r="AK66" s="510" t="s">
        <v>97</v>
      </c>
      <c r="AL66" s="509" t="s">
        <v>96</v>
      </c>
      <c r="AM66" s="509" t="s">
        <v>95</v>
      </c>
      <c r="AN66" s="509" t="s">
        <v>92</v>
      </c>
      <c r="AO66" s="509" t="s">
        <v>89</v>
      </c>
      <c r="AP66" s="509" t="s">
        <v>90</v>
      </c>
      <c r="AQ66" s="509" t="s">
        <v>91</v>
      </c>
      <c r="AR66" s="510" t="s">
        <v>93</v>
      </c>
      <c r="AS66" s="519"/>
      <c r="AT66" s="509" t="s">
        <v>94</v>
      </c>
      <c r="AU66" s="509" t="s">
        <v>92</v>
      </c>
      <c r="AV66" s="509" t="s">
        <v>89</v>
      </c>
      <c r="AW66" s="509" t="s">
        <v>90</v>
      </c>
      <c r="AX66" s="509" t="s">
        <v>91</v>
      </c>
      <c r="AY66" s="510" t="s">
        <v>93</v>
      </c>
      <c r="AZ66" s="591" t="s">
        <v>2</v>
      </c>
      <c r="BA66" s="589" t="s">
        <v>3</v>
      </c>
      <c r="BB66" s="593" t="s">
        <v>2</v>
      </c>
      <c r="BC66" s="590"/>
      <c r="BD66" s="594"/>
      <c r="BE66" s="1999" t="s">
        <v>4</v>
      </c>
      <c r="BF66" s="1999"/>
      <c r="BG66" s="1999"/>
      <c r="BH66" s="590" t="s">
        <v>81</v>
      </c>
      <c r="BI66" s="551" t="s">
        <v>89</v>
      </c>
      <c r="BJ66" s="528"/>
      <c r="BK66" s="565"/>
      <c r="BL66" s="561"/>
      <c r="BM66" s="561"/>
      <c r="BN66" s="561"/>
      <c r="BO66" s="561"/>
    </row>
    <row r="67" spans="2:67" ht="14.25" customHeight="1" x14ac:dyDescent="0.25">
      <c r="B67" s="498">
        <v>15</v>
      </c>
      <c r="C67" s="541">
        <v>41807.541666666664</v>
      </c>
      <c r="D67" s="537" t="s">
        <v>179</v>
      </c>
      <c r="E67" s="538" t="s">
        <v>6</v>
      </c>
      <c r="F67" s="539" t="s">
        <v>180</v>
      </c>
      <c r="G67" s="615">
        <v>2</v>
      </c>
      <c r="H67" s="552" t="s">
        <v>6</v>
      </c>
      <c r="I67" s="615">
        <v>1</v>
      </c>
      <c r="J67" s="615">
        <v>1</v>
      </c>
      <c r="K67" s="629">
        <f>IF('Resultat &amp; tabell'!J67="",0,BI67)</f>
        <v>5</v>
      </c>
      <c r="L67" s="630">
        <v>1</v>
      </c>
      <c r="M67" s="631" t="str">
        <f>VLOOKUP(L67,$AT$67:$AY$70,2,FALSE)</f>
        <v>Belgien</v>
      </c>
      <c r="N67" s="632">
        <f>VLOOKUP(M67,$AU$67:$AY$70,2,FALSE)</f>
        <v>7</v>
      </c>
      <c r="O67" s="632">
        <f>VLOOKUP(M67,$AU$67:$AY$70,3,FALSE)</f>
        <v>5</v>
      </c>
      <c r="P67" s="632">
        <f>VLOOKUP(M67,$AU$67:$AY$70,4,FALSE)</f>
        <v>2</v>
      </c>
      <c r="Q67" s="633">
        <f>VLOOKUP(M67,$AU$67:$AY$70,5,FALSE)</f>
        <v>3</v>
      </c>
      <c r="Z67" s="511" t="s">
        <v>77</v>
      </c>
      <c r="AA67" s="512">
        <f t="shared" ref="AA67:AA72" si="122">IF(G67="",0,IF($G67&lt;$I67,0,IF($G67=$I67,1,3)))</f>
        <v>3</v>
      </c>
      <c r="AB67" s="512">
        <f t="shared" ref="AB67:AB72" si="123">G67</f>
        <v>2</v>
      </c>
      <c r="AC67" s="512">
        <f t="shared" ref="AC67:AC72" si="124">I67</f>
        <v>1</v>
      </c>
      <c r="AD67" s="511" t="s">
        <v>78</v>
      </c>
      <c r="AE67" s="512">
        <f t="shared" ref="AE67:AE72" si="125">IF(I67="",0,IF(I67&lt;G67,0,IF(G67=I67,1,3)))</f>
        <v>0</v>
      </c>
      <c r="AF67" s="508">
        <f t="shared" ref="AF67:AF72" si="126">I67</f>
        <v>1</v>
      </c>
      <c r="AG67" s="508">
        <f t="shared" ref="AG67:AG72" si="127">G67</f>
        <v>2</v>
      </c>
      <c r="AI67" s="507">
        <f>RANK($AJ67,$AJ$67:$AJ$71,1)+COUNTIF($AJ$67:$AJ67,$AJ67)-1</f>
        <v>1</v>
      </c>
      <c r="AJ67" s="507">
        <f>AK67+AL67+AM67</f>
        <v>1</v>
      </c>
      <c r="AK67" s="507">
        <f>SUMPRODUCT(($AO$67:$AO$70=AO67)*($AR$67:$AR$70=AR67)*($AP$67:$AP$70&gt;AP67))</f>
        <v>0</v>
      </c>
      <c r="AL67" s="507">
        <f>SUMPRODUCT(($AO$67:$AO$70=AO67)*($AR$67:$AR$70&gt;AR67))</f>
        <v>0</v>
      </c>
      <c r="AM67" s="507">
        <f>RANK(AO67,$AO$67:$AO$70)</f>
        <v>1</v>
      </c>
      <c r="AN67" s="511" t="s">
        <v>77</v>
      </c>
      <c r="AO67" s="507">
        <f>SUMIF($Z$67:$Z$72,$AN67,$AA$67:$AA$72)+SUMIF($AD$67:$AD$72,$AN67,$AE$67:$AE$72)</f>
        <v>7</v>
      </c>
      <c r="AP67" s="507">
        <f>SUMIF($Z$67:$Z$72,$AN67,$AB$67:$AB$72)+SUMIF($AD$67:$AD$72,$AN67,$AF$67:$AF$72)</f>
        <v>5</v>
      </c>
      <c r="AQ67" s="507">
        <f>SUMIF($Z$67:$Z$72,$AN67,$AC$67:$AC$72)+SUMIF($AD$67:$AD$72,$AN67,$AG$67:$AG$72)</f>
        <v>2</v>
      </c>
      <c r="AR67" s="507">
        <f>AP67-AQ67</f>
        <v>3</v>
      </c>
      <c r="AT67" s="507">
        <v>1</v>
      </c>
      <c r="AU67" s="507" t="str">
        <f>VLOOKUP($AT67,$AI$67:$AR$70,6,FALSE)</f>
        <v>Belgien</v>
      </c>
      <c r="AV67" s="507">
        <f>VLOOKUP($AU67,$AN$67:$AR$70,2,FALSE)</f>
        <v>7</v>
      </c>
      <c r="AW67" s="507">
        <f>VLOOKUP($AU67,$AN$67:$AR$70,3,FALSE)</f>
        <v>5</v>
      </c>
      <c r="AX67" s="507">
        <f>VLOOKUP($AU67,$AN$67:$AR$70,4,FALSE)</f>
        <v>2</v>
      </c>
      <c r="AY67" s="507">
        <f>VLOOKUP($AU67,$AN$67:$AR$70,5,FALSE)</f>
        <v>3</v>
      </c>
      <c r="AZ67" s="569">
        <v>15</v>
      </c>
      <c r="BA67" s="576">
        <v>41807.541666666664</v>
      </c>
      <c r="BB67" s="571" t="s">
        <v>77</v>
      </c>
      <c r="BC67" s="572" t="s">
        <v>6</v>
      </c>
      <c r="BD67" s="573" t="s">
        <v>78</v>
      </c>
      <c r="BE67" s="575">
        <f>IF(G67='Resultat &amp; tabell'!$G67,2,0)</f>
        <v>2</v>
      </c>
      <c r="BF67" s="574" t="s">
        <v>6</v>
      </c>
      <c r="BG67" s="575">
        <f>IF(I67='Resultat &amp; tabell'!$I67,2,0)</f>
        <v>2</v>
      </c>
      <c r="BH67" s="575">
        <f>IF(J67='Resultat &amp; tabell'!$J67,1,0)</f>
        <v>1</v>
      </c>
      <c r="BI67" s="559">
        <f t="shared" ref="BI67:BI72" si="128">SUM(BE67+BG67+BH67)</f>
        <v>5</v>
      </c>
      <c r="BJ67" s="529"/>
      <c r="BK67" s="562"/>
      <c r="BL67" s="599"/>
      <c r="BM67" s="599"/>
      <c r="BN67" s="599"/>
      <c r="BO67" s="599"/>
    </row>
    <row r="68" spans="2:67" ht="14.25" customHeight="1" x14ac:dyDescent="0.25">
      <c r="B68" s="498">
        <v>16</v>
      </c>
      <c r="C68" s="541">
        <v>41807.75</v>
      </c>
      <c r="D68" s="537" t="s">
        <v>178</v>
      </c>
      <c r="E68" s="538" t="s">
        <v>6</v>
      </c>
      <c r="F68" s="539" t="s">
        <v>181</v>
      </c>
      <c r="G68" s="615">
        <v>2</v>
      </c>
      <c r="H68" s="552" t="s">
        <v>6</v>
      </c>
      <c r="I68" s="615">
        <v>0</v>
      </c>
      <c r="J68" s="615">
        <v>1</v>
      </c>
      <c r="K68" s="629">
        <f>IF('Resultat &amp; tabell'!J68="",0,BI68)</f>
        <v>0</v>
      </c>
      <c r="L68" s="619">
        <v>2</v>
      </c>
      <c r="M68" s="635" t="str">
        <f>VLOOKUP(L68,$AT$67:$AY$70,2,FALSE)</f>
        <v>Ryssland</v>
      </c>
      <c r="N68" s="636">
        <f>VLOOKUP(M68,$AU$67:$AY$70,2,FALSE)</f>
        <v>7</v>
      </c>
      <c r="O68" s="636">
        <f>VLOOKUP(M68,$AU$67:$AY$70,3,FALSE)</f>
        <v>5</v>
      </c>
      <c r="P68" s="636">
        <f>VLOOKUP(M68,$AU$67:$AY$70,4,FALSE)</f>
        <v>2</v>
      </c>
      <c r="Q68" s="637">
        <f>VLOOKUP(M68,$AU$67:$AY$70,5,FALSE)</f>
        <v>3</v>
      </c>
      <c r="Z68" s="511" t="s">
        <v>79</v>
      </c>
      <c r="AA68" s="512">
        <f t="shared" si="122"/>
        <v>3</v>
      </c>
      <c r="AB68" s="512">
        <f t="shared" si="123"/>
        <v>2</v>
      </c>
      <c r="AC68" s="512">
        <f t="shared" si="124"/>
        <v>0</v>
      </c>
      <c r="AD68" s="511" t="s">
        <v>80</v>
      </c>
      <c r="AE68" s="512">
        <f t="shared" si="125"/>
        <v>0</v>
      </c>
      <c r="AF68" s="508">
        <f t="shared" si="126"/>
        <v>0</v>
      </c>
      <c r="AG68" s="508">
        <f t="shared" si="127"/>
        <v>2</v>
      </c>
      <c r="AI68" s="507">
        <f>RANK($AJ68,$AJ$67:$AJ$71,1)+COUNTIF($AJ$67:$AJ68,$AJ68)-1</f>
        <v>2</v>
      </c>
      <c r="AJ68" s="507">
        <f>AK68+AL68+AM68</f>
        <v>1</v>
      </c>
      <c r="AK68" s="507">
        <f t="shared" ref="AK68:AK70" si="129">SUMPRODUCT(($AO$67:$AO$70=AO68)*($AR$67:$AR$70=AR68)*($AP$67:$AP$70&gt;AP68))</f>
        <v>0</v>
      </c>
      <c r="AL68" s="507">
        <f t="shared" ref="AL68:AL70" si="130">SUMPRODUCT(($AO$67:$AO$70=AO68)*($AR$67:$AR$70&gt;AR68))</f>
        <v>0</v>
      </c>
      <c r="AM68" s="507">
        <f t="shared" ref="AM68:AM70" si="131">RANK(AO68,$AO$67:$AO$70)</f>
        <v>1</v>
      </c>
      <c r="AN68" s="511" t="s">
        <v>79</v>
      </c>
      <c r="AO68" s="507">
        <f t="shared" ref="AO68:AO70" si="132">SUMIF($Z$67:$Z$72,$AN68,$AA$67:$AA$72)+SUMIF($AD$67:$AD$72,$AN68,$AE$67:$AE$72)</f>
        <v>7</v>
      </c>
      <c r="AP68" s="507">
        <f t="shared" ref="AP68:AP70" si="133">SUMIF($Z$67:$Z$72,$AN68,$AB$67:$AB$72)+SUMIF($AD$67:$AD$72,$AN68,$AF$67:$AF$72)</f>
        <v>5</v>
      </c>
      <c r="AQ68" s="507">
        <f t="shared" ref="AQ68:AQ70" si="134">SUMIF($Z$67:$Z$72,$AN68,$AC$67:$AC$72)+SUMIF($AD$67:$AD$72,$AN68,$AG$67:$AG$72)</f>
        <v>2</v>
      </c>
      <c r="AR68" s="507">
        <f t="shared" ref="AR68:AR70" si="135">AP68-AQ68</f>
        <v>3</v>
      </c>
      <c r="AT68" s="507">
        <v>2</v>
      </c>
      <c r="AU68" s="507" t="str">
        <f t="shared" ref="AU68:AU70" si="136">VLOOKUP($AT68,$AI$67:$AR$70,6,FALSE)</f>
        <v>Ryssland</v>
      </c>
      <c r="AV68" s="507">
        <f t="shared" ref="AV68:AV70" si="137">VLOOKUP($AU68,$AN$67:$AR$70,2,FALSE)</f>
        <v>7</v>
      </c>
      <c r="AW68" s="507">
        <f t="shared" ref="AW68:AW70" si="138">VLOOKUP($AU68,$AN$67:$AR$70,3,FALSE)</f>
        <v>5</v>
      </c>
      <c r="AX68" s="507">
        <f t="shared" ref="AX68:AX70" si="139">VLOOKUP($AU68,$AN$67:$AR$70,4,FALSE)</f>
        <v>2</v>
      </c>
      <c r="AY68" s="507">
        <f t="shared" ref="AY68:AY70" si="140">VLOOKUP($AU68,$AN$67:$AR$70,5,FALSE)</f>
        <v>3</v>
      </c>
      <c r="AZ68" s="569">
        <v>16</v>
      </c>
      <c r="BA68" s="576">
        <v>41807.75</v>
      </c>
      <c r="BB68" s="571" t="s">
        <v>79</v>
      </c>
      <c r="BC68" s="572" t="s">
        <v>6</v>
      </c>
      <c r="BD68" s="573" t="s">
        <v>80</v>
      </c>
      <c r="BE68" s="575">
        <f>IF(G68='Resultat &amp; tabell'!$G68,2,0)</f>
        <v>0</v>
      </c>
      <c r="BF68" s="574" t="s">
        <v>6</v>
      </c>
      <c r="BG68" s="575">
        <f>IF(I68='Resultat &amp; tabell'!$I68,2,0)</f>
        <v>0</v>
      </c>
      <c r="BH68" s="575">
        <f>IF(J68='Resultat &amp; tabell'!$J68,1,0)</f>
        <v>0</v>
      </c>
      <c r="BI68" s="559">
        <f t="shared" si="128"/>
        <v>0</v>
      </c>
      <c r="BK68" s="562"/>
      <c r="BL68" s="599"/>
      <c r="BM68" s="599"/>
      <c r="BN68" s="599"/>
      <c r="BO68" s="599"/>
    </row>
    <row r="69" spans="2:67" ht="14.25" customHeight="1" x14ac:dyDescent="0.25">
      <c r="B69" s="498">
        <v>31</v>
      </c>
      <c r="C69" s="541">
        <v>41812.541666666664</v>
      </c>
      <c r="D69" s="537" t="s">
        <v>179</v>
      </c>
      <c r="E69" s="538" t="s">
        <v>6</v>
      </c>
      <c r="F69" s="539" t="s">
        <v>178</v>
      </c>
      <c r="G69" s="615">
        <v>1</v>
      </c>
      <c r="H69" s="552" t="s">
        <v>6</v>
      </c>
      <c r="I69" s="615">
        <v>1</v>
      </c>
      <c r="J69" s="615" t="s">
        <v>214</v>
      </c>
      <c r="K69" s="629">
        <f>IF('Resultat &amp; tabell'!J69="",0,BI69)</f>
        <v>2</v>
      </c>
      <c r="L69" s="619">
        <v>3</v>
      </c>
      <c r="M69" s="650" t="str">
        <f>VLOOKUP(L69,$AT$67:$AY$70,2,FALSE)</f>
        <v>Algeriet</v>
      </c>
      <c r="N69" s="651">
        <f>VLOOKUP(M69,$AU$67:$AY$70,2,FALSE)</f>
        <v>1</v>
      </c>
      <c r="O69" s="651">
        <f>VLOOKUP(M69,$AU$67:$AY$70,3,FALSE)</f>
        <v>2</v>
      </c>
      <c r="P69" s="651">
        <f>VLOOKUP(M69,$AU$67:$AY$70,4,FALSE)</f>
        <v>4</v>
      </c>
      <c r="Q69" s="652">
        <f>VLOOKUP(M69,$AU$67:$AY$70,5,FALSE)</f>
        <v>-2</v>
      </c>
      <c r="Z69" s="511" t="s">
        <v>77</v>
      </c>
      <c r="AA69" s="512">
        <f t="shared" si="122"/>
        <v>1</v>
      </c>
      <c r="AB69" s="512">
        <f t="shared" si="123"/>
        <v>1</v>
      </c>
      <c r="AC69" s="512">
        <f t="shared" si="124"/>
        <v>1</v>
      </c>
      <c r="AD69" s="511" t="s">
        <v>79</v>
      </c>
      <c r="AE69" s="512">
        <f t="shared" si="125"/>
        <v>1</v>
      </c>
      <c r="AF69" s="508">
        <f t="shared" si="126"/>
        <v>1</v>
      </c>
      <c r="AG69" s="508">
        <f t="shared" si="127"/>
        <v>1</v>
      </c>
      <c r="AI69" s="507">
        <f>RANK($AJ69,$AJ$67:$AJ$71,1)+COUNTIF($AJ$67:$AJ69,$AJ69)-1</f>
        <v>3</v>
      </c>
      <c r="AJ69" s="507">
        <f>AK69+AL69+AM69</f>
        <v>3</v>
      </c>
      <c r="AK69" s="507">
        <f t="shared" si="129"/>
        <v>0</v>
      </c>
      <c r="AL69" s="507">
        <f t="shared" si="130"/>
        <v>0</v>
      </c>
      <c r="AM69" s="507">
        <f t="shared" si="131"/>
        <v>3</v>
      </c>
      <c r="AN69" s="511" t="s">
        <v>78</v>
      </c>
      <c r="AO69" s="507">
        <f t="shared" si="132"/>
        <v>1</v>
      </c>
      <c r="AP69" s="507">
        <f t="shared" si="133"/>
        <v>2</v>
      </c>
      <c r="AQ69" s="507">
        <f t="shared" si="134"/>
        <v>4</v>
      </c>
      <c r="AR69" s="507">
        <f t="shared" si="135"/>
        <v>-2</v>
      </c>
      <c r="AT69" s="507">
        <v>3</v>
      </c>
      <c r="AU69" s="507" t="str">
        <f t="shared" si="136"/>
        <v>Algeriet</v>
      </c>
      <c r="AV69" s="507">
        <f t="shared" si="137"/>
        <v>1</v>
      </c>
      <c r="AW69" s="507">
        <f t="shared" si="138"/>
        <v>2</v>
      </c>
      <c r="AX69" s="507">
        <f t="shared" si="139"/>
        <v>4</v>
      </c>
      <c r="AY69" s="507">
        <f t="shared" si="140"/>
        <v>-2</v>
      </c>
      <c r="AZ69" s="569">
        <v>31</v>
      </c>
      <c r="BA69" s="576">
        <v>41812.541666666664</v>
      </c>
      <c r="BB69" s="571" t="s">
        <v>77</v>
      </c>
      <c r="BC69" s="572" t="s">
        <v>6</v>
      </c>
      <c r="BD69" s="573" t="s">
        <v>79</v>
      </c>
      <c r="BE69" s="575">
        <f>IF(G69='Resultat &amp; tabell'!$G69,2,0)</f>
        <v>2</v>
      </c>
      <c r="BF69" s="574" t="s">
        <v>6</v>
      </c>
      <c r="BG69" s="575">
        <f>IF(I69='Resultat &amp; tabell'!$I69,2,0)</f>
        <v>0</v>
      </c>
      <c r="BH69" s="575">
        <f>IF(J69='Resultat &amp; tabell'!$J69,1,0)</f>
        <v>0</v>
      </c>
      <c r="BI69" s="559">
        <f t="shared" si="128"/>
        <v>2</v>
      </c>
      <c r="BK69" s="577"/>
      <c r="BL69" s="599"/>
      <c r="BM69" s="599"/>
      <c r="BN69" s="599"/>
      <c r="BO69" s="599"/>
    </row>
    <row r="70" spans="2:67" ht="14.25" customHeight="1" x14ac:dyDescent="0.25">
      <c r="B70" s="498">
        <v>32</v>
      </c>
      <c r="C70" s="541">
        <v>41812.666666666664</v>
      </c>
      <c r="D70" s="537" t="s">
        <v>181</v>
      </c>
      <c r="E70" s="538" t="s">
        <v>6</v>
      </c>
      <c r="F70" s="539" t="s">
        <v>180</v>
      </c>
      <c r="G70" s="615">
        <v>0</v>
      </c>
      <c r="H70" s="552" t="s">
        <v>6</v>
      </c>
      <c r="I70" s="615">
        <v>0</v>
      </c>
      <c r="J70" s="615" t="s">
        <v>214</v>
      </c>
      <c r="K70" s="629">
        <f>IF('Resultat &amp; tabell'!J70="",0,BI70)</f>
        <v>0</v>
      </c>
      <c r="L70" s="619">
        <v>4</v>
      </c>
      <c r="M70" s="639" t="str">
        <f>VLOOKUP(L70,$AT$67:$AY$70,2,FALSE)</f>
        <v>Sydkorea</v>
      </c>
      <c r="N70" s="636">
        <f>VLOOKUP(M70,$AU$67:$AY$70,2,FALSE)</f>
        <v>1</v>
      </c>
      <c r="O70" s="636">
        <f>VLOOKUP(M70,$AU$67:$AY$70,3,FALSE)</f>
        <v>0</v>
      </c>
      <c r="P70" s="636">
        <f>VLOOKUP(M70,$AU$67:$AY$70,4,FALSE)</f>
        <v>4</v>
      </c>
      <c r="Q70" s="637">
        <f>VLOOKUP(M70,$AU$67:$AY$70,5,FALSE)</f>
        <v>-4</v>
      </c>
      <c r="Z70" s="511" t="s">
        <v>80</v>
      </c>
      <c r="AA70" s="512">
        <f t="shared" si="122"/>
        <v>1</v>
      </c>
      <c r="AB70" s="512">
        <f t="shared" si="123"/>
        <v>0</v>
      </c>
      <c r="AC70" s="512">
        <f t="shared" si="124"/>
        <v>0</v>
      </c>
      <c r="AD70" s="511" t="s">
        <v>78</v>
      </c>
      <c r="AE70" s="512">
        <f t="shared" si="125"/>
        <v>1</v>
      </c>
      <c r="AF70" s="508">
        <f t="shared" si="126"/>
        <v>0</v>
      </c>
      <c r="AG70" s="508">
        <f t="shared" si="127"/>
        <v>0</v>
      </c>
      <c r="AI70" s="507">
        <f>RANK($AJ70,$AJ$67:$AJ$71,1)+COUNTIF($AJ$67:$AJ70,$AJ70)-1</f>
        <v>4</v>
      </c>
      <c r="AJ70" s="507">
        <f>AK70+AL70+AM70</f>
        <v>4</v>
      </c>
      <c r="AK70" s="507">
        <f t="shared" si="129"/>
        <v>0</v>
      </c>
      <c r="AL70" s="507">
        <f t="shared" si="130"/>
        <v>1</v>
      </c>
      <c r="AM70" s="507">
        <f t="shared" si="131"/>
        <v>3</v>
      </c>
      <c r="AN70" s="511" t="s">
        <v>80</v>
      </c>
      <c r="AO70" s="507">
        <f t="shared" si="132"/>
        <v>1</v>
      </c>
      <c r="AP70" s="507">
        <f t="shared" si="133"/>
        <v>0</v>
      </c>
      <c r="AQ70" s="507">
        <f t="shared" si="134"/>
        <v>4</v>
      </c>
      <c r="AR70" s="507">
        <f t="shared" si="135"/>
        <v>-4</v>
      </c>
      <c r="AT70" s="507">
        <v>4</v>
      </c>
      <c r="AU70" s="507" t="str">
        <f t="shared" si="136"/>
        <v>Sydkorea</v>
      </c>
      <c r="AV70" s="507">
        <f t="shared" si="137"/>
        <v>1</v>
      </c>
      <c r="AW70" s="507">
        <f t="shared" si="138"/>
        <v>0</v>
      </c>
      <c r="AX70" s="507">
        <f t="shared" si="139"/>
        <v>4</v>
      </c>
      <c r="AY70" s="507">
        <f t="shared" si="140"/>
        <v>-4</v>
      </c>
      <c r="AZ70" s="569">
        <v>32</v>
      </c>
      <c r="BA70" s="576">
        <v>41812.666666666664</v>
      </c>
      <c r="BB70" s="571" t="s">
        <v>80</v>
      </c>
      <c r="BC70" s="572" t="s">
        <v>6</v>
      </c>
      <c r="BD70" s="573" t="s">
        <v>78</v>
      </c>
      <c r="BE70" s="575">
        <f>IF(G70='Resultat &amp; tabell'!$G70,2,0)</f>
        <v>0</v>
      </c>
      <c r="BF70" s="574" t="s">
        <v>6</v>
      </c>
      <c r="BG70" s="575">
        <f>IF(I70='Resultat &amp; tabell'!$I70,2,0)</f>
        <v>0</v>
      </c>
      <c r="BH70" s="575">
        <f>IF(J70='Resultat &amp; tabell'!$J70,1,0)</f>
        <v>0</v>
      </c>
      <c r="BI70" s="559">
        <f t="shared" si="128"/>
        <v>0</v>
      </c>
      <c r="BK70" s="577"/>
      <c r="BL70" s="599"/>
      <c r="BM70" s="599"/>
      <c r="BN70" s="599"/>
      <c r="BO70" s="599"/>
    </row>
    <row r="71" spans="2:67" ht="14.25" customHeight="1" x14ac:dyDescent="0.25">
      <c r="B71" s="498">
        <v>47</v>
      </c>
      <c r="C71" s="541">
        <v>41816.708333333336</v>
      </c>
      <c r="D71" s="537" t="s">
        <v>181</v>
      </c>
      <c r="E71" s="538" t="s">
        <v>6</v>
      </c>
      <c r="F71" s="539" t="s">
        <v>179</v>
      </c>
      <c r="G71" s="615">
        <v>0</v>
      </c>
      <c r="H71" s="552" t="s">
        <v>6</v>
      </c>
      <c r="I71" s="615">
        <v>2</v>
      </c>
      <c r="J71" s="615">
        <v>2</v>
      </c>
      <c r="K71" s="629">
        <f>IF('Resultat &amp; tabell'!J71="",0,BI71)</f>
        <v>3</v>
      </c>
      <c r="M71" s="494"/>
      <c r="N71" s="494"/>
      <c r="P71" s="494"/>
      <c r="R71" s="494"/>
      <c r="Z71" s="511" t="s">
        <v>80</v>
      </c>
      <c r="AA71" s="512">
        <f t="shared" si="122"/>
        <v>0</v>
      </c>
      <c r="AB71" s="512">
        <f t="shared" si="123"/>
        <v>0</v>
      </c>
      <c r="AC71" s="512">
        <f t="shared" si="124"/>
        <v>2</v>
      </c>
      <c r="AD71" s="511" t="s">
        <v>77</v>
      </c>
      <c r="AE71" s="512">
        <f t="shared" si="125"/>
        <v>3</v>
      </c>
      <c r="AF71" s="508">
        <f t="shared" si="126"/>
        <v>2</v>
      </c>
      <c r="AG71" s="508">
        <f t="shared" si="127"/>
        <v>0</v>
      </c>
      <c r="AZ71" s="569">
        <v>47</v>
      </c>
      <c r="BA71" s="576">
        <v>41816.708333333336</v>
      </c>
      <c r="BB71" s="571" t="s">
        <v>80</v>
      </c>
      <c r="BC71" s="572" t="s">
        <v>6</v>
      </c>
      <c r="BD71" s="573" t="s">
        <v>77</v>
      </c>
      <c r="BE71" s="575">
        <f>IF(G71='Resultat &amp; tabell'!$G71,2,0)</f>
        <v>2</v>
      </c>
      <c r="BF71" s="574" t="s">
        <v>6</v>
      </c>
      <c r="BG71" s="575">
        <f>IF(I71='Resultat &amp; tabell'!$I71,2,0)</f>
        <v>0</v>
      </c>
      <c r="BH71" s="575">
        <f>IF(J71='Resultat &amp; tabell'!$J71,1,0)</f>
        <v>1</v>
      </c>
      <c r="BI71" s="559">
        <f t="shared" si="128"/>
        <v>3</v>
      </c>
      <c r="BN71" s="578"/>
      <c r="BO71" s="578"/>
    </row>
    <row r="72" spans="2:67" ht="14.25" customHeight="1" x14ac:dyDescent="0.25">
      <c r="B72" s="498">
        <v>48</v>
      </c>
      <c r="C72" s="541">
        <v>41816.708333333336</v>
      </c>
      <c r="D72" s="537" t="s">
        <v>180</v>
      </c>
      <c r="E72" s="538" t="s">
        <v>6</v>
      </c>
      <c r="F72" s="539" t="s">
        <v>178</v>
      </c>
      <c r="G72" s="615">
        <v>1</v>
      </c>
      <c r="H72" s="552" t="s">
        <v>6</v>
      </c>
      <c r="I72" s="615">
        <v>2</v>
      </c>
      <c r="J72" s="615">
        <v>2</v>
      </c>
      <c r="K72" s="629">
        <f>IF('Resultat &amp; tabell'!J72="",0,BI72)</f>
        <v>2</v>
      </c>
      <c r="Z72" s="511" t="s">
        <v>78</v>
      </c>
      <c r="AA72" s="512">
        <f t="shared" si="122"/>
        <v>0</v>
      </c>
      <c r="AB72" s="512">
        <f t="shared" si="123"/>
        <v>1</v>
      </c>
      <c r="AC72" s="512">
        <f t="shared" si="124"/>
        <v>2</v>
      </c>
      <c r="AD72" s="511" t="s">
        <v>79</v>
      </c>
      <c r="AE72" s="512">
        <f t="shared" si="125"/>
        <v>3</v>
      </c>
      <c r="AF72" s="508">
        <f t="shared" si="126"/>
        <v>2</v>
      </c>
      <c r="AG72" s="508">
        <f t="shared" si="127"/>
        <v>1</v>
      </c>
      <c r="AZ72" s="569">
        <v>48</v>
      </c>
      <c r="BA72" s="576">
        <v>41816.708333333336</v>
      </c>
      <c r="BB72" s="571" t="s">
        <v>78</v>
      </c>
      <c r="BC72" s="572" t="s">
        <v>6</v>
      </c>
      <c r="BD72" s="573" t="s">
        <v>79</v>
      </c>
      <c r="BE72" s="575">
        <f>IF(G72='Resultat &amp; tabell'!$G72,2,0)</f>
        <v>2</v>
      </c>
      <c r="BF72" s="574" t="s">
        <v>6</v>
      </c>
      <c r="BG72" s="575">
        <f>IF(I72='Resultat &amp; tabell'!$I72,2,0)</f>
        <v>0</v>
      </c>
      <c r="BH72" s="575">
        <f>IF(J72='Resultat &amp; tabell'!$J72,1,0)</f>
        <v>0</v>
      </c>
      <c r="BI72" s="559">
        <f t="shared" si="128"/>
        <v>2</v>
      </c>
    </row>
    <row r="73" spans="2:67" ht="14.25" customHeight="1" x14ac:dyDescent="0.25">
      <c r="K73" s="642"/>
      <c r="BI73" s="560"/>
    </row>
    <row r="74" spans="2:67" ht="14.25" customHeight="1" x14ac:dyDescent="0.25">
      <c r="B74" s="501" t="s">
        <v>1</v>
      </c>
      <c r="C74" s="513"/>
      <c r="D74" s="504"/>
      <c r="K74" s="642"/>
      <c r="Z74" s="508"/>
      <c r="AZ74" s="563" t="s">
        <v>1</v>
      </c>
      <c r="BA74" s="584"/>
      <c r="BB74" s="527"/>
      <c r="BI74" s="560"/>
      <c r="BK74" s="608" t="s">
        <v>1</v>
      </c>
      <c r="BL74" s="609"/>
      <c r="BM74" s="610"/>
      <c r="BN74" s="611"/>
      <c r="BO74" s="611"/>
    </row>
    <row r="75" spans="2:67" ht="14.25" customHeight="1" x14ac:dyDescent="0.25">
      <c r="B75" s="548" t="s">
        <v>2</v>
      </c>
      <c r="C75" s="549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550" t="s">
        <v>81</v>
      </c>
      <c r="K75" s="646" t="s">
        <v>89</v>
      </c>
      <c r="M75" s="658" t="s">
        <v>126</v>
      </c>
      <c r="N75" s="659"/>
      <c r="O75" s="2014" t="s">
        <v>157</v>
      </c>
      <c r="P75" s="2015"/>
      <c r="Q75" s="2015"/>
      <c r="R75" s="2016"/>
      <c r="Z75" s="520" t="s">
        <v>2</v>
      </c>
      <c r="AA75" s="520"/>
      <c r="AB75" s="520"/>
      <c r="AC75" s="520"/>
      <c r="AD75" s="520"/>
      <c r="AZ75" s="591" t="s">
        <v>2</v>
      </c>
      <c r="BA75" s="589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590" t="s">
        <v>81</v>
      </c>
      <c r="BI75" s="551" t="s">
        <v>89</v>
      </c>
      <c r="BK75" s="530" t="s">
        <v>104</v>
      </c>
      <c r="BL75" s="562" t="s">
        <v>103</v>
      </c>
      <c r="BM75" s="562" t="s">
        <v>105</v>
      </c>
      <c r="BN75" s="562" t="s">
        <v>106</v>
      </c>
      <c r="BO75" s="562" t="s">
        <v>89</v>
      </c>
    </row>
    <row r="76" spans="2:67" ht="14.25" customHeight="1" x14ac:dyDescent="0.25">
      <c r="B76" s="497">
        <v>49</v>
      </c>
      <c r="C76" s="542">
        <v>41818</v>
      </c>
      <c r="D76" s="537" t="str">
        <f>M4</f>
        <v>Brasilien</v>
      </c>
      <c r="E76" s="546" t="s">
        <v>6</v>
      </c>
      <c r="F76" s="539" t="str">
        <f>M14</f>
        <v>Holland</v>
      </c>
      <c r="G76" s="616">
        <v>3</v>
      </c>
      <c r="H76" s="554" t="s">
        <v>6</v>
      </c>
      <c r="I76" s="616">
        <v>1</v>
      </c>
      <c r="J76" s="616">
        <v>1</v>
      </c>
      <c r="K76" s="629">
        <f t="shared" ref="K76:K83" si="141">BI76</f>
        <v>2</v>
      </c>
      <c r="M76" s="660" t="s">
        <v>5</v>
      </c>
      <c r="N76" s="659"/>
      <c r="O76" s="2017">
        <f>BO92</f>
        <v>20</v>
      </c>
      <c r="P76" s="2018"/>
      <c r="Q76" s="2018"/>
      <c r="R76" s="2019"/>
      <c r="Z76" s="512" t="s">
        <v>8</v>
      </c>
      <c r="AD76" s="511" t="s">
        <v>9</v>
      </c>
      <c r="AZ76" s="579">
        <v>49</v>
      </c>
      <c r="BA76" s="580">
        <v>41818</v>
      </c>
      <c r="BB76" s="571" t="str">
        <f t="shared" ref="BB76:BB83" si="142">D76</f>
        <v>Brasilien</v>
      </c>
      <c r="BC76" s="595" t="s">
        <v>6</v>
      </c>
      <c r="BD76" s="571" t="str">
        <f t="shared" ref="BD76:BD83" si="143">F76</f>
        <v>Holland</v>
      </c>
      <c r="BE76" s="575">
        <f>IF(G76='Resultat &amp; tabell'!$G76,2,0)</f>
        <v>0</v>
      </c>
      <c r="BF76" s="596" t="s">
        <v>6</v>
      </c>
      <c r="BG76" s="575">
        <f>IF(I76='Resultat &amp; tabell'!$I76,2,0)</f>
        <v>2</v>
      </c>
      <c r="BH76" s="575">
        <f>IF(J76='Resultat &amp; tabell'!$J76,1,0)</f>
        <v>0</v>
      </c>
      <c r="BI76" s="559">
        <f t="shared" ref="BI76:BI83" si="144">SUM(BE76+BG76+BH76)</f>
        <v>2</v>
      </c>
      <c r="BK76" s="577" t="str">
        <f>BB76</f>
        <v>Brasilien</v>
      </c>
      <c r="BL76" s="577" t="str">
        <f>'Resultat &amp; tabell'!D76</f>
        <v>Brasilien</v>
      </c>
      <c r="BM76" s="605" t="str">
        <f>VLOOKUP(BK76,$BL$76:$BL$91,1,FALSE)</f>
        <v>Brasilien</v>
      </c>
      <c r="BN76" s="607" t="str">
        <f>BM76</f>
        <v>Brasilien</v>
      </c>
      <c r="BO76" s="527">
        <f t="shared" ref="BO76:BO91" si="145">IFERROR(IF(BM76=BN76,2,0),0)</f>
        <v>2</v>
      </c>
    </row>
    <row r="77" spans="2:67" ht="14.25" customHeight="1" x14ac:dyDescent="0.25">
      <c r="B77" s="498">
        <v>50</v>
      </c>
      <c r="C77" s="541">
        <v>41818.708333333336</v>
      </c>
      <c r="D77" s="537" t="str">
        <f>M22</f>
        <v>Elfenbenskusten</v>
      </c>
      <c r="E77" s="546" t="s">
        <v>6</v>
      </c>
      <c r="F77" s="539" t="str">
        <f>M32</f>
        <v>England</v>
      </c>
      <c r="G77" s="615">
        <v>2</v>
      </c>
      <c r="H77" s="552" t="s">
        <v>6</v>
      </c>
      <c r="I77" s="615">
        <v>1</v>
      </c>
      <c r="J77" s="615">
        <v>1</v>
      </c>
      <c r="K77" s="629">
        <f t="shared" si="141"/>
        <v>3</v>
      </c>
      <c r="M77" s="660" t="s">
        <v>46</v>
      </c>
      <c r="N77" s="659"/>
      <c r="O77" s="661"/>
      <c r="P77" s="619"/>
      <c r="Q77" s="619"/>
      <c r="Z77" s="512" t="s">
        <v>12</v>
      </c>
      <c r="AD77" s="511" t="s">
        <v>13</v>
      </c>
      <c r="AZ77" s="569">
        <v>50</v>
      </c>
      <c r="BA77" s="576">
        <v>41818.708333333336</v>
      </c>
      <c r="BB77" s="571" t="str">
        <f t="shared" si="142"/>
        <v>Elfenbenskusten</v>
      </c>
      <c r="BC77" s="595" t="s">
        <v>6</v>
      </c>
      <c r="BD77" s="571" t="str">
        <f t="shared" si="143"/>
        <v>England</v>
      </c>
      <c r="BE77" s="575">
        <f>IF(G77='Resultat &amp; tabell'!$G77,2,0)</f>
        <v>2</v>
      </c>
      <c r="BF77" s="574" t="s">
        <v>6</v>
      </c>
      <c r="BG77" s="575">
        <f>IF(I77='Resultat &amp; tabell'!$I77,2,0)</f>
        <v>0</v>
      </c>
      <c r="BH77" s="575">
        <f>IF(J77='Resultat &amp; tabell'!$J77,1,0)</f>
        <v>1</v>
      </c>
      <c r="BI77" s="559">
        <f t="shared" si="144"/>
        <v>3</v>
      </c>
      <c r="BK77" s="577" t="str">
        <f t="shared" ref="BK77:BK83" si="146">BB77</f>
        <v>Elfenbenskusten</v>
      </c>
      <c r="BL77" s="577" t="str">
        <f>'Resultat &amp; tabell'!D77</f>
        <v>Colombia</v>
      </c>
      <c r="BM77" s="605" t="e">
        <f t="shared" ref="BM77:BM91" si="147">VLOOKUP(BK77,$BL$76:$BL$91,1,FALSE)</f>
        <v>#N/A</v>
      </c>
      <c r="BN77" s="607" t="e">
        <f t="shared" ref="BN77:BN91" si="148">BM77</f>
        <v>#N/A</v>
      </c>
      <c r="BO77" s="527">
        <f t="shared" si="145"/>
        <v>0</v>
      </c>
    </row>
    <row r="78" spans="2:67" ht="14.25" customHeight="1" x14ac:dyDescent="0.25">
      <c r="B78" s="498">
        <v>51</v>
      </c>
      <c r="C78" s="541">
        <v>41819.541666666664</v>
      </c>
      <c r="D78" s="537" t="str">
        <f>M13</f>
        <v>Spanien</v>
      </c>
      <c r="E78" s="546" t="s">
        <v>6</v>
      </c>
      <c r="F78" s="539" t="str">
        <f>M5</f>
        <v>Mexiko</v>
      </c>
      <c r="G78" s="615">
        <v>2</v>
      </c>
      <c r="H78" s="552" t="s">
        <v>6</v>
      </c>
      <c r="I78" s="615">
        <v>0</v>
      </c>
      <c r="J78" s="615" t="s">
        <v>214</v>
      </c>
      <c r="K78" s="629">
        <f t="shared" si="141"/>
        <v>2</v>
      </c>
      <c r="M78" s="660" t="s">
        <v>27</v>
      </c>
      <c r="N78" s="659"/>
      <c r="O78" s="661"/>
      <c r="P78" s="619"/>
      <c r="Q78" s="619"/>
      <c r="Z78" s="512" t="s">
        <v>14</v>
      </c>
      <c r="AD78" s="511" t="s">
        <v>15</v>
      </c>
      <c r="AZ78" s="569">
        <v>51</v>
      </c>
      <c r="BA78" s="576">
        <v>41819.541666666664</v>
      </c>
      <c r="BB78" s="571" t="str">
        <f t="shared" si="142"/>
        <v>Spanien</v>
      </c>
      <c r="BC78" s="595" t="s">
        <v>6</v>
      </c>
      <c r="BD78" s="571" t="str">
        <f t="shared" si="143"/>
        <v>Mexiko</v>
      </c>
      <c r="BE78" s="575">
        <f>IF(G78='Resultat &amp; tabell'!$G78,2,0)</f>
        <v>2</v>
      </c>
      <c r="BF78" s="574" t="s">
        <v>6</v>
      </c>
      <c r="BG78" s="575">
        <f>IF(I78='Resultat &amp; tabell'!$I78,2,0)</f>
        <v>0</v>
      </c>
      <c r="BH78" s="575">
        <f>IF(J78='Resultat &amp; tabell'!$J78,1,0)</f>
        <v>0</v>
      </c>
      <c r="BI78" s="559">
        <f t="shared" si="144"/>
        <v>2</v>
      </c>
      <c r="BK78" s="577" t="str">
        <f t="shared" si="146"/>
        <v>Spanien</v>
      </c>
      <c r="BL78" s="577" t="str">
        <f>'Resultat &amp; tabell'!D78</f>
        <v>Holland</v>
      </c>
      <c r="BM78" s="605" t="e">
        <f t="shared" si="147"/>
        <v>#N/A</v>
      </c>
      <c r="BN78" s="607" t="e">
        <f t="shared" si="148"/>
        <v>#N/A</v>
      </c>
      <c r="BO78" s="527">
        <f t="shared" si="145"/>
        <v>0</v>
      </c>
    </row>
    <row r="79" spans="2:67" ht="14.25" customHeight="1" x14ac:dyDescent="0.25">
      <c r="B79" s="498">
        <v>52</v>
      </c>
      <c r="C79" s="541">
        <v>41819.708333333336</v>
      </c>
      <c r="D79" s="537" t="str">
        <f>M31</f>
        <v>Uruguay</v>
      </c>
      <c r="E79" s="546" t="s">
        <v>6</v>
      </c>
      <c r="F79" s="539" t="str">
        <f>M23</f>
        <v>Japan</v>
      </c>
      <c r="G79" s="615">
        <v>2</v>
      </c>
      <c r="H79" s="552" t="s">
        <v>6</v>
      </c>
      <c r="I79" s="615">
        <v>0</v>
      </c>
      <c r="J79" s="615">
        <v>1</v>
      </c>
      <c r="K79" s="629">
        <f t="shared" si="141"/>
        <v>0</v>
      </c>
      <c r="M79" s="660" t="s">
        <v>55</v>
      </c>
      <c r="N79" s="659"/>
      <c r="O79" s="661"/>
      <c r="P79" s="619"/>
      <c r="Q79" s="619"/>
      <c r="Z79" s="512" t="s">
        <v>16</v>
      </c>
      <c r="AD79" s="511" t="s">
        <v>17</v>
      </c>
      <c r="AZ79" s="569">
        <v>52</v>
      </c>
      <c r="BA79" s="576">
        <v>41819.708333333336</v>
      </c>
      <c r="BB79" s="571" t="str">
        <f t="shared" si="142"/>
        <v>Uruguay</v>
      </c>
      <c r="BC79" s="595" t="s">
        <v>6</v>
      </c>
      <c r="BD79" s="571" t="str">
        <f t="shared" si="143"/>
        <v>Japan</v>
      </c>
      <c r="BE79" s="575">
        <f>IF(G79='Resultat &amp; tabell'!$G79,2,0)</f>
        <v>0</v>
      </c>
      <c r="BF79" s="574" t="s">
        <v>6</v>
      </c>
      <c r="BG79" s="575">
        <f>IF(I79='Resultat &amp; tabell'!$I79,2,0)</f>
        <v>0</v>
      </c>
      <c r="BH79" s="575">
        <f>IF(J79='Resultat &amp; tabell'!$J79,1,0)</f>
        <v>0</v>
      </c>
      <c r="BI79" s="559">
        <f t="shared" si="144"/>
        <v>0</v>
      </c>
      <c r="BK79" s="577" t="str">
        <f t="shared" si="146"/>
        <v>Uruguay</v>
      </c>
      <c r="BL79" s="577" t="str">
        <f>'Resultat &amp; tabell'!D79</f>
        <v>Costa Rica</v>
      </c>
      <c r="BM79" s="605" t="str">
        <f t="shared" si="147"/>
        <v>Uruguay</v>
      </c>
      <c r="BN79" s="607" t="str">
        <f t="shared" si="148"/>
        <v>Uruguay</v>
      </c>
      <c r="BO79" s="527">
        <f t="shared" si="145"/>
        <v>2</v>
      </c>
    </row>
    <row r="80" spans="2:67" ht="14.25" customHeight="1" x14ac:dyDescent="0.25">
      <c r="B80" s="544">
        <v>53</v>
      </c>
      <c r="C80" s="556">
        <v>41820.541666666664</v>
      </c>
      <c r="D80" s="537" t="str">
        <f>M40</f>
        <v>Schweiz</v>
      </c>
      <c r="E80" s="546" t="s">
        <v>6</v>
      </c>
      <c r="F80" s="539" t="str">
        <f>M50</f>
        <v>Nigeria</v>
      </c>
      <c r="G80" s="615">
        <v>1</v>
      </c>
      <c r="H80" s="552" t="s">
        <v>6</v>
      </c>
      <c r="I80" s="615">
        <v>2</v>
      </c>
      <c r="J80" s="615">
        <v>2</v>
      </c>
      <c r="K80" s="629">
        <f t="shared" si="141"/>
        <v>0</v>
      </c>
      <c r="M80" s="660" t="s">
        <v>70</v>
      </c>
      <c r="N80" s="659"/>
      <c r="O80" s="661"/>
      <c r="P80" s="619"/>
      <c r="Q80" s="619"/>
      <c r="Z80" s="512" t="s">
        <v>18</v>
      </c>
      <c r="AD80" s="511" t="s">
        <v>19</v>
      </c>
      <c r="AZ80" s="597">
        <v>53</v>
      </c>
      <c r="BA80" s="598">
        <v>41820.541666666664</v>
      </c>
      <c r="BB80" s="571" t="str">
        <f t="shared" si="142"/>
        <v>Schweiz</v>
      </c>
      <c r="BC80" s="595" t="s">
        <v>6</v>
      </c>
      <c r="BD80" s="571" t="str">
        <f t="shared" si="143"/>
        <v>Nigeria</v>
      </c>
      <c r="BE80" s="575">
        <f>IF(G80='Resultat &amp; tabell'!$G80,2,0)</f>
        <v>0</v>
      </c>
      <c r="BF80" s="574" t="s">
        <v>6</v>
      </c>
      <c r="BG80" s="575">
        <f>IF(I80='Resultat &amp; tabell'!$I80,2,0)</f>
        <v>0</v>
      </c>
      <c r="BH80" s="575">
        <f>IF(J80='Resultat &amp; tabell'!$J80,1,0)</f>
        <v>0</v>
      </c>
      <c r="BI80" s="559">
        <f t="shared" si="144"/>
        <v>0</v>
      </c>
      <c r="BK80" s="577" t="str">
        <f t="shared" si="146"/>
        <v>Schweiz</v>
      </c>
      <c r="BL80" s="577" t="str">
        <f>'Resultat &amp; tabell'!D80</f>
        <v>Frankrike</v>
      </c>
      <c r="BM80" s="605" t="str">
        <f t="shared" si="147"/>
        <v>Schweiz</v>
      </c>
      <c r="BN80" s="607" t="str">
        <f t="shared" si="148"/>
        <v>Schweiz</v>
      </c>
      <c r="BO80" s="527">
        <f t="shared" si="145"/>
        <v>2</v>
      </c>
    </row>
    <row r="81" spans="2:67" ht="14.25" customHeight="1" x14ac:dyDescent="0.25">
      <c r="B81" s="498">
        <v>54</v>
      </c>
      <c r="C81" s="541">
        <v>41820.708333333336</v>
      </c>
      <c r="D81" s="537" t="str">
        <f>M58</f>
        <v>Portugal</v>
      </c>
      <c r="E81" s="546" t="s">
        <v>6</v>
      </c>
      <c r="F81" s="539" t="str">
        <f>M68</f>
        <v>Ryssland</v>
      </c>
      <c r="G81" s="615">
        <v>2</v>
      </c>
      <c r="H81" s="552" t="s">
        <v>6</v>
      </c>
      <c r="I81" s="615">
        <v>0</v>
      </c>
      <c r="J81" s="615">
        <v>1</v>
      </c>
      <c r="K81" s="629">
        <f t="shared" si="141"/>
        <v>2</v>
      </c>
      <c r="M81" s="660" t="s">
        <v>73</v>
      </c>
      <c r="N81" s="659"/>
      <c r="O81" s="661"/>
      <c r="P81" s="619"/>
      <c r="Q81" s="619"/>
      <c r="Z81" s="512" t="s">
        <v>20</v>
      </c>
      <c r="AD81" s="511" t="s">
        <v>21</v>
      </c>
      <c r="AZ81" s="569">
        <v>54</v>
      </c>
      <c r="BA81" s="576">
        <v>41820.708333333336</v>
      </c>
      <c r="BB81" s="571" t="str">
        <f t="shared" si="142"/>
        <v>Portugal</v>
      </c>
      <c r="BC81" s="595" t="s">
        <v>6</v>
      </c>
      <c r="BD81" s="571" t="str">
        <f t="shared" si="143"/>
        <v>Ryssland</v>
      </c>
      <c r="BE81" s="575">
        <f>IF(G81='Resultat &amp; tabell'!$G81,2,0)</f>
        <v>0</v>
      </c>
      <c r="BF81" s="574" t="s">
        <v>6</v>
      </c>
      <c r="BG81" s="575">
        <f>IF(I81='Resultat &amp; tabell'!$I81,2,0)</f>
        <v>2</v>
      </c>
      <c r="BH81" s="575">
        <f>IF(J81='Resultat &amp; tabell'!$J81,1,0)</f>
        <v>0</v>
      </c>
      <c r="BI81" s="559">
        <f t="shared" si="144"/>
        <v>2</v>
      </c>
      <c r="BK81" s="577" t="str">
        <f t="shared" si="146"/>
        <v>Portugal</v>
      </c>
      <c r="BL81" s="577" t="str">
        <f>'Resultat &amp; tabell'!D81</f>
        <v>Tyskland</v>
      </c>
      <c r="BM81" s="605" t="e">
        <f t="shared" si="147"/>
        <v>#N/A</v>
      </c>
      <c r="BN81" s="607" t="e">
        <f t="shared" si="148"/>
        <v>#N/A</v>
      </c>
      <c r="BO81" s="527">
        <f t="shared" si="145"/>
        <v>0</v>
      </c>
    </row>
    <row r="82" spans="2:67" ht="14.25" customHeight="1" x14ac:dyDescent="0.25">
      <c r="B82" s="498">
        <v>55</v>
      </c>
      <c r="C82" s="541">
        <v>41821</v>
      </c>
      <c r="D82" s="537" t="str">
        <f>M49</f>
        <v>Argentina</v>
      </c>
      <c r="E82" s="546" t="s">
        <v>6</v>
      </c>
      <c r="F82" s="539" t="str">
        <f>M41</f>
        <v>Frankrike</v>
      </c>
      <c r="G82" s="615">
        <v>2</v>
      </c>
      <c r="H82" s="499" t="s">
        <v>6</v>
      </c>
      <c r="I82" s="615">
        <v>0</v>
      </c>
      <c r="J82" s="615">
        <v>1</v>
      </c>
      <c r="K82" s="629">
        <f t="shared" si="141"/>
        <v>2</v>
      </c>
      <c r="M82" s="660" t="s">
        <v>67</v>
      </c>
      <c r="N82" s="659"/>
      <c r="O82" s="661"/>
      <c r="P82" s="619"/>
      <c r="Q82" s="619"/>
      <c r="Z82" s="512" t="s">
        <v>22</v>
      </c>
      <c r="AD82" s="511" t="s">
        <v>23</v>
      </c>
      <c r="AZ82" s="569">
        <v>55</v>
      </c>
      <c r="BA82" s="576">
        <v>41821</v>
      </c>
      <c r="BB82" s="571" t="str">
        <f t="shared" si="142"/>
        <v>Argentina</v>
      </c>
      <c r="BC82" s="595" t="s">
        <v>6</v>
      </c>
      <c r="BD82" s="571" t="str">
        <f t="shared" si="143"/>
        <v>Frankrike</v>
      </c>
      <c r="BE82" s="575">
        <f>IF(G82='Resultat &amp; tabell'!$G82,2,0)</f>
        <v>0</v>
      </c>
      <c r="BF82" s="599" t="s">
        <v>6</v>
      </c>
      <c r="BG82" s="575">
        <f>IF(I82='Resultat &amp; tabell'!$I82,2,0)</f>
        <v>2</v>
      </c>
      <c r="BH82" s="575">
        <f>IF(J82='Resultat &amp; tabell'!$J82,1,0)</f>
        <v>0</v>
      </c>
      <c r="BI82" s="559">
        <f t="shared" si="144"/>
        <v>2</v>
      </c>
      <c r="BK82" s="577" t="str">
        <f t="shared" si="146"/>
        <v>Argentina</v>
      </c>
      <c r="BL82" s="577" t="str">
        <f>'Resultat &amp; tabell'!D82</f>
        <v>Argentina</v>
      </c>
      <c r="BM82" s="605" t="str">
        <f t="shared" si="147"/>
        <v>Argentina</v>
      </c>
      <c r="BN82" s="607" t="str">
        <f t="shared" si="148"/>
        <v>Argentina</v>
      </c>
      <c r="BO82" s="527">
        <f t="shared" si="145"/>
        <v>2</v>
      </c>
    </row>
    <row r="83" spans="2:67" ht="14.25" customHeight="1" x14ac:dyDescent="0.25">
      <c r="B83" s="498">
        <v>56</v>
      </c>
      <c r="C83" s="541">
        <v>41821</v>
      </c>
      <c r="D83" s="537" t="str">
        <f>M67</f>
        <v>Belgien</v>
      </c>
      <c r="E83" s="546" t="s">
        <v>6</v>
      </c>
      <c r="F83" s="539" t="str">
        <f>M59</f>
        <v>Tyskland</v>
      </c>
      <c r="G83" s="615">
        <v>1</v>
      </c>
      <c r="H83" s="552" t="s">
        <v>6</v>
      </c>
      <c r="I83" s="615">
        <v>1</v>
      </c>
      <c r="J83" s="615" t="s">
        <v>214</v>
      </c>
      <c r="K83" s="629">
        <f t="shared" si="141"/>
        <v>1</v>
      </c>
      <c r="M83" s="660" t="s">
        <v>77</v>
      </c>
      <c r="N83" s="659"/>
      <c r="O83" s="661"/>
      <c r="P83" s="619"/>
      <c r="Q83" s="619"/>
      <c r="Z83" s="512" t="s">
        <v>25</v>
      </c>
      <c r="AD83" s="511" t="s">
        <v>26</v>
      </c>
      <c r="AZ83" s="569">
        <v>56</v>
      </c>
      <c r="BA83" s="576">
        <v>41821</v>
      </c>
      <c r="BB83" s="571" t="str">
        <f t="shared" si="142"/>
        <v>Belgien</v>
      </c>
      <c r="BC83" s="595" t="s">
        <v>6</v>
      </c>
      <c r="BD83" s="571" t="str">
        <f t="shared" si="143"/>
        <v>Tyskland</v>
      </c>
      <c r="BE83" s="575">
        <f>IF(G83='Resultat &amp; tabell'!$G83,2,0)</f>
        <v>0</v>
      </c>
      <c r="BF83" s="574" t="s">
        <v>6</v>
      </c>
      <c r="BG83" s="575">
        <f>IF(I83='Resultat &amp; tabell'!$I83,2,0)</f>
        <v>0</v>
      </c>
      <c r="BH83" s="575">
        <f>IF(J83='Resultat &amp; tabell'!$J83,1,0)</f>
        <v>1</v>
      </c>
      <c r="BI83" s="559">
        <f t="shared" si="144"/>
        <v>1</v>
      </c>
      <c r="BK83" s="577" t="str">
        <f t="shared" si="146"/>
        <v>Belgien</v>
      </c>
      <c r="BL83" s="577" t="str">
        <f>'Resultat &amp; tabell'!D83</f>
        <v>Belgien</v>
      </c>
      <c r="BM83" s="605" t="str">
        <f t="shared" si="147"/>
        <v>Belgien</v>
      </c>
      <c r="BN83" s="607" t="str">
        <f t="shared" si="148"/>
        <v>Belgien</v>
      </c>
      <c r="BO83" s="527">
        <f t="shared" si="145"/>
        <v>2</v>
      </c>
    </row>
    <row r="84" spans="2:67" ht="14.25" customHeight="1" x14ac:dyDescent="0.25">
      <c r="B84" s="503"/>
      <c r="C84" s="525"/>
      <c r="D84" s="503"/>
      <c r="E84" s="503"/>
      <c r="F84" s="503"/>
      <c r="G84" s="499"/>
      <c r="H84" s="499"/>
      <c r="I84" s="499"/>
      <c r="J84" s="499"/>
      <c r="K84" s="642"/>
      <c r="M84" s="662"/>
      <c r="N84" s="659"/>
      <c r="O84" s="661"/>
      <c r="P84" s="619"/>
      <c r="Q84" s="619"/>
      <c r="Z84" s="512"/>
      <c r="AZ84" s="578"/>
      <c r="BA84" s="600"/>
      <c r="BB84" s="578"/>
      <c r="BC84" s="578"/>
      <c r="BD84" s="578"/>
      <c r="BE84" s="599"/>
      <c r="BF84" s="599"/>
      <c r="BG84" s="599"/>
      <c r="BH84" s="599"/>
      <c r="BI84" s="560"/>
      <c r="BK84" s="577" t="str">
        <f t="shared" ref="BK84:BK91" si="149">BD76</f>
        <v>Holland</v>
      </c>
      <c r="BL84" s="577" t="str">
        <f>'Resultat &amp; tabell'!F76</f>
        <v>Chile</v>
      </c>
      <c r="BM84" s="605" t="str">
        <f t="shared" si="147"/>
        <v>Holland</v>
      </c>
      <c r="BN84" s="607" t="str">
        <f t="shared" si="148"/>
        <v>Holland</v>
      </c>
      <c r="BO84" s="527">
        <f t="shared" si="145"/>
        <v>2</v>
      </c>
    </row>
    <row r="85" spans="2:67" ht="14.25" customHeight="1" x14ac:dyDescent="0.25">
      <c r="B85" s="501" t="s">
        <v>29</v>
      </c>
      <c r="C85" s="513"/>
      <c r="D85" s="504"/>
      <c r="K85" s="642"/>
      <c r="M85" s="662"/>
      <c r="N85" s="659"/>
      <c r="O85" s="661"/>
      <c r="P85" s="619"/>
      <c r="Q85" s="619"/>
      <c r="Z85" s="508"/>
      <c r="AZ85" s="563" t="s">
        <v>29</v>
      </c>
      <c r="BA85" s="584"/>
      <c r="BB85" s="527"/>
      <c r="BI85" s="560"/>
      <c r="BK85" s="577" t="str">
        <f t="shared" si="149"/>
        <v>England</v>
      </c>
      <c r="BL85" s="577" t="str">
        <f>'Resultat &amp; tabell'!F77</f>
        <v>Uruguay</v>
      </c>
      <c r="BM85" s="605" t="e">
        <f t="shared" si="147"/>
        <v>#N/A</v>
      </c>
      <c r="BN85" s="607" t="e">
        <f t="shared" si="148"/>
        <v>#N/A</v>
      </c>
      <c r="BO85" s="527">
        <f t="shared" si="145"/>
        <v>0</v>
      </c>
    </row>
    <row r="86" spans="2:67" ht="14.25" customHeight="1" x14ac:dyDescent="0.25">
      <c r="B86" s="548" t="s">
        <v>2</v>
      </c>
      <c r="C86" s="549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550" t="s">
        <v>81</v>
      </c>
      <c r="K86" s="646" t="s">
        <v>89</v>
      </c>
      <c r="M86" s="663" t="s">
        <v>125</v>
      </c>
      <c r="N86" s="659"/>
      <c r="O86" s="2014" t="s">
        <v>158</v>
      </c>
      <c r="P86" s="2015"/>
      <c r="Q86" s="2015"/>
      <c r="R86" s="2016"/>
      <c r="Z86" s="520" t="s">
        <v>2</v>
      </c>
      <c r="AA86" s="520"/>
      <c r="AB86" s="520"/>
      <c r="AC86" s="520"/>
      <c r="AD86" s="520"/>
      <c r="AZ86" s="591" t="s">
        <v>2</v>
      </c>
      <c r="BA86" s="589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590" t="s">
        <v>81</v>
      </c>
      <c r="BI86" s="551" t="s">
        <v>89</v>
      </c>
      <c r="BK86" s="577" t="str">
        <f t="shared" si="149"/>
        <v>Mexiko</v>
      </c>
      <c r="BL86" s="577" t="str">
        <f>'Resultat &amp; tabell'!F78</f>
        <v>Mexiko</v>
      </c>
      <c r="BM86" s="605" t="str">
        <f t="shared" si="147"/>
        <v>Mexiko</v>
      </c>
      <c r="BN86" s="607" t="str">
        <f t="shared" si="148"/>
        <v>Mexiko</v>
      </c>
      <c r="BO86" s="527">
        <f t="shared" si="145"/>
        <v>2</v>
      </c>
    </row>
    <row r="87" spans="2:67" ht="14.25" customHeight="1" x14ac:dyDescent="0.25">
      <c r="B87" s="498">
        <v>57</v>
      </c>
      <c r="C87" s="541">
        <v>41824</v>
      </c>
      <c r="D87" s="537" t="str">
        <f>IF(M76="","Vinnare match 49",M76)</f>
        <v>Brasilien</v>
      </c>
      <c r="E87" s="546" t="s">
        <v>6</v>
      </c>
      <c r="F87" s="539" t="str">
        <f>IF(M77="","Vinnare match 50",M77)</f>
        <v>Elfenbenskusten</v>
      </c>
      <c r="G87" s="615">
        <v>2</v>
      </c>
      <c r="H87" s="552" t="s">
        <v>6</v>
      </c>
      <c r="I87" s="615">
        <v>2</v>
      </c>
      <c r="J87" s="615" t="s">
        <v>122</v>
      </c>
      <c r="K87" s="629">
        <f>BI87</f>
        <v>0</v>
      </c>
      <c r="M87" s="660" t="s">
        <v>46</v>
      </c>
      <c r="N87" s="659"/>
      <c r="O87" s="2017">
        <f>BO103</f>
        <v>12</v>
      </c>
      <c r="P87" s="2018"/>
      <c r="Q87" s="2018"/>
      <c r="R87" s="2019"/>
      <c r="Z87" s="512" t="s">
        <v>32</v>
      </c>
      <c r="AD87" s="511" t="s">
        <v>33</v>
      </c>
      <c r="AZ87" s="569">
        <v>57</v>
      </c>
      <c r="BA87" s="576">
        <v>41824</v>
      </c>
      <c r="BB87" s="571" t="str">
        <f>D87</f>
        <v>Brasilien</v>
      </c>
      <c r="BC87" s="595" t="s">
        <v>6</v>
      </c>
      <c r="BD87" s="571" t="str">
        <f>F87</f>
        <v>Elfenbenskusten</v>
      </c>
      <c r="BE87" s="575">
        <f>IF(G87='Resultat &amp; tabell'!$G87,2,0)</f>
        <v>0</v>
      </c>
      <c r="BF87" s="574" t="s">
        <v>6</v>
      </c>
      <c r="BG87" s="575">
        <f>IF(I87='Resultat &amp; tabell'!$I87,2,0)</f>
        <v>0</v>
      </c>
      <c r="BH87" s="575">
        <f>IF(J87='Resultat &amp; tabell'!$J87,1,0)</f>
        <v>0</v>
      </c>
      <c r="BI87" s="559">
        <f t="shared" ref="BI87:BI90" si="150">SUM(BE87+BG87+BH87)</f>
        <v>0</v>
      </c>
      <c r="BK87" s="577" t="str">
        <f t="shared" si="149"/>
        <v>Japan</v>
      </c>
      <c r="BL87" s="577" t="str">
        <f>'Resultat &amp; tabell'!F79</f>
        <v>Grekland</v>
      </c>
      <c r="BM87" s="605" t="e">
        <f t="shared" si="147"/>
        <v>#N/A</v>
      </c>
      <c r="BN87" s="607" t="e">
        <f t="shared" si="148"/>
        <v>#N/A</v>
      </c>
      <c r="BO87" s="527">
        <f t="shared" si="145"/>
        <v>0</v>
      </c>
    </row>
    <row r="88" spans="2:67" ht="14.25" customHeight="1" x14ac:dyDescent="0.25">
      <c r="B88" s="498">
        <v>58</v>
      </c>
      <c r="C88" s="541">
        <v>41824</v>
      </c>
      <c r="D88" s="537" t="str">
        <f>IF(M80="","Vinnare match 53",M80)</f>
        <v>Nigeria</v>
      </c>
      <c r="E88" s="546" t="s">
        <v>6</v>
      </c>
      <c r="F88" s="539" t="str">
        <f>IF(M81="","Vinnare match 54",M81)</f>
        <v>Portugal</v>
      </c>
      <c r="G88" s="615">
        <v>1</v>
      </c>
      <c r="H88" s="552" t="s">
        <v>6</v>
      </c>
      <c r="I88" s="615">
        <v>2</v>
      </c>
      <c r="J88" s="615">
        <v>2</v>
      </c>
      <c r="K88" s="629">
        <f>BI88</f>
        <v>0</v>
      </c>
      <c r="M88" s="660" t="s">
        <v>73</v>
      </c>
      <c r="N88" s="659"/>
      <c r="O88" s="664"/>
      <c r="P88" s="619"/>
      <c r="Q88" s="619"/>
      <c r="Z88" s="512" t="s">
        <v>34</v>
      </c>
      <c r="AD88" s="511" t="s">
        <v>35</v>
      </c>
      <c r="AZ88" s="569">
        <v>58</v>
      </c>
      <c r="BA88" s="576">
        <v>41824</v>
      </c>
      <c r="BB88" s="571" t="str">
        <f>D88</f>
        <v>Nigeria</v>
      </c>
      <c r="BC88" s="595" t="s">
        <v>6</v>
      </c>
      <c r="BD88" s="571" t="str">
        <f>F88</f>
        <v>Portugal</v>
      </c>
      <c r="BE88" s="575">
        <f>IF(G88='Resultat &amp; tabell'!$G88,2,0)</f>
        <v>0</v>
      </c>
      <c r="BF88" s="574" t="s">
        <v>6</v>
      </c>
      <c r="BG88" s="575">
        <f>IF(I88='Resultat &amp; tabell'!$I88,2,0)</f>
        <v>0</v>
      </c>
      <c r="BH88" s="575">
        <f>IF(J88='Resultat &amp; tabell'!$J88,1,0)</f>
        <v>0</v>
      </c>
      <c r="BI88" s="559">
        <f t="shared" si="150"/>
        <v>0</v>
      </c>
      <c r="BK88" s="577" t="str">
        <f t="shared" si="149"/>
        <v>Nigeria</v>
      </c>
      <c r="BL88" s="577" t="str">
        <f>'Resultat &amp; tabell'!F80</f>
        <v>Nigeria</v>
      </c>
      <c r="BM88" s="605" t="str">
        <f t="shared" si="147"/>
        <v>Nigeria</v>
      </c>
      <c r="BN88" s="607" t="str">
        <f t="shared" si="148"/>
        <v>Nigeria</v>
      </c>
      <c r="BO88" s="527">
        <f t="shared" si="145"/>
        <v>2</v>
      </c>
    </row>
    <row r="89" spans="2:67" ht="14.25" customHeight="1" x14ac:dyDescent="0.25">
      <c r="B89" s="498">
        <v>59</v>
      </c>
      <c r="C89" s="541">
        <v>41825</v>
      </c>
      <c r="D89" s="537" t="str">
        <f>IF(M78="","Vinnare match 51",M78)</f>
        <v>Spanien</v>
      </c>
      <c r="E89" s="546" t="s">
        <v>6</v>
      </c>
      <c r="F89" s="539" t="str">
        <f>IF(M79="","Vinnare match 52",M79)</f>
        <v>Uruguay</v>
      </c>
      <c r="G89" s="615">
        <v>1</v>
      </c>
      <c r="H89" s="552" t="s">
        <v>6</v>
      </c>
      <c r="I89" s="615">
        <v>1</v>
      </c>
      <c r="J89" s="615">
        <v>1</v>
      </c>
      <c r="K89" s="629">
        <f>BI89</f>
        <v>0</v>
      </c>
      <c r="M89" s="660" t="s">
        <v>27</v>
      </c>
      <c r="N89" s="659"/>
      <c r="O89" s="664"/>
      <c r="P89" s="619"/>
      <c r="Q89" s="619"/>
      <c r="Z89" s="512" t="s">
        <v>36</v>
      </c>
      <c r="AD89" s="511" t="s">
        <v>37</v>
      </c>
      <c r="AZ89" s="569">
        <v>59</v>
      </c>
      <c r="BA89" s="576">
        <v>41825</v>
      </c>
      <c r="BB89" s="571" t="str">
        <f>D89</f>
        <v>Spanien</v>
      </c>
      <c r="BC89" s="595" t="s">
        <v>6</v>
      </c>
      <c r="BD89" s="571" t="str">
        <f>F89</f>
        <v>Uruguay</v>
      </c>
      <c r="BE89" s="575">
        <f>IF(G89='Resultat &amp; tabell'!$G89,2,0)</f>
        <v>0</v>
      </c>
      <c r="BF89" s="574" t="s">
        <v>6</v>
      </c>
      <c r="BG89" s="575">
        <f>IF(I89='Resultat &amp; tabell'!$I89,2,0)</f>
        <v>0</v>
      </c>
      <c r="BH89" s="575">
        <f>IF(J89='Resultat &amp; tabell'!$J89,1,0)</f>
        <v>0</v>
      </c>
      <c r="BI89" s="559">
        <f t="shared" si="150"/>
        <v>0</v>
      </c>
      <c r="BK89" s="577" t="str">
        <f t="shared" si="149"/>
        <v>Ryssland</v>
      </c>
      <c r="BL89" s="577" t="str">
        <f>'Resultat &amp; tabell'!F81</f>
        <v>Algeriet</v>
      </c>
      <c r="BM89" s="605" t="e">
        <f t="shared" si="147"/>
        <v>#N/A</v>
      </c>
      <c r="BN89" s="607" t="e">
        <f t="shared" si="148"/>
        <v>#N/A</v>
      </c>
      <c r="BO89" s="527">
        <f t="shared" si="145"/>
        <v>0</v>
      </c>
    </row>
    <row r="90" spans="2:67" ht="14.25" customHeight="1" x14ac:dyDescent="0.25">
      <c r="B90" s="498">
        <v>60</v>
      </c>
      <c r="C90" s="541">
        <v>41825</v>
      </c>
      <c r="D90" s="537" t="str">
        <f>IF(M82="","Vinnare match 55",M82)</f>
        <v>Argentina</v>
      </c>
      <c r="E90" s="546" t="s">
        <v>6</v>
      </c>
      <c r="F90" s="539" t="str">
        <f>IF(M83="","Vinnare match 56",M83)</f>
        <v>Belgien</v>
      </c>
      <c r="G90" s="615">
        <v>2</v>
      </c>
      <c r="H90" s="552" t="s">
        <v>6</v>
      </c>
      <c r="I90" s="615">
        <v>1</v>
      </c>
      <c r="J90" s="615">
        <v>1</v>
      </c>
      <c r="K90" s="629">
        <f>BI90</f>
        <v>0</v>
      </c>
      <c r="M90" s="660" t="s">
        <v>67</v>
      </c>
      <c r="N90" s="659"/>
      <c r="O90" s="664"/>
      <c r="P90" s="619"/>
      <c r="Q90" s="619"/>
      <c r="Z90" s="512" t="s">
        <v>38</v>
      </c>
      <c r="AD90" s="511" t="s">
        <v>39</v>
      </c>
      <c r="AZ90" s="569">
        <v>60</v>
      </c>
      <c r="BA90" s="576">
        <v>41825</v>
      </c>
      <c r="BB90" s="571" t="str">
        <f>D90</f>
        <v>Argentina</v>
      </c>
      <c r="BC90" s="595" t="s">
        <v>6</v>
      </c>
      <c r="BD90" s="571" t="str">
        <f>F90</f>
        <v>Belgien</v>
      </c>
      <c r="BE90" s="575">
        <f>IF(G90='Resultat &amp; tabell'!$G90,2,0)</f>
        <v>0</v>
      </c>
      <c r="BF90" s="574" t="s">
        <v>6</v>
      </c>
      <c r="BG90" s="575">
        <f>IF(I90='Resultat &amp; tabell'!$I90,2,0)</f>
        <v>0</v>
      </c>
      <c r="BH90" s="575">
        <f>IF(J90='Resultat &amp; tabell'!$J90,1,0)</f>
        <v>0</v>
      </c>
      <c r="BI90" s="559">
        <f t="shared" si="150"/>
        <v>0</v>
      </c>
      <c r="BK90" s="577" t="str">
        <f t="shared" si="149"/>
        <v>Frankrike</v>
      </c>
      <c r="BL90" s="577" t="str">
        <f>'Resultat &amp; tabell'!F82</f>
        <v>Schweiz</v>
      </c>
      <c r="BM90" s="605" t="str">
        <f t="shared" si="147"/>
        <v>Frankrike</v>
      </c>
      <c r="BN90" s="607" t="str">
        <f t="shared" si="148"/>
        <v>Frankrike</v>
      </c>
      <c r="BO90" s="527">
        <f t="shared" si="145"/>
        <v>2</v>
      </c>
    </row>
    <row r="91" spans="2:67" ht="14.25" customHeight="1" x14ac:dyDescent="0.25">
      <c r="B91" s="514"/>
      <c r="C91" s="513"/>
      <c r="D91" s="504"/>
      <c r="K91" s="642"/>
      <c r="M91" s="662"/>
      <c r="N91" s="659"/>
      <c r="O91" s="664"/>
      <c r="P91" s="619"/>
      <c r="Q91" s="619"/>
      <c r="Z91" s="508"/>
      <c r="AZ91" s="526"/>
      <c r="BA91" s="584"/>
      <c r="BB91" s="527"/>
      <c r="BI91" s="560"/>
      <c r="BK91" s="577" t="str">
        <f t="shared" si="149"/>
        <v>Tyskland</v>
      </c>
      <c r="BL91" s="577" t="str">
        <f>'Resultat &amp; tabell'!F83</f>
        <v>USA</v>
      </c>
      <c r="BM91" s="605" t="str">
        <f t="shared" si="147"/>
        <v>Tyskland</v>
      </c>
      <c r="BN91" s="607" t="str">
        <f t="shared" si="148"/>
        <v>Tyskland</v>
      </c>
      <c r="BO91" s="527">
        <f t="shared" si="145"/>
        <v>2</v>
      </c>
    </row>
    <row r="92" spans="2:67" ht="14.25" customHeight="1" x14ac:dyDescent="0.25">
      <c r="B92" s="501" t="s">
        <v>41</v>
      </c>
      <c r="C92" s="513"/>
      <c r="D92" s="504"/>
      <c r="K92" s="642"/>
      <c r="M92" s="662"/>
      <c r="N92" s="659"/>
      <c r="O92" s="664"/>
      <c r="P92" s="619"/>
      <c r="Q92" s="619"/>
      <c r="Z92" s="508"/>
      <c r="AZ92" s="563" t="s">
        <v>41</v>
      </c>
      <c r="BA92" s="584"/>
      <c r="BB92" s="527"/>
      <c r="BI92" s="560"/>
      <c r="BK92" s="577"/>
      <c r="BN92" s="495" t="s">
        <v>107</v>
      </c>
      <c r="BO92" s="528">
        <f>SUM(BO76:BO91)</f>
        <v>20</v>
      </c>
    </row>
    <row r="93" spans="2:67" ht="14.25" customHeight="1" x14ac:dyDescent="0.25">
      <c r="B93" s="548" t="s">
        <v>2</v>
      </c>
      <c r="C93" s="549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550" t="s">
        <v>81</v>
      </c>
      <c r="K93" s="646" t="s">
        <v>89</v>
      </c>
      <c r="M93" s="663" t="s">
        <v>124</v>
      </c>
      <c r="N93" s="659" t="s">
        <v>100</v>
      </c>
      <c r="O93" s="2014" t="s">
        <v>159</v>
      </c>
      <c r="P93" s="2015"/>
      <c r="Q93" s="2015"/>
      <c r="R93" s="2016"/>
      <c r="Z93" s="520" t="s">
        <v>2</v>
      </c>
      <c r="AA93" s="520"/>
      <c r="AB93" s="520"/>
      <c r="AC93" s="520"/>
      <c r="AD93" s="520"/>
      <c r="AZ93" s="591" t="s">
        <v>2</v>
      </c>
      <c r="BA93" s="589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590" t="s">
        <v>81</v>
      </c>
      <c r="BI93" s="551" t="s">
        <v>89</v>
      </c>
      <c r="BK93" s="608" t="s">
        <v>29</v>
      </c>
      <c r="BL93" s="609"/>
      <c r="BM93" s="610"/>
      <c r="BN93" s="611"/>
      <c r="BO93" s="611"/>
    </row>
    <row r="94" spans="2:67" ht="14.25" customHeight="1" x14ac:dyDescent="0.25">
      <c r="B94" s="498">
        <v>61</v>
      </c>
      <c r="C94" s="541">
        <v>41828.708333333336</v>
      </c>
      <c r="D94" s="537" t="str">
        <f>IF(M87="","Vinnare match 57",M87)</f>
        <v>Elfenbenskusten</v>
      </c>
      <c r="E94" s="546" t="s">
        <v>6</v>
      </c>
      <c r="F94" s="539" t="str">
        <f>IF(M88="","Vinnare match 58",M88)</f>
        <v>Portugal</v>
      </c>
      <c r="G94" s="615">
        <v>2</v>
      </c>
      <c r="H94" s="552" t="s">
        <v>6</v>
      </c>
      <c r="I94" s="615">
        <v>1</v>
      </c>
      <c r="J94" s="615">
        <v>1</v>
      </c>
      <c r="K94" s="629">
        <f>BI94</f>
        <v>0</v>
      </c>
      <c r="M94" s="660" t="s">
        <v>46</v>
      </c>
      <c r="O94" s="2017">
        <f>BO110</f>
        <v>0</v>
      </c>
      <c r="P94" s="2018"/>
      <c r="Q94" s="2018"/>
      <c r="R94" s="2019"/>
      <c r="S94" s="659" t="str">
        <f>IF(M94=D94,F94,D94)</f>
        <v>Portugal</v>
      </c>
      <c r="Z94" s="512" t="s">
        <v>44</v>
      </c>
      <c r="AD94" s="511" t="s">
        <v>45</v>
      </c>
      <c r="AZ94" s="569">
        <v>61</v>
      </c>
      <c r="BA94" s="576">
        <v>41828.708333333336</v>
      </c>
      <c r="BB94" s="571" t="str">
        <f>D94</f>
        <v>Elfenbenskusten</v>
      </c>
      <c r="BC94" s="595" t="s">
        <v>6</v>
      </c>
      <c r="BD94" s="571" t="str">
        <f>F94</f>
        <v>Portugal</v>
      </c>
      <c r="BE94" s="575">
        <f>IF(G94='Resultat &amp; tabell'!$G94,2,0)</f>
        <v>0</v>
      </c>
      <c r="BF94" s="574" t="s">
        <v>6</v>
      </c>
      <c r="BG94" s="575">
        <f>IF(I94='Resultat &amp; tabell'!$I94,2,0)</f>
        <v>0</v>
      </c>
      <c r="BH94" s="575">
        <f>IF(J94='Resultat &amp; tabell'!$J94,1,0)</f>
        <v>0</v>
      </c>
      <c r="BI94" s="559">
        <f t="shared" ref="BI94:BI95" si="151">SUM(BE94+BG94+BH94)</f>
        <v>0</v>
      </c>
      <c r="BK94" s="530" t="s">
        <v>104</v>
      </c>
      <c r="BL94" s="562" t="s">
        <v>103</v>
      </c>
      <c r="BM94" s="562" t="s">
        <v>105</v>
      </c>
      <c r="BN94" s="562" t="s">
        <v>106</v>
      </c>
      <c r="BO94" s="562" t="s">
        <v>89</v>
      </c>
    </row>
    <row r="95" spans="2:67" ht="14.25" customHeight="1" x14ac:dyDescent="0.25">
      <c r="B95" s="498">
        <v>62</v>
      </c>
      <c r="C95" s="541">
        <v>41829.708333333336</v>
      </c>
      <c r="D95" s="537" t="str">
        <f>IF(M89="","Vinnare match 59",M89)</f>
        <v>Spanien</v>
      </c>
      <c r="E95" s="546" t="s">
        <v>6</v>
      </c>
      <c r="F95" s="539" t="str">
        <f>IF(M90="","Vinnare match 60",M90)</f>
        <v>Argentina</v>
      </c>
      <c r="G95" s="615">
        <v>1</v>
      </c>
      <c r="H95" s="552" t="s">
        <v>6</v>
      </c>
      <c r="I95" s="615">
        <v>0</v>
      </c>
      <c r="J95" s="615">
        <v>1</v>
      </c>
      <c r="K95" s="629">
        <f>BI95</f>
        <v>0</v>
      </c>
      <c r="M95" s="660" t="s">
        <v>27</v>
      </c>
      <c r="O95" s="664"/>
      <c r="P95" s="659" t="str">
        <f>IF(M95=D95,F95,D95)</f>
        <v>Argentina</v>
      </c>
      <c r="Q95" s="619"/>
      <c r="Z95" s="512" t="s">
        <v>48</v>
      </c>
      <c r="AD95" s="511" t="s">
        <v>49</v>
      </c>
      <c r="AZ95" s="569">
        <v>62</v>
      </c>
      <c r="BA95" s="576">
        <v>41829.708333333336</v>
      </c>
      <c r="BB95" s="571" t="str">
        <f>D95</f>
        <v>Spanien</v>
      </c>
      <c r="BC95" s="595" t="s">
        <v>6</v>
      </c>
      <c r="BD95" s="571" t="str">
        <f>F95</f>
        <v>Argentina</v>
      </c>
      <c r="BE95" s="575">
        <f>IF(G95='Resultat &amp; tabell'!$G95,2,0)</f>
        <v>0</v>
      </c>
      <c r="BF95" s="574" t="s">
        <v>6</v>
      </c>
      <c r="BG95" s="575">
        <f>IF(I95='Resultat &amp; tabell'!$I95,2,0)</f>
        <v>0</v>
      </c>
      <c r="BH95" s="575">
        <f>IF(J95='Resultat &amp; tabell'!$J95,1,0)</f>
        <v>0</v>
      </c>
      <c r="BI95" s="559">
        <f t="shared" si="151"/>
        <v>0</v>
      </c>
      <c r="BK95" s="577" t="str">
        <f>D87</f>
        <v>Brasilien</v>
      </c>
      <c r="BL95" s="577" t="str">
        <f>'Resultat &amp; tabell'!D87</f>
        <v>Brasilien</v>
      </c>
      <c r="BM95" s="605" t="str">
        <f>VLOOKUP(BK95,$BL$95:$BL$102,1,FALSE)</f>
        <v>Brasilien</v>
      </c>
      <c r="BN95" s="607" t="str">
        <f t="shared" ref="BN95:BN102" si="152">BM95</f>
        <v>Brasilien</v>
      </c>
      <c r="BO95" s="527">
        <f t="shared" ref="BO95:BO102" si="153">IFERROR(IF(BM95=BN95,4,0),0)</f>
        <v>4</v>
      </c>
    </row>
    <row r="96" spans="2:67" ht="14.25" customHeight="1" x14ac:dyDescent="0.25">
      <c r="B96" s="514"/>
      <c r="C96" s="513"/>
      <c r="D96" s="504"/>
      <c r="K96" s="642"/>
      <c r="M96" s="662"/>
      <c r="N96" s="659"/>
      <c r="O96" s="664"/>
      <c r="P96" s="619"/>
      <c r="Q96" s="619"/>
      <c r="Z96" s="508"/>
      <c r="AZ96" s="526"/>
      <c r="BA96" s="584"/>
      <c r="BB96" s="527"/>
      <c r="BI96" s="560"/>
      <c r="BK96" s="577" t="str">
        <f>D88</f>
        <v>Nigeria</v>
      </c>
      <c r="BL96" s="577" t="str">
        <f>'Resultat &amp; tabell'!D88</f>
        <v>Frankrike</v>
      </c>
      <c r="BM96" s="605" t="e">
        <f t="shared" ref="BM96:BM102" si="154">VLOOKUP(BK96,$BL$95:$BL$102,1,FALSE)</f>
        <v>#N/A</v>
      </c>
      <c r="BN96" s="607" t="e">
        <f t="shared" si="152"/>
        <v>#N/A</v>
      </c>
      <c r="BO96" s="527">
        <f t="shared" si="153"/>
        <v>0</v>
      </c>
    </row>
    <row r="97" spans="2:67" ht="14.25" customHeight="1" x14ac:dyDescent="0.25">
      <c r="B97" s="501" t="s">
        <v>50</v>
      </c>
      <c r="C97" s="513"/>
      <c r="D97" s="504"/>
      <c r="K97" s="642"/>
      <c r="M97" s="662"/>
      <c r="N97" s="659"/>
      <c r="O97" s="664"/>
      <c r="P97" s="619"/>
      <c r="Q97" s="619"/>
      <c r="Z97" s="508"/>
      <c r="AZ97" s="563" t="s">
        <v>50</v>
      </c>
      <c r="BA97" s="584"/>
      <c r="BB97" s="527"/>
      <c r="BI97" s="560"/>
      <c r="BK97" s="577" t="str">
        <f>D89</f>
        <v>Spanien</v>
      </c>
      <c r="BL97" s="577" t="str">
        <f>'Resultat &amp; tabell'!D89</f>
        <v>Holland</v>
      </c>
      <c r="BM97" s="605" t="e">
        <f t="shared" si="154"/>
        <v>#N/A</v>
      </c>
      <c r="BN97" s="607" t="e">
        <f t="shared" si="152"/>
        <v>#N/A</v>
      </c>
      <c r="BO97" s="527">
        <f t="shared" si="153"/>
        <v>0</v>
      </c>
    </row>
    <row r="98" spans="2:67" ht="14.25" customHeight="1" x14ac:dyDescent="0.25">
      <c r="B98" s="548" t="s">
        <v>2</v>
      </c>
      <c r="C98" s="549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550" t="s">
        <v>81</v>
      </c>
      <c r="K98" s="646" t="s">
        <v>89</v>
      </c>
      <c r="M98" s="642"/>
      <c r="N98" s="659"/>
      <c r="O98" s="2014" t="s">
        <v>160</v>
      </c>
      <c r="P98" s="2015"/>
      <c r="Q98" s="2015"/>
      <c r="R98" s="2016"/>
      <c r="Z98" s="520" t="s">
        <v>2</v>
      </c>
      <c r="AA98" s="520"/>
      <c r="AB98" s="520"/>
      <c r="AC98" s="520"/>
      <c r="AD98" s="520"/>
      <c r="AZ98" s="591" t="s">
        <v>2</v>
      </c>
      <c r="BA98" s="589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590" t="s">
        <v>81</v>
      </c>
      <c r="BI98" s="551" t="s">
        <v>89</v>
      </c>
      <c r="BK98" s="577" t="str">
        <f>D90</f>
        <v>Argentina</v>
      </c>
      <c r="BL98" s="577" t="str">
        <f>'Resultat &amp; tabell'!D90</f>
        <v>Argentina</v>
      </c>
      <c r="BM98" s="605" t="str">
        <f t="shared" si="154"/>
        <v>Argentina</v>
      </c>
      <c r="BN98" s="607" t="str">
        <f t="shared" si="152"/>
        <v>Argentina</v>
      </c>
      <c r="BO98" s="527">
        <f t="shared" si="153"/>
        <v>4</v>
      </c>
    </row>
    <row r="99" spans="2:67" ht="14.25" customHeight="1" x14ac:dyDescent="0.25">
      <c r="B99" s="498">
        <v>63</v>
      </c>
      <c r="C99" s="541">
        <v>41832</v>
      </c>
      <c r="D99" s="537" t="str">
        <f>IF(M94="","Förlorare match 61",S94)</f>
        <v>Portugal</v>
      </c>
      <c r="E99" s="546" t="s">
        <v>6</v>
      </c>
      <c r="F99" s="539" t="str">
        <f>IF(M95="","Förlorare match 62",P95)</f>
        <v>Argentina</v>
      </c>
      <c r="G99" s="615">
        <v>2</v>
      </c>
      <c r="H99" s="552" t="s">
        <v>6</v>
      </c>
      <c r="I99" s="615">
        <v>0</v>
      </c>
      <c r="J99" s="615">
        <v>1</v>
      </c>
      <c r="K99" s="629">
        <f>BI99</f>
        <v>0</v>
      </c>
      <c r="M99" s="665"/>
      <c r="N99" s="659"/>
      <c r="O99" s="2017">
        <f>BO115</f>
        <v>0</v>
      </c>
      <c r="P99" s="2018"/>
      <c r="Q99" s="2018"/>
      <c r="R99" s="2019"/>
      <c r="Z99" s="512" t="s">
        <v>51</v>
      </c>
      <c r="AD99" s="511" t="s">
        <v>52</v>
      </c>
      <c r="AZ99" s="569">
        <v>63</v>
      </c>
      <c r="BA99" s="576">
        <v>41832</v>
      </c>
      <c r="BB99" s="571" t="str">
        <f>D99</f>
        <v>Portugal</v>
      </c>
      <c r="BC99" s="595" t="s">
        <v>6</v>
      </c>
      <c r="BD99" s="571" t="str">
        <f>F99</f>
        <v>Argentina</v>
      </c>
      <c r="BE99" s="575">
        <f>IF(G99='Resultat &amp; tabell'!$G99,2,0)</f>
        <v>0</v>
      </c>
      <c r="BF99" s="574" t="s">
        <v>6</v>
      </c>
      <c r="BG99" s="575">
        <f>IF(I99='Resultat &amp; tabell'!$I99,2,0)</f>
        <v>0</v>
      </c>
      <c r="BH99" s="575">
        <f>IF(J99='Resultat &amp; tabell'!$J99,1,0)</f>
        <v>0</v>
      </c>
      <c r="BI99" s="559">
        <f>SUM(BE99+BG99+BH99)</f>
        <v>0</v>
      </c>
      <c r="BK99" s="577" t="str">
        <f>F87</f>
        <v>Elfenbenskusten</v>
      </c>
      <c r="BL99" s="577" t="str">
        <f>'Resultat &amp; tabell'!F87</f>
        <v>Colombia</v>
      </c>
      <c r="BM99" s="605" t="e">
        <f t="shared" si="154"/>
        <v>#N/A</v>
      </c>
      <c r="BN99" s="607" t="e">
        <f t="shared" si="152"/>
        <v>#N/A</v>
      </c>
      <c r="BO99" s="527">
        <f t="shared" si="153"/>
        <v>0</v>
      </c>
    </row>
    <row r="100" spans="2:67" ht="14.25" customHeight="1" x14ac:dyDescent="0.25">
      <c r="B100" s="514"/>
      <c r="C100" s="513"/>
      <c r="D100" s="504"/>
      <c r="K100" s="642"/>
      <c r="M100" s="666"/>
      <c r="N100" s="659"/>
      <c r="O100" s="667"/>
      <c r="P100" s="619"/>
      <c r="Q100" s="619"/>
      <c r="Z100" s="508"/>
      <c r="AZ100" s="526"/>
      <c r="BA100" s="584"/>
      <c r="BB100" s="527"/>
      <c r="BI100" s="560"/>
      <c r="BK100" s="577" t="str">
        <f>F88</f>
        <v>Portugal</v>
      </c>
      <c r="BL100" s="577" t="str">
        <f>'Resultat &amp; tabell'!F88</f>
        <v>Tyskland</v>
      </c>
      <c r="BM100" s="605" t="e">
        <f t="shared" si="154"/>
        <v>#N/A</v>
      </c>
      <c r="BN100" s="607" t="e">
        <f t="shared" si="152"/>
        <v>#N/A</v>
      </c>
      <c r="BO100" s="527">
        <f t="shared" si="153"/>
        <v>0</v>
      </c>
    </row>
    <row r="101" spans="2:67" ht="14.25" customHeight="1" x14ac:dyDescent="0.25">
      <c r="B101" s="501" t="s">
        <v>54</v>
      </c>
      <c r="C101" s="516"/>
      <c r="D101" s="518"/>
      <c r="E101" s="502"/>
      <c r="F101" s="501"/>
      <c r="G101" s="502"/>
      <c r="H101" s="502"/>
      <c r="I101" s="502"/>
      <c r="J101" s="502"/>
      <c r="K101" s="642"/>
      <c r="M101" s="666"/>
      <c r="N101" s="659"/>
      <c r="O101" s="664"/>
      <c r="P101" s="619"/>
      <c r="Q101" s="619"/>
      <c r="Z101" s="520"/>
      <c r="AA101" s="506"/>
      <c r="AB101" s="506"/>
      <c r="AC101" s="506"/>
      <c r="AD101" s="505"/>
      <c r="AZ101" s="563" t="s">
        <v>54</v>
      </c>
      <c r="BA101" s="586"/>
      <c r="BB101" s="528"/>
      <c r="BC101" s="564"/>
      <c r="BD101" s="563"/>
      <c r="BE101" s="564"/>
      <c r="BF101" s="564"/>
      <c r="BG101" s="564"/>
      <c r="BH101" s="564"/>
      <c r="BI101" s="560"/>
      <c r="BK101" s="577" t="str">
        <f>F89</f>
        <v>Uruguay</v>
      </c>
      <c r="BL101" s="577" t="str">
        <f>'Resultat &amp; tabell'!F89</f>
        <v>Costa Rica</v>
      </c>
      <c r="BM101" s="605" t="e">
        <f t="shared" si="154"/>
        <v>#N/A</v>
      </c>
      <c r="BN101" s="607" t="e">
        <f t="shared" si="152"/>
        <v>#N/A</v>
      </c>
      <c r="BO101" s="527">
        <f t="shared" si="153"/>
        <v>0</v>
      </c>
    </row>
    <row r="102" spans="2:67" ht="14.25" customHeight="1" x14ac:dyDescent="0.25">
      <c r="B102" s="548" t="s">
        <v>2</v>
      </c>
      <c r="C102" s="549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550" t="s">
        <v>81</v>
      </c>
      <c r="K102" s="646" t="s">
        <v>89</v>
      </c>
      <c r="M102" s="642"/>
      <c r="N102" s="659"/>
      <c r="O102" s="2014" t="s">
        <v>161</v>
      </c>
      <c r="P102" s="2015"/>
      <c r="Q102" s="2015"/>
      <c r="R102" s="2016"/>
      <c r="Z102" s="520" t="s">
        <v>2</v>
      </c>
      <c r="AA102" s="520"/>
      <c r="AB102" s="520"/>
      <c r="AC102" s="520"/>
      <c r="AD102" s="520"/>
      <c r="AZ102" s="591" t="s">
        <v>2</v>
      </c>
      <c r="BA102" s="589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590" t="s">
        <v>81</v>
      </c>
      <c r="BI102" s="551" t="s">
        <v>89</v>
      </c>
      <c r="BK102" s="577" t="str">
        <f>F90</f>
        <v>Belgien</v>
      </c>
      <c r="BL102" s="577" t="str">
        <f>'Resultat &amp; tabell'!F90</f>
        <v>Belgien</v>
      </c>
      <c r="BM102" s="605" t="str">
        <f t="shared" si="154"/>
        <v>Belgien</v>
      </c>
      <c r="BN102" s="607" t="str">
        <f t="shared" si="152"/>
        <v>Belgien</v>
      </c>
      <c r="BO102" s="527">
        <f t="shared" si="153"/>
        <v>4</v>
      </c>
    </row>
    <row r="103" spans="2:67" ht="14.25" customHeight="1" x14ac:dyDescent="0.25">
      <c r="B103" s="547">
        <v>64</v>
      </c>
      <c r="C103" s="553">
        <v>41833.666666666664</v>
      </c>
      <c r="D103" s="537" t="str">
        <f>IF(M94="","Vinnare match 61",M94)</f>
        <v>Elfenbenskusten</v>
      </c>
      <c r="E103" s="546" t="s">
        <v>6</v>
      </c>
      <c r="F103" s="539" t="str">
        <f>IF(M95="","Vinnare match 62",M95)</f>
        <v>Spanien</v>
      </c>
      <c r="G103" s="614">
        <v>2</v>
      </c>
      <c r="H103" s="552" t="s">
        <v>6</v>
      </c>
      <c r="I103" s="617">
        <v>1</v>
      </c>
      <c r="J103" s="615">
        <v>1</v>
      </c>
      <c r="K103" s="629">
        <f>BI103</f>
        <v>0</v>
      </c>
      <c r="M103" s="665"/>
      <c r="N103" s="659"/>
      <c r="O103" s="2017">
        <f>BO120</f>
        <v>0</v>
      </c>
      <c r="P103" s="2018"/>
      <c r="Q103" s="2018"/>
      <c r="R103" s="2019"/>
      <c r="Z103" s="512" t="s">
        <v>57</v>
      </c>
      <c r="AD103" s="511" t="s">
        <v>58</v>
      </c>
      <c r="AZ103" s="601">
        <v>64</v>
      </c>
      <c r="BA103" s="602">
        <v>41833.666666666664</v>
      </c>
      <c r="BB103" s="571" t="str">
        <f>D103</f>
        <v>Elfenbenskusten</v>
      </c>
      <c r="BC103" s="595" t="s">
        <v>6</v>
      </c>
      <c r="BD103" s="571" t="str">
        <f>F103</f>
        <v>Spanien</v>
      </c>
      <c r="BE103" s="575">
        <f>IF(G103='Resultat &amp; tabell'!$G103,2,0)</f>
        <v>0</v>
      </c>
      <c r="BF103" s="574" t="s">
        <v>6</v>
      </c>
      <c r="BG103" s="575">
        <f>IF(I103='Resultat &amp; tabell'!$I103,2,0)</f>
        <v>0</v>
      </c>
      <c r="BH103" s="575">
        <f>IF(J103='Resultat &amp; tabell'!$J103,1,0)</f>
        <v>0</v>
      </c>
      <c r="BI103" s="559">
        <f>SUM(BE103+BG103+BH103)</f>
        <v>0</v>
      </c>
      <c r="BK103" s="577"/>
      <c r="BM103" s="606"/>
      <c r="BN103" s="495" t="s">
        <v>107</v>
      </c>
      <c r="BO103" s="528">
        <f>SUM(BO95:BO102)</f>
        <v>12</v>
      </c>
    </row>
    <row r="104" spans="2:67" ht="14.25" customHeight="1" x14ac:dyDescent="0.25">
      <c r="BK104" s="608" t="s">
        <v>41</v>
      </c>
      <c r="BL104" s="609"/>
      <c r="BM104" s="610"/>
      <c r="BN104" s="611"/>
      <c r="BO104" s="611"/>
    </row>
    <row r="105" spans="2:67" ht="14.25" customHeight="1" x14ac:dyDescent="0.25">
      <c r="BK105" s="530" t="s">
        <v>104</v>
      </c>
      <c r="BL105" s="562" t="s">
        <v>103</v>
      </c>
      <c r="BM105" s="562" t="s">
        <v>105</v>
      </c>
      <c r="BN105" s="562" t="s">
        <v>106</v>
      </c>
      <c r="BO105" s="562" t="s">
        <v>89</v>
      </c>
    </row>
    <row r="106" spans="2:67" ht="14.25" customHeight="1" x14ac:dyDescent="0.25">
      <c r="BK106" s="578" t="str">
        <f>D94</f>
        <v>Elfenbenskusten</v>
      </c>
      <c r="BL106" s="577" t="str">
        <f>'Resultat &amp; tabell'!D94</f>
        <v>Segrare match 57</v>
      </c>
      <c r="BM106" s="605" t="e">
        <f>VLOOKUP(BK106,$BL$106:$BL$109,1,FALSE)</f>
        <v>#N/A</v>
      </c>
      <c r="BN106" s="607" t="e">
        <f t="shared" ref="BN106:BN109" si="155">BM106</f>
        <v>#N/A</v>
      </c>
      <c r="BO106" s="527">
        <f>IFERROR(IF(BM106=BN106,6,0),0)</f>
        <v>0</v>
      </c>
    </row>
    <row r="107" spans="2:67" ht="14.25" customHeight="1" x14ac:dyDescent="0.25">
      <c r="BK107" s="578" t="str">
        <f>D95</f>
        <v>Spanien</v>
      </c>
      <c r="BL107" s="577" t="str">
        <f>'Resultat &amp; tabell'!D95</f>
        <v>Segrare match 59</v>
      </c>
      <c r="BM107" s="605" t="e">
        <f t="shared" ref="BM107:BM109" si="156">VLOOKUP(BK107,$BL$106:$BL$109,1,FALSE)</f>
        <v>#N/A</v>
      </c>
      <c r="BN107" s="607" t="e">
        <f t="shared" si="155"/>
        <v>#N/A</v>
      </c>
      <c r="BO107" s="527">
        <f>IFERROR(IF(BM107=BN107,6,0),0)</f>
        <v>0</v>
      </c>
    </row>
    <row r="108" spans="2:67" ht="14.25" customHeight="1" x14ac:dyDescent="0.25">
      <c r="BK108" s="578" t="str">
        <f>F94</f>
        <v>Portugal</v>
      </c>
      <c r="BL108" s="577" t="str">
        <f>'Resultat &amp; tabell'!F94</f>
        <v>Segrare match 58</v>
      </c>
      <c r="BM108" s="605" t="e">
        <f t="shared" si="156"/>
        <v>#N/A</v>
      </c>
      <c r="BN108" s="607" t="e">
        <f t="shared" si="155"/>
        <v>#N/A</v>
      </c>
      <c r="BO108" s="527">
        <f>IFERROR(IF(BM108=BN108,6,0),0)</f>
        <v>0</v>
      </c>
    </row>
    <row r="109" spans="2:67" ht="14.25" customHeight="1" x14ac:dyDescent="0.25">
      <c r="BK109" s="578" t="str">
        <f>F95</f>
        <v>Argentina</v>
      </c>
      <c r="BL109" s="577" t="str">
        <f>'Resultat &amp; tabell'!F95</f>
        <v>Segrare match 60</v>
      </c>
      <c r="BM109" s="605" t="e">
        <f t="shared" si="156"/>
        <v>#N/A</v>
      </c>
      <c r="BN109" s="607" t="e">
        <f t="shared" si="155"/>
        <v>#N/A</v>
      </c>
      <c r="BO109" s="527">
        <f>IFERROR(IF(BM109=BN109,6,0),0)</f>
        <v>0</v>
      </c>
    </row>
    <row r="110" spans="2:67" ht="14.25" customHeight="1" x14ac:dyDescent="0.25">
      <c r="BN110" s="495" t="s">
        <v>107</v>
      </c>
      <c r="BO110" s="528">
        <f>SUM(BO106:BO109)</f>
        <v>0</v>
      </c>
    </row>
    <row r="111" spans="2:67" ht="14.25" customHeight="1" x14ac:dyDescent="0.25">
      <c r="BK111" s="608" t="s">
        <v>50</v>
      </c>
      <c r="BL111" s="609"/>
      <c r="BM111" s="610"/>
      <c r="BN111" s="611"/>
      <c r="BO111" s="611"/>
    </row>
    <row r="112" spans="2:67" ht="14.25" customHeight="1" x14ac:dyDescent="0.25">
      <c r="BK112" s="530" t="s">
        <v>104</v>
      </c>
      <c r="BL112" s="562" t="s">
        <v>103</v>
      </c>
      <c r="BM112" s="562" t="s">
        <v>105</v>
      </c>
      <c r="BN112" s="562" t="s">
        <v>106</v>
      </c>
      <c r="BO112" s="562" t="s">
        <v>89</v>
      </c>
    </row>
    <row r="113" spans="63:67" ht="14.25" customHeight="1" x14ac:dyDescent="0.25">
      <c r="BK113" s="578" t="str">
        <f>D99</f>
        <v>Portugal</v>
      </c>
      <c r="BL113" s="577" t="str">
        <f>'Resultat &amp; tabell'!D99</f>
        <v xml:space="preserve"> Förlorare match 61</v>
      </c>
      <c r="BM113" s="605" t="e">
        <f>VLOOKUP(BK113,$BL$113:$BL$114,1,FALSE)</f>
        <v>#N/A</v>
      </c>
      <c r="BN113" s="607" t="e">
        <f t="shared" ref="BN113:BN114" si="157">BM113</f>
        <v>#N/A</v>
      </c>
      <c r="BO113" s="527">
        <f>IFERROR(IF(BM113=BN113,8,0),0)</f>
        <v>0</v>
      </c>
    </row>
    <row r="114" spans="63:67" ht="14.25" customHeight="1" x14ac:dyDescent="0.25">
      <c r="BK114" s="578" t="str">
        <f>F99</f>
        <v>Argentina</v>
      </c>
      <c r="BL114" s="577" t="str">
        <f>'Resultat &amp; tabell'!F99</f>
        <v xml:space="preserve"> Förlorare match 62</v>
      </c>
      <c r="BM114" s="605" t="e">
        <f>VLOOKUP(BK114,$BL$113:$BL$114,1,FALSE)</f>
        <v>#N/A</v>
      </c>
      <c r="BN114" s="607" t="e">
        <f t="shared" si="157"/>
        <v>#N/A</v>
      </c>
      <c r="BO114" s="527">
        <f>IFERROR(IF(BM114=BN114,8,0),0)</f>
        <v>0</v>
      </c>
    </row>
    <row r="115" spans="63:67" ht="14.25" customHeight="1" x14ac:dyDescent="0.25">
      <c r="BN115" s="495" t="s">
        <v>107</v>
      </c>
      <c r="BO115" s="528">
        <f>SUM(BO113:BO114)</f>
        <v>0</v>
      </c>
    </row>
    <row r="116" spans="63:67" ht="14.25" customHeight="1" x14ac:dyDescent="0.25">
      <c r="BK116" s="608" t="s">
        <v>54</v>
      </c>
      <c r="BL116" s="609"/>
      <c r="BM116" s="610"/>
      <c r="BN116" s="611"/>
      <c r="BO116" s="611"/>
    </row>
    <row r="117" spans="63:67" ht="14.25" customHeight="1" x14ac:dyDescent="0.25">
      <c r="BK117" s="530" t="s">
        <v>104</v>
      </c>
      <c r="BL117" s="562" t="s">
        <v>103</v>
      </c>
      <c r="BM117" s="562" t="s">
        <v>105</v>
      </c>
      <c r="BN117" s="562" t="s">
        <v>106</v>
      </c>
      <c r="BO117" s="562" t="s">
        <v>89</v>
      </c>
    </row>
    <row r="118" spans="63:67" ht="14.25" customHeight="1" x14ac:dyDescent="0.25">
      <c r="BK118" s="578" t="str">
        <f>D103</f>
        <v>Elfenbenskusten</v>
      </c>
      <c r="BL118" s="577" t="str">
        <f>'Resultat &amp; tabell'!D103</f>
        <v>Segrare match 61</v>
      </c>
      <c r="BM118" s="605" t="e">
        <f>VLOOKUP(BK118,$BL$118:$BL$119,1,FALSE)</f>
        <v>#N/A</v>
      </c>
      <c r="BN118" s="607" t="e">
        <f t="shared" ref="BN118:BN119" si="158">BM118</f>
        <v>#N/A</v>
      </c>
      <c r="BO118" s="527">
        <f>IFERROR(IF(BM118=BN118,8,0),0)</f>
        <v>0</v>
      </c>
    </row>
    <row r="119" spans="63:67" ht="14.25" customHeight="1" x14ac:dyDescent="0.25">
      <c r="BK119" s="578" t="str">
        <f>F103</f>
        <v>Spanien</v>
      </c>
      <c r="BL119" s="577" t="str">
        <f>'Resultat &amp; tabell'!F103</f>
        <v>Segrare match 62</v>
      </c>
      <c r="BM119" s="605" t="e">
        <f>VLOOKUP(BK119,$BL$118:$BL$119,1,FALSE)</f>
        <v>#N/A</v>
      </c>
      <c r="BN119" s="607" t="e">
        <f t="shared" si="158"/>
        <v>#N/A</v>
      </c>
      <c r="BO119" s="527">
        <f>IFERROR(IF(BM119=BN119,8,0),0)</f>
        <v>0</v>
      </c>
    </row>
    <row r="120" spans="63:67" ht="14.25" customHeight="1" x14ac:dyDescent="0.25">
      <c r="BN120" s="495" t="s">
        <v>107</v>
      </c>
      <c r="BO120" s="528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2:BO120"/>
  <sheetViews>
    <sheetView topLeftCell="A38" zoomScaleNormal="100" zoomScaleSheetLayoutView="90" workbookViewId="0">
      <selection activeCell="J84" sqref="J84"/>
    </sheetView>
  </sheetViews>
  <sheetFormatPr defaultRowHeight="14.25" customHeight="1" x14ac:dyDescent="0.25"/>
  <cols>
    <col min="1" max="1" width="2.85546875" style="504" customWidth="1"/>
    <col min="2" max="2" width="5.85546875" style="496" customWidth="1"/>
    <col min="3" max="3" width="6.28515625" style="514" bestFit="1" customWidth="1"/>
    <col min="4" max="4" width="17.7109375" style="514" customWidth="1"/>
    <col min="5" max="5" width="1.5703125" style="515" bestFit="1" customWidth="1"/>
    <col min="6" max="6" width="17.7109375" style="514" customWidth="1"/>
    <col min="7" max="7" width="4.85546875" style="515" customWidth="1"/>
    <col min="8" max="8" width="1.5703125" style="515" bestFit="1" customWidth="1"/>
    <col min="9" max="9" width="4.85546875" style="515" customWidth="1"/>
    <col min="10" max="10" width="6.42578125" style="515" bestFit="1" customWidth="1"/>
    <col min="11" max="11" width="6.42578125" style="618" customWidth="1"/>
    <col min="12" max="12" width="5.85546875" style="619" customWidth="1"/>
    <col min="13" max="13" width="20.5703125" style="622" bestFit="1" customWidth="1"/>
    <col min="14" max="14" width="5.7109375" style="656" customWidth="1"/>
    <col min="15" max="15" width="6.7109375" style="657" bestFit="1" customWidth="1"/>
    <col min="16" max="17" width="5.7109375" style="622" customWidth="1"/>
    <col min="18" max="18" width="5.85546875" style="622" customWidth="1"/>
    <col min="19" max="19" width="15" style="641" bestFit="1" customWidth="1"/>
    <col min="20" max="21" width="6.7109375" style="515" customWidth="1"/>
    <col min="22" max="22" width="19.42578125" style="515" customWidth="1"/>
    <col min="23" max="23" width="13.42578125" style="524" customWidth="1"/>
    <col min="24" max="24" width="6.42578125" style="504" customWidth="1"/>
    <col min="25" max="25" width="5.7109375" style="504" customWidth="1"/>
    <col min="26" max="26" width="16.28515625" style="511" hidden="1" customWidth="1"/>
    <col min="27" max="27" width="7.140625" style="512" hidden="1" customWidth="1"/>
    <col min="28" max="29" width="5.7109375" style="512" hidden="1" customWidth="1"/>
    <col min="30" max="30" width="16.28515625" style="511" hidden="1" customWidth="1"/>
    <col min="31" max="31" width="7.140625" style="507" hidden="1" customWidth="1"/>
    <col min="32" max="32" width="5.42578125" style="508" hidden="1" customWidth="1"/>
    <col min="33" max="33" width="4.7109375" style="508" hidden="1" customWidth="1"/>
    <col min="34" max="38" width="9.140625" style="507" hidden="1" customWidth="1"/>
    <col min="39" max="39" width="9.85546875" style="507" hidden="1" customWidth="1"/>
    <col min="40" max="40" width="13.85546875" style="507" hidden="1" customWidth="1"/>
    <col min="41" max="41" width="5.7109375" style="507" hidden="1" customWidth="1"/>
    <col min="42" max="42" width="3.85546875" style="507" hidden="1" customWidth="1"/>
    <col min="43" max="43" width="3.28515625" style="507" hidden="1" customWidth="1"/>
    <col min="44" max="44" width="3.7109375" style="507" hidden="1" customWidth="1"/>
    <col min="45" max="45" width="9.140625" style="507" hidden="1" customWidth="1"/>
    <col min="46" max="46" width="4.85546875" style="507" hidden="1" customWidth="1"/>
    <col min="47" max="47" width="13.85546875" style="507" hidden="1" customWidth="1"/>
    <col min="48" max="48" width="5.7109375" style="507" hidden="1" customWidth="1"/>
    <col min="49" max="51" width="4.7109375" style="507" hidden="1" customWidth="1"/>
    <col min="52" max="52" width="5.85546875" style="577" hidden="1" customWidth="1"/>
    <col min="53" max="53" width="6.28515625" style="526" hidden="1" customWidth="1"/>
    <col min="54" max="54" width="16.28515625" style="526" hidden="1" customWidth="1"/>
    <col min="55" max="55" width="1.5703125" style="585" hidden="1" customWidth="1"/>
    <col min="56" max="56" width="16.28515625" style="526" hidden="1" customWidth="1"/>
    <col min="57" max="57" width="4.85546875" style="585" hidden="1" customWidth="1"/>
    <col min="58" max="58" width="1.5703125" style="585" hidden="1" customWidth="1"/>
    <col min="59" max="59" width="4.85546875" style="585" hidden="1" customWidth="1"/>
    <col min="60" max="60" width="6.42578125" style="585" hidden="1" customWidth="1"/>
    <col min="61" max="61" width="6.42578125" style="531" hidden="1" customWidth="1"/>
    <col min="62" max="62" width="5.85546875" style="527" hidden="1" customWidth="1"/>
    <col min="63" max="63" width="28.85546875" style="578" hidden="1" customWidth="1"/>
    <col min="64" max="64" width="34" style="577" hidden="1" customWidth="1"/>
    <col min="65" max="65" width="18.7109375" style="605" hidden="1" customWidth="1"/>
    <col min="66" max="66" width="16.28515625" style="527" hidden="1" customWidth="1"/>
    <col min="67" max="67" width="5.7109375" style="527" hidden="1" customWidth="1"/>
    <col min="68" max="68" width="13.85546875" style="504" customWidth="1"/>
    <col min="69" max="70" width="5.7109375" style="504" bestFit="1" customWidth="1"/>
    <col min="71" max="16384" width="9.140625" style="504"/>
  </cols>
  <sheetData>
    <row r="2" spans="2:67" ht="14.25" customHeight="1" x14ac:dyDescent="0.25">
      <c r="B2" s="500" t="s">
        <v>0</v>
      </c>
      <c r="C2" s="501"/>
      <c r="D2" s="501"/>
      <c r="E2" s="502"/>
      <c r="F2" s="501"/>
      <c r="G2" s="502"/>
      <c r="H2" s="502"/>
      <c r="I2" s="502"/>
      <c r="J2" s="502"/>
      <c r="M2" s="620"/>
      <c r="N2" s="621"/>
      <c r="O2" s="621"/>
      <c r="P2" s="621"/>
      <c r="Q2" s="621"/>
      <c r="S2" s="623" t="s">
        <v>82</v>
      </c>
      <c r="T2" s="495"/>
      <c r="U2" s="495"/>
      <c r="V2" s="495"/>
      <c r="W2" s="496"/>
      <c r="X2" s="496"/>
      <c r="Z2" s="505"/>
      <c r="AA2" s="506"/>
      <c r="AB2" s="506"/>
      <c r="AC2" s="506"/>
      <c r="AD2" s="505"/>
      <c r="AZ2" s="562" t="s">
        <v>0</v>
      </c>
      <c r="BA2" s="563"/>
      <c r="BB2" s="563"/>
      <c r="BC2" s="564"/>
      <c r="BD2" s="563"/>
      <c r="BE2" s="564"/>
      <c r="BF2" s="564"/>
      <c r="BG2" s="564"/>
      <c r="BH2" s="564"/>
      <c r="BK2" s="495" t="s">
        <v>82</v>
      </c>
      <c r="BL2" s="496"/>
      <c r="BM2" s="496"/>
      <c r="BN2" s="578"/>
      <c r="BO2" s="578"/>
    </row>
    <row r="3" spans="2:67" ht="14.25" customHeight="1" x14ac:dyDescent="0.25">
      <c r="B3" s="533" t="s">
        <v>2</v>
      </c>
      <c r="C3" s="534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532" t="s">
        <v>81</v>
      </c>
      <c r="K3" s="624" t="s">
        <v>89</v>
      </c>
      <c r="M3" s="625" t="s">
        <v>0</v>
      </c>
      <c r="N3" s="626" t="s">
        <v>89</v>
      </c>
      <c r="O3" s="626" t="s">
        <v>90</v>
      </c>
      <c r="P3" s="626" t="s">
        <v>91</v>
      </c>
      <c r="Q3" s="627" t="s">
        <v>101</v>
      </c>
      <c r="S3" s="628" t="s">
        <v>83</v>
      </c>
      <c r="T3" s="1996" t="s">
        <v>129</v>
      </c>
      <c r="U3" s="1996"/>
      <c r="V3" s="1996"/>
      <c r="W3" s="1996"/>
      <c r="X3" s="558" t="s">
        <v>89</v>
      </c>
      <c r="Z3" s="509" t="s">
        <v>87</v>
      </c>
      <c r="AA3" s="509" t="s">
        <v>89</v>
      </c>
      <c r="AB3" s="509" t="s">
        <v>90</v>
      </c>
      <c r="AC3" s="509" t="s">
        <v>91</v>
      </c>
      <c r="AD3" s="509" t="s">
        <v>88</v>
      </c>
      <c r="AE3" s="509" t="s">
        <v>89</v>
      </c>
      <c r="AF3" s="509" t="s">
        <v>90</v>
      </c>
      <c r="AG3" s="509" t="s">
        <v>91</v>
      </c>
      <c r="AI3" s="510" t="s">
        <v>99</v>
      </c>
      <c r="AJ3" s="510" t="s">
        <v>98</v>
      </c>
      <c r="AK3" s="510" t="s">
        <v>97</v>
      </c>
      <c r="AL3" s="509" t="s">
        <v>96</v>
      </c>
      <c r="AM3" s="509" t="s">
        <v>95</v>
      </c>
      <c r="AN3" s="509" t="s">
        <v>92</v>
      </c>
      <c r="AO3" s="509" t="s">
        <v>89</v>
      </c>
      <c r="AP3" s="509" t="s">
        <v>90</v>
      </c>
      <c r="AQ3" s="509" t="s">
        <v>91</v>
      </c>
      <c r="AR3" s="510" t="s">
        <v>93</v>
      </c>
      <c r="AT3" s="509" t="s">
        <v>94</v>
      </c>
      <c r="AU3" s="509" t="s">
        <v>92</v>
      </c>
      <c r="AV3" s="509" t="s">
        <v>89</v>
      </c>
      <c r="AW3" s="509" t="s">
        <v>90</v>
      </c>
      <c r="AX3" s="509" t="s">
        <v>91</v>
      </c>
      <c r="AY3" s="510" t="s">
        <v>93</v>
      </c>
      <c r="AZ3" s="566" t="s">
        <v>2</v>
      </c>
      <c r="BA3" s="567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568" t="s">
        <v>81</v>
      </c>
      <c r="BI3" s="535" t="s">
        <v>89</v>
      </c>
      <c r="BK3" s="533" t="s">
        <v>83</v>
      </c>
      <c r="BL3" s="532" t="s">
        <v>86</v>
      </c>
      <c r="BM3" s="558" t="s">
        <v>89</v>
      </c>
      <c r="BN3" s="561"/>
      <c r="BO3" s="561"/>
    </row>
    <row r="4" spans="2:67" ht="14.25" customHeight="1" x14ac:dyDescent="0.25">
      <c r="B4" s="498">
        <v>1</v>
      </c>
      <c r="C4" s="536">
        <v>41802</v>
      </c>
      <c r="D4" s="537" t="s">
        <v>166</v>
      </c>
      <c r="E4" s="538" t="s">
        <v>6</v>
      </c>
      <c r="F4" s="539" t="s">
        <v>170</v>
      </c>
      <c r="G4" s="679">
        <v>2</v>
      </c>
      <c r="H4" s="552" t="s">
        <v>6</v>
      </c>
      <c r="I4" s="615">
        <v>0</v>
      </c>
      <c r="J4" s="615">
        <v>1</v>
      </c>
      <c r="K4" s="629">
        <f>IF('Resultat &amp; tabell'!J4="",0,BI4)</f>
        <v>1</v>
      </c>
      <c r="L4" s="630">
        <v>1</v>
      </c>
      <c r="M4" s="631" t="str">
        <f>VLOOKUP(L4,$AT$4:$AY$7,2,FALSE)</f>
        <v>Brasilien</v>
      </c>
      <c r="N4" s="681">
        <f>VLOOKUP(M4,$AU$4:$AY$7,2,FALSE)</f>
        <v>9</v>
      </c>
      <c r="O4" s="632">
        <f>VLOOKUP(M4,$AU$4:$AY$7,3,FALSE)</f>
        <v>7</v>
      </c>
      <c r="P4" s="632">
        <f>VLOOKUP(M4,$AU$4:$AY$7,4,FALSE)</f>
        <v>1</v>
      </c>
      <c r="Q4" s="633">
        <f>VLOOKUP(M4,$AU$4:$AY$7,5,FALSE)</f>
        <v>6</v>
      </c>
      <c r="S4" s="634" t="s">
        <v>84</v>
      </c>
      <c r="T4" s="2001" t="s">
        <v>239</v>
      </c>
      <c r="U4" s="2002"/>
      <c r="V4" s="2002"/>
      <c r="W4" s="2003"/>
      <c r="X4" s="672">
        <f>IF(T4='Resultat &amp; tabell'!S4,20,0)</f>
        <v>0</v>
      </c>
      <c r="Z4" s="511" t="s">
        <v>5</v>
      </c>
      <c r="AA4" s="512">
        <f>IF(G4="",0,IF($G4&lt;$I4,0,IF($G4=$I4,1,3)))</f>
        <v>3</v>
      </c>
      <c r="AB4" s="512">
        <f t="shared" ref="AB4:AB9" si="0">G4</f>
        <v>2</v>
      </c>
      <c r="AC4" s="512">
        <f t="shared" ref="AC4:AC9" si="1">I4</f>
        <v>0</v>
      </c>
      <c r="AD4" s="511" t="s">
        <v>7</v>
      </c>
      <c r="AE4" s="512">
        <f>IF(I4="",0,IF(I4&lt;G4,0,IF(G4=I4,1,3)))</f>
        <v>0</v>
      </c>
      <c r="AF4" s="508">
        <f t="shared" ref="AF4:AF9" si="2">I4</f>
        <v>0</v>
      </c>
      <c r="AG4" s="508">
        <f t="shared" ref="AG4:AG9" si="3">G4</f>
        <v>2</v>
      </c>
      <c r="AI4" s="507">
        <f>RANK($AJ4,$AJ$4:$AJ$7,1)+COUNTIF($AJ$4:$AJ4,$AJ4)-1</f>
        <v>1</v>
      </c>
      <c r="AJ4" s="507">
        <f>AK4+AL4+AM4</f>
        <v>1</v>
      </c>
      <c r="AK4" s="507">
        <f>SUMPRODUCT(($AO$4:$AO$7=AO4)*($AR$4:$AR$7=AR4)*($AP$4:$AP$7&gt;AP4))</f>
        <v>0</v>
      </c>
      <c r="AL4" s="507">
        <f>SUMPRODUCT(($AO$4:$AO$7=AO4)*($AR$4:$AR$7&gt;AR4))</f>
        <v>0</v>
      </c>
      <c r="AM4" s="507">
        <f>RANK(AO4,$AO$4:$AO$7)</f>
        <v>1</v>
      </c>
      <c r="AN4" s="511" t="s">
        <v>5</v>
      </c>
      <c r="AO4" s="507">
        <f>SUMIF($Z$4:$Z$9,$AN4,$AA$4:$AA$9)+SUMIF($AD$4:$AD$9,$AN4,$AE$4:$AE$9)</f>
        <v>9</v>
      </c>
      <c r="AP4" s="507">
        <f>SUMIF($Z$4:$Z$9,AN4,$AB$4:$AB$9)+SUMIF($AD$4:$AD$9,AN4,$AF$4:$AF$9)</f>
        <v>7</v>
      </c>
      <c r="AQ4" s="507">
        <f>SUMIF($AD$4:$AD$9,AN4,$AG$4:$AG$9)+SUMIF($Z$4:$Z$9,AN4,$AC$4:$AC$9)</f>
        <v>1</v>
      </c>
      <c r="AR4" s="507">
        <f>AP4-AQ4</f>
        <v>6</v>
      </c>
      <c r="AT4" s="507">
        <v>1</v>
      </c>
      <c r="AU4" s="507" t="str">
        <f>VLOOKUP($AT4,$AI$4:$AR$7,6,FALSE)</f>
        <v>Brasilien</v>
      </c>
      <c r="AV4" s="507">
        <f>VLOOKUP($AU4,$AN$4:$AR$7,2,FALSE)</f>
        <v>9</v>
      </c>
      <c r="AW4" s="507">
        <f t="shared" ref="AW4:AW7" si="4">VLOOKUP($AU4,$AN$4:$AR$7,3,FALSE)</f>
        <v>7</v>
      </c>
      <c r="AX4" s="507">
        <f>VLOOKUP($AU4,$AN$4:$AR$7,4,FALSE)</f>
        <v>1</v>
      </c>
      <c r="AY4" s="507">
        <f>VLOOKUP($AU4,$AN$4:$AR$7,5,FALSE)</f>
        <v>6</v>
      </c>
      <c r="AZ4" s="569">
        <v>1</v>
      </c>
      <c r="BA4" s="570">
        <v>41803</v>
      </c>
      <c r="BB4" s="571" t="s">
        <v>5</v>
      </c>
      <c r="BC4" s="572" t="s">
        <v>6</v>
      </c>
      <c r="BD4" s="573" t="s">
        <v>7</v>
      </c>
      <c r="BE4" s="575">
        <f>IF(G4='Resultat &amp; tabell'!$G4,2,0)</f>
        <v>0</v>
      </c>
      <c r="BF4" s="574" t="s">
        <v>6</v>
      </c>
      <c r="BG4" s="575">
        <f>IF(I4='Resultat &amp; tabell'!$I4,2,0)</f>
        <v>0</v>
      </c>
      <c r="BH4" s="575">
        <f>IF(J4='Resultat &amp; tabell'!$J4,1,0)</f>
        <v>1</v>
      </c>
      <c r="BI4" s="559">
        <f>SUM(BE4+BG4+BH4)</f>
        <v>1</v>
      </c>
      <c r="BJ4" s="529"/>
      <c r="BK4" s="634" t="s">
        <v>199</v>
      </c>
      <c r="BL4" s="540"/>
      <c r="BM4" s="612" t="e">
        <f>IF(#REF!='Resultat &amp; tabell'!$M4,20,0)</f>
        <v>#REF!</v>
      </c>
      <c r="BN4" s="599"/>
      <c r="BO4" s="599"/>
    </row>
    <row r="5" spans="2:67" ht="14.25" customHeight="1" x14ac:dyDescent="0.25">
      <c r="B5" s="498">
        <v>2</v>
      </c>
      <c r="C5" s="541">
        <v>41803.541666666664</v>
      </c>
      <c r="D5" s="537" t="s">
        <v>168</v>
      </c>
      <c r="E5" s="538" t="s">
        <v>6</v>
      </c>
      <c r="F5" s="539" t="s">
        <v>169</v>
      </c>
      <c r="G5" s="679">
        <v>1</v>
      </c>
      <c r="H5" s="552" t="s">
        <v>6</v>
      </c>
      <c r="I5" s="615">
        <v>1</v>
      </c>
      <c r="J5" s="615" t="s">
        <v>122</v>
      </c>
      <c r="K5" s="629">
        <f>IF('Resultat &amp; tabell'!J5="",0,BI5)</f>
        <v>2</v>
      </c>
      <c r="L5" s="619">
        <v>2</v>
      </c>
      <c r="M5" s="635" t="str">
        <f>VLOOKUP(L5,$AT$4:$AY$7,2,FALSE)</f>
        <v>Kroatien</v>
      </c>
      <c r="N5" s="636">
        <f>VLOOKUP(M5,$AU$4:$AY$7,2,FALSE)</f>
        <v>6</v>
      </c>
      <c r="O5" s="636">
        <f>VLOOKUP(M5,$AU$4:$AY$7,3,FALSE)</f>
        <v>4</v>
      </c>
      <c r="P5" s="636">
        <f>VLOOKUP(M5,$AU$4:$AY$7,4,FALSE)</f>
        <v>3</v>
      </c>
      <c r="Q5" s="637">
        <f>VLOOKUP(M5,$AU$4:$AY$7,5,FALSE)</f>
        <v>1</v>
      </c>
      <c r="S5" s="634" t="s">
        <v>123</v>
      </c>
      <c r="T5" s="2001" t="s">
        <v>5</v>
      </c>
      <c r="U5" s="2002"/>
      <c r="V5" s="2002"/>
      <c r="W5" s="2003"/>
      <c r="X5" s="672">
        <f>IF(T5='Resultat &amp; tabell'!S5,20,0)</f>
        <v>0</v>
      </c>
      <c r="Z5" s="511" t="s">
        <v>10</v>
      </c>
      <c r="AA5" s="512">
        <f t="shared" ref="AA5:AA9" si="5">IF(G5="",0,IF($G5&lt;$I5,0,IF($G5=$I5,1,3)))</f>
        <v>1</v>
      </c>
      <c r="AB5" s="512">
        <f t="shared" si="0"/>
        <v>1</v>
      </c>
      <c r="AC5" s="512">
        <f t="shared" si="1"/>
        <v>1</v>
      </c>
      <c r="AD5" s="511" t="s">
        <v>11</v>
      </c>
      <c r="AE5" s="512">
        <f t="shared" ref="AE5:AE9" si="6">IF(I5="",0,IF(I5&lt;G5,0,IF(G5=I5,1,3)))</f>
        <v>1</v>
      </c>
      <c r="AF5" s="508">
        <f t="shared" si="2"/>
        <v>1</v>
      </c>
      <c r="AG5" s="508">
        <f t="shared" si="3"/>
        <v>1</v>
      </c>
      <c r="AI5" s="507">
        <f>RANK($AJ5,$AJ$4:$AJ$7,1)+COUNTIF($AJ$4:$AJ5,$AJ5)-1</f>
        <v>3</v>
      </c>
      <c r="AJ5" s="507">
        <f t="shared" ref="AJ5:AJ7" si="7">AK5+AL5+AM5</f>
        <v>3</v>
      </c>
      <c r="AK5" s="507">
        <f t="shared" ref="AK5:AK7" si="8">SUMPRODUCT(($AO$4:$AO$7=AO5)*($AR$4:$AR$7=AR5)*($AP$4:$AP$7&gt;AP5))</f>
        <v>0</v>
      </c>
      <c r="AL5" s="507">
        <f t="shared" ref="AL5:AL7" si="9">SUMPRODUCT(($AO$4:$AO$7=AO5)*($AR$4:$AR$7&gt;AR5))</f>
        <v>0</v>
      </c>
      <c r="AM5" s="507">
        <f t="shared" ref="AM5:AM7" si="10">RANK(AO5,$AO$4:$AO$7)</f>
        <v>3</v>
      </c>
      <c r="AN5" s="511" t="s">
        <v>10</v>
      </c>
      <c r="AO5" s="507">
        <f t="shared" ref="AO5:AO7" si="11">SUMIF($Z$4:$Z$9,$AN5,$AA$4:$AA$9)+SUMIF($AD$4:$AD$9,$AN5,$AE$4:$AE$9)</f>
        <v>1</v>
      </c>
      <c r="AP5" s="507">
        <f>SUMIF($Z$4:$Z$9,AN5,$AB$4:$AB$9)+SUMIF($AD$4:$AD$9,AN5,$AF$4:$AF$9)</f>
        <v>3</v>
      </c>
      <c r="AQ5" s="507">
        <f t="shared" ref="AQ5:AQ7" si="12">SUMIF($AD$4:$AD$9,AN5,$AG$4:$AG$9)+SUMIF($Z$4:$Z$9,AN5,$AC$4:$AC$9)</f>
        <v>6</v>
      </c>
      <c r="AR5" s="507">
        <f t="shared" ref="AR5:AR7" si="13">AP5-AQ5</f>
        <v>-3</v>
      </c>
      <c r="AT5" s="507">
        <v>2</v>
      </c>
      <c r="AU5" s="507" t="str">
        <f t="shared" ref="AU5:AU7" si="14">VLOOKUP($AT5,$AI$4:$AR$7,6,FALSE)</f>
        <v>Kroatien</v>
      </c>
      <c r="AV5" s="507">
        <f t="shared" ref="AV5:AV7" si="15">VLOOKUP($AU5,$AN$4:$AR$7,2,FALSE)</f>
        <v>6</v>
      </c>
      <c r="AW5" s="507">
        <f t="shared" si="4"/>
        <v>4</v>
      </c>
      <c r="AX5" s="507">
        <f t="shared" ref="AX5:AX7" si="16">VLOOKUP($AU5,$AN$4:$AR$7,4,FALSE)</f>
        <v>3</v>
      </c>
      <c r="AY5" s="507">
        <f t="shared" ref="AY5:AY7" si="17">VLOOKUP($AU5,$AN$4:$AR$7,5,FALSE)</f>
        <v>1</v>
      </c>
      <c r="AZ5" s="569">
        <v>2</v>
      </c>
      <c r="BA5" s="576">
        <v>41803.541666666664</v>
      </c>
      <c r="BB5" s="571" t="s">
        <v>10</v>
      </c>
      <c r="BC5" s="572" t="s">
        <v>6</v>
      </c>
      <c r="BD5" s="573" t="s">
        <v>11</v>
      </c>
      <c r="BE5" s="575">
        <f>IF(G5='Resultat &amp; tabell'!$G5,2,0)</f>
        <v>2</v>
      </c>
      <c r="BF5" s="574" t="s">
        <v>6</v>
      </c>
      <c r="BG5" s="575">
        <f>IF(I5='Resultat &amp; tabell'!$I5,2,0)</f>
        <v>0</v>
      </c>
      <c r="BH5" s="575">
        <f>IF(J5='Resultat &amp; tabell'!$J5,1,0)</f>
        <v>0</v>
      </c>
      <c r="BI5" s="559">
        <f t="shared" ref="BI5:BI9" si="18">SUM(BE5+BG5+BH5)</f>
        <v>2</v>
      </c>
      <c r="BK5" s="634" t="s">
        <v>84</v>
      </c>
      <c r="BL5" s="557"/>
      <c r="BM5" s="612">
        <f>IF(T4='Resultat &amp; tabell'!$M5,20,0)</f>
        <v>0</v>
      </c>
      <c r="BN5" s="599"/>
      <c r="BO5" s="599"/>
    </row>
    <row r="6" spans="2:67" ht="14.25" customHeight="1" x14ac:dyDescent="0.25">
      <c r="B6" s="498">
        <v>17</v>
      </c>
      <c r="C6" s="541">
        <v>41807.666666666664</v>
      </c>
      <c r="D6" s="543" t="s">
        <v>166</v>
      </c>
      <c r="E6" s="538" t="s">
        <v>6</v>
      </c>
      <c r="F6" s="539" t="s">
        <v>168</v>
      </c>
      <c r="G6" s="679">
        <v>3</v>
      </c>
      <c r="H6" s="552" t="s">
        <v>6</v>
      </c>
      <c r="I6" s="615">
        <v>1</v>
      </c>
      <c r="J6" s="615">
        <v>1</v>
      </c>
      <c r="K6" s="629">
        <f>IF('Resultat &amp; tabell'!J6="",0,BI6)</f>
        <v>0</v>
      </c>
      <c r="L6" s="619">
        <v>3</v>
      </c>
      <c r="M6" s="638" t="str">
        <f>VLOOKUP(L6,$AT$4:$AY$7,2,FALSE)</f>
        <v>Mexiko</v>
      </c>
      <c r="N6" s="632">
        <f>VLOOKUP(M6,$AU$4:$AY$7,2,FALSE)</f>
        <v>1</v>
      </c>
      <c r="O6" s="632">
        <f>VLOOKUP(M6,$AU$4:$AY$7,3,FALSE)</f>
        <v>3</v>
      </c>
      <c r="P6" s="632">
        <f>VLOOKUP(M6,$AU$4:$AY$7,4,FALSE)</f>
        <v>6</v>
      </c>
      <c r="Q6" s="633">
        <f>VLOOKUP(M6,$AU$4:$AY$7,5,FALSE)</f>
        <v>-3</v>
      </c>
      <c r="Z6" s="511" t="s">
        <v>5</v>
      </c>
      <c r="AA6" s="512">
        <f t="shared" si="5"/>
        <v>3</v>
      </c>
      <c r="AB6" s="512">
        <f t="shared" si="0"/>
        <v>3</v>
      </c>
      <c r="AC6" s="512">
        <f t="shared" si="1"/>
        <v>1</v>
      </c>
      <c r="AD6" s="511" t="s">
        <v>10</v>
      </c>
      <c r="AE6" s="512">
        <f t="shared" si="6"/>
        <v>0</v>
      </c>
      <c r="AF6" s="508">
        <f t="shared" si="2"/>
        <v>1</v>
      </c>
      <c r="AG6" s="508">
        <f t="shared" si="3"/>
        <v>3</v>
      </c>
      <c r="AI6" s="507">
        <f>RANK($AJ6,$AJ$4:$AJ$7,1)+COUNTIF($AJ$4:$AJ6,$AJ6)-1</f>
        <v>2</v>
      </c>
      <c r="AJ6" s="507">
        <f t="shared" si="7"/>
        <v>2</v>
      </c>
      <c r="AK6" s="507">
        <f t="shared" si="8"/>
        <v>0</v>
      </c>
      <c r="AL6" s="507">
        <f t="shared" si="9"/>
        <v>0</v>
      </c>
      <c r="AM6" s="507">
        <f t="shared" si="10"/>
        <v>2</v>
      </c>
      <c r="AN6" s="511" t="s">
        <v>7</v>
      </c>
      <c r="AO6" s="507">
        <f t="shared" si="11"/>
        <v>6</v>
      </c>
      <c r="AP6" s="507">
        <f>SUMIF($Z$4:$Z$9,AN6,$AB$4:$AB$9)+SUMIF($AD$4:$AD$9,AN6,$AF$4:$AF$9)</f>
        <v>4</v>
      </c>
      <c r="AQ6" s="507">
        <f t="shared" si="12"/>
        <v>3</v>
      </c>
      <c r="AR6" s="507">
        <f t="shared" si="13"/>
        <v>1</v>
      </c>
      <c r="AT6" s="507">
        <v>3</v>
      </c>
      <c r="AU6" s="507" t="str">
        <f t="shared" si="14"/>
        <v>Mexiko</v>
      </c>
      <c r="AV6" s="507">
        <f t="shared" si="15"/>
        <v>1</v>
      </c>
      <c r="AW6" s="507">
        <f t="shared" si="4"/>
        <v>3</v>
      </c>
      <c r="AX6" s="507">
        <f t="shared" si="16"/>
        <v>6</v>
      </c>
      <c r="AY6" s="507">
        <f t="shared" si="17"/>
        <v>-3</v>
      </c>
      <c r="AZ6" s="569">
        <v>17</v>
      </c>
      <c r="BA6" s="576">
        <v>41807.666666666664</v>
      </c>
      <c r="BB6" s="571" t="s">
        <v>5</v>
      </c>
      <c r="BC6" s="572" t="s">
        <v>6</v>
      </c>
      <c r="BD6" s="573" t="s">
        <v>10</v>
      </c>
      <c r="BE6" s="575">
        <f>IF(G6='Resultat &amp; tabell'!$G6,2,0)</f>
        <v>0</v>
      </c>
      <c r="BF6" s="574" t="s">
        <v>6</v>
      </c>
      <c r="BG6" s="575">
        <f>IF(I6='Resultat &amp; tabell'!$I6,2,0)</f>
        <v>0</v>
      </c>
      <c r="BH6" s="575">
        <f>IF(J6='Resultat &amp; tabell'!$J6,1,0)</f>
        <v>0</v>
      </c>
      <c r="BI6" s="559">
        <f t="shared" si="18"/>
        <v>0</v>
      </c>
      <c r="BK6" s="634" t="s">
        <v>123</v>
      </c>
      <c r="BL6" s="557"/>
      <c r="BM6" s="612">
        <f>IF(T5='Resultat &amp; tabell'!$M6,20,0)</f>
        <v>0</v>
      </c>
      <c r="BN6" s="599"/>
      <c r="BO6" s="599"/>
    </row>
    <row r="7" spans="2:67" ht="14.25" customHeight="1" x14ac:dyDescent="0.25">
      <c r="B7" s="498">
        <v>18</v>
      </c>
      <c r="C7" s="541">
        <v>41808.75</v>
      </c>
      <c r="D7" s="537" t="s">
        <v>169</v>
      </c>
      <c r="E7" s="538" t="s">
        <v>6</v>
      </c>
      <c r="F7" s="539" t="s">
        <v>170</v>
      </c>
      <c r="G7" s="679">
        <v>0</v>
      </c>
      <c r="H7" s="552" t="s">
        <v>6</v>
      </c>
      <c r="I7" s="615">
        <v>2</v>
      </c>
      <c r="J7" s="615">
        <v>2</v>
      </c>
      <c r="K7" s="629">
        <f>IF('Resultat &amp; tabell'!J7="",0,BI7)</f>
        <v>3</v>
      </c>
      <c r="L7" s="619">
        <v>4</v>
      </c>
      <c r="M7" s="639" t="str">
        <f>VLOOKUP(L7,$AT$4:$AY$7,2,FALSE)</f>
        <v>Kamerun</v>
      </c>
      <c r="N7" s="636">
        <f>VLOOKUP(M7,$AU$4:$AY$7,2,FALSE)</f>
        <v>1</v>
      </c>
      <c r="O7" s="636">
        <f>VLOOKUP(M7,$AU$4:$AY$7,3,FALSE)</f>
        <v>1</v>
      </c>
      <c r="P7" s="636">
        <f>VLOOKUP(M7,$AU$4:$AY$7,4,FALSE)</f>
        <v>5</v>
      </c>
      <c r="Q7" s="637">
        <f>VLOOKUP(M7,$AU$4:$AY$7,5,FALSE)</f>
        <v>-4</v>
      </c>
      <c r="S7" s="640"/>
      <c r="T7" s="613"/>
      <c r="U7" s="613"/>
      <c r="V7" s="613"/>
      <c r="W7" s="504"/>
      <c r="Z7" s="511" t="s">
        <v>11</v>
      </c>
      <c r="AA7" s="512">
        <f t="shared" si="5"/>
        <v>0</v>
      </c>
      <c r="AB7" s="512">
        <f t="shared" si="0"/>
        <v>0</v>
      </c>
      <c r="AC7" s="512">
        <f t="shared" si="1"/>
        <v>2</v>
      </c>
      <c r="AD7" s="511" t="s">
        <v>7</v>
      </c>
      <c r="AE7" s="512">
        <f t="shared" si="6"/>
        <v>3</v>
      </c>
      <c r="AF7" s="508">
        <f t="shared" si="2"/>
        <v>2</v>
      </c>
      <c r="AG7" s="508">
        <f t="shared" si="3"/>
        <v>0</v>
      </c>
      <c r="AI7" s="507">
        <f>RANK($AJ7,$AJ$4:$AJ$7,1)+COUNTIF($AJ$4:$AJ7,$AJ7)-1</f>
        <v>4</v>
      </c>
      <c r="AJ7" s="507">
        <f t="shared" si="7"/>
        <v>4</v>
      </c>
      <c r="AK7" s="507">
        <f t="shared" si="8"/>
        <v>0</v>
      </c>
      <c r="AL7" s="507">
        <f t="shared" si="9"/>
        <v>1</v>
      </c>
      <c r="AM7" s="507">
        <f t="shared" si="10"/>
        <v>3</v>
      </c>
      <c r="AN7" s="511" t="s">
        <v>11</v>
      </c>
      <c r="AO7" s="507">
        <f t="shared" si="11"/>
        <v>1</v>
      </c>
      <c r="AP7" s="507">
        <f>SUMIF($Z$4:$Z$9,AN7,$AB$4:$AB$9)+SUMIF($AD$4:$AD$9,AN7,$AF$4:$AF$9)</f>
        <v>1</v>
      </c>
      <c r="AQ7" s="507">
        <f t="shared" si="12"/>
        <v>5</v>
      </c>
      <c r="AR7" s="507">
        <f t="shared" si="13"/>
        <v>-4</v>
      </c>
      <c r="AT7" s="507">
        <v>4</v>
      </c>
      <c r="AU7" s="507" t="str">
        <f t="shared" si="14"/>
        <v>Kamerun</v>
      </c>
      <c r="AV7" s="507">
        <f t="shared" si="15"/>
        <v>1</v>
      </c>
      <c r="AW7" s="507">
        <f t="shared" si="4"/>
        <v>1</v>
      </c>
      <c r="AX7" s="507">
        <f t="shared" si="16"/>
        <v>5</v>
      </c>
      <c r="AY7" s="507">
        <f t="shared" si="17"/>
        <v>-4</v>
      </c>
      <c r="AZ7" s="569">
        <v>18</v>
      </c>
      <c r="BA7" s="576">
        <v>41808.75</v>
      </c>
      <c r="BB7" s="571" t="s">
        <v>11</v>
      </c>
      <c r="BC7" s="572" t="s">
        <v>6</v>
      </c>
      <c r="BD7" s="573" t="s">
        <v>7</v>
      </c>
      <c r="BE7" s="575">
        <f>IF(G7='Resultat &amp; tabell'!$G7,2,0)</f>
        <v>2</v>
      </c>
      <c r="BF7" s="574" t="s">
        <v>6</v>
      </c>
      <c r="BG7" s="575">
        <f>IF(I7='Resultat &amp; tabell'!$I7,2,0)</f>
        <v>0</v>
      </c>
      <c r="BH7" s="575">
        <f>IF(J7='Resultat &amp; tabell'!$J7,1,0)</f>
        <v>1</v>
      </c>
      <c r="BI7" s="559">
        <f t="shared" si="18"/>
        <v>3</v>
      </c>
      <c r="BK7" s="577"/>
      <c r="BL7" s="599"/>
      <c r="BM7" s="599"/>
      <c r="BN7" s="599"/>
      <c r="BO7" s="599"/>
    </row>
    <row r="8" spans="2:67" ht="14.25" customHeight="1" x14ac:dyDescent="0.25">
      <c r="B8" s="498">
        <v>33</v>
      </c>
      <c r="C8" s="541">
        <v>41813.708333333336</v>
      </c>
      <c r="D8" s="537" t="s">
        <v>169</v>
      </c>
      <c r="E8" s="538" t="s">
        <v>6</v>
      </c>
      <c r="F8" s="539" t="s">
        <v>166</v>
      </c>
      <c r="G8" s="679">
        <v>0</v>
      </c>
      <c r="H8" s="552" t="s">
        <v>6</v>
      </c>
      <c r="I8" s="615">
        <v>2</v>
      </c>
      <c r="J8" s="615">
        <v>2</v>
      </c>
      <c r="K8" s="629">
        <f>IF('Resultat &amp; tabell'!J8="",0,BI8)</f>
        <v>1</v>
      </c>
      <c r="N8" s="641"/>
      <c r="O8" s="641"/>
      <c r="P8" s="641"/>
      <c r="Q8" s="641"/>
      <c r="S8" s="640"/>
      <c r="T8" s="613"/>
      <c r="U8" s="613"/>
      <c r="V8" s="613"/>
      <c r="W8" s="504"/>
      <c r="Z8" s="511" t="s">
        <v>11</v>
      </c>
      <c r="AA8" s="512">
        <f t="shared" si="5"/>
        <v>0</v>
      </c>
      <c r="AB8" s="512">
        <f t="shared" si="0"/>
        <v>0</v>
      </c>
      <c r="AC8" s="512">
        <f t="shared" si="1"/>
        <v>2</v>
      </c>
      <c r="AD8" s="511" t="s">
        <v>5</v>
      </c>
      <c r="AE8" s="512">
        <f t="shared" si="6"/>
        <v>3</v>
      </c>
      <c r="AF8" s="508">
        <f t="shared" si="2"/>
        <v>2</v>
      </c>
      <c r="AG8" s="508">
        <f t="shared" si="3"/>
        <v>0</v>
      </c>
      <c r="AZ8" s="569">
        <v>33</v>
      </c>
      <c r="BA8" s="576">
        <v>41813.708333333336</v>
      </c>
      <c r="BB8" s="571" t="s">
        <v>11</v>
      </c>
      <c r="BC8" s="572" t="s">
        <v>6</v>
      </c>
      <c r="BD8" s="573" t="s">
        <v>5</v>
      </c>
      <c r="BE8" s="575">
        <f>IF(G8='Resultat &amp; tabell'!$G8,2,0)</f>
        <v>0</v>
      </c>
      <c r="BF8" s="574" t="s">
        <v>6</v>
      </c>
      <c r="BG8" s="575">
        <f>IF(I8='Resultat &amp; tabell'!$I8,2,0)</f>
        <v>0</v>
      </c>
      <c r="BH8" s="575">
        <f>IF(J8='Resultat &amp; tabell'!$J8,1,0)</f>
        <v>1</v>
      </c>
      <c r="BI8" s="559">
        <f t="shared" si="18"/>
        <v>1</v>
      </c>
      <c r="BL8" s="599"/>
      <c r="BM8" s="599"/>
      <c r="BN8" s="599"/>
      <c r="BO8" s="599"/>
    </row>
    <row r="9" spans="2:67" ht="14.25" customHeight="1" x14ac:dyDescent="0.25">
      <c r="B9" s="497">
        <v>34</v>
      </c>
      <c r="C9" s="542">
        <v>41813.708333333336</v>
      </c>
      <c r="D9" s="537" t="s">
        <v>170</v>
      </c>
      <c r="E9" s="538" t="s">
        <v>6</v>
      </c>
      <c r="F9" s="539" t="s">
        <v>168</v>
      </c>
      <c r="G9" s="680">
        <v>2</v>
      </c>
      <c r="H9" s="552" t="s">
        <v>6</v>
      </c>
      <c r="I9" s="615">
        <v>1</v>
      </c>
      <c r="J9" s="616">
        <v>1</v>
      </c>
      <c r="K9" s="629">
        <f>IF('Resultat &amp; tabell'!J9="",0,BI9)</f>
        <v>0</v>
      </c>
      <c r="N9" s="641"/>
      <c r="O9" s="641"/>
      <c r="P9" s="641"/>
      <c r="Q9" s="641"/>
      <c r="S9" s="640"/>
      <c r="T9" s="613"/>
      <c r="U9" s="613"/>
      <c r="V9" s="613"/>
      <c r="W9" s="504"/>
      <c r="Z9" s="511" t="s">
        <v>7</v>
      </c>
      <c r="AA9" s="512">
        <f t="shared" si="5"/>
        <v>3</v>
      </c>
      <c r="AB9" s="512">
        <f t="shared" si="0"/>
        <v>2</v>
      </c>
      <c r="AC9" s="512">
        <f t="shared" si="1"/>
        <v>1</v>
      </c>
      <c r="AD9" s="511" t="s">
        <v>10</v>
      </c>
      <c r="AE9" s="512">
        <f t="shared" si="6"/>
        <v>0</v>
      </c>
      <c r="AF9" s="508">
        <f t="shared" si="2"/>
        <v>1</v>
      </c>
      <c r="AG9" s="508">
        <f t="shared" si="3"/>
        <v>2</v>
      </c>
      <c r="AZ9" s="579">
        <v>34</v>
      </c>
      <c r="BA9" s="580">
        <v>41813.708333333336</v>
      </c>
      <c r="BB9" s="581" t="s">
        <v>7</v>
      </c>
      <c r="BC9" s="582" t="s">
        <v>6</v>
      </c>
      <c r="BD9" s="583" t="s">
        <v>10</v>
      </c>
      <c r="BE9" s="575">
        <f>IF(G9='Resultat &amp; tabell'!$G9,2,0)</f>
        <v>0</v>
      </c>
      <c r="BF9" s="574" t="s">
        <v>6</v>
      </c>
      <c r="BG9" s="575">
        <f>IF(I9='Resultat &amp; tabell'!$I9,2,0)</f>
        <v>0</v>
      </c>
      <c r="BH9" s="575">
        <f>IF(J9='Resultat &amp; tabell'!$J9,1,0)</f>
        <v>0</v>
      </c>
      <c r="BI9" s="559">
        <f t="shared" si="18"/>
        <v>0</v>
      </c>
      <c r="BL9" s="599"/>
      <c r="BM9" s="599"/>
      <c r="BN9" s="599"/>
      <c r="BO9" s="599"/>
    </row>
    <row r="10" spans="2:67" ht="14.25" customHeight="1" x14ac:dyDescent="0.3">
      <c r="C10" s="513"/>
      <c r="F10" s="674"/>
      <c r="K10" s="642"/>
      <c r="N10" s="641"/>
      <c r="O10" s="641"/>
      <c r="P10" s="641"/>
      <c r="Q10" s="641"/>
      <c r="S10" s="640"/>
      <c r="T10" s="613"/>
      <c r="U10" s="613"/>
      <c r="V10" s="613"/>
      <c r="W10" s="504"/>
      <c r="BA10" s="584"/>
      <c r="BI10" s="560"/>
      <c r="BL10" s="599"/>
      <c r="BM10" s="599"/>
      <c r="BN10" s="599"/>
      <c r="BO10" s="599"/>
    </row>
    <row r="11" spans="2:67" s="518" customFormat="1" ht="14.25" customHeight="1" x14ac:dyDescent="0.3">
      <c r="B11" s="495" t="s">
        <v>24</v>
      </c>
      <c r="C11" s="516"/>
      <c r="D11" s="501"/>
      <c r="E11" s="502"/>
      <c r="F11" s="675"/>
      <c r="G11" s="502"/>
      <c r="H11" s="502"/>
      <c r="I11" s="517"/>
      <c r="J11" s="502"/>
      <c r="K11" s="674"/>
      <c r="L11" s="643"/>
      <c r="M11" s="644"/>
      <c r="N11" s="645"/>
      <c r="O11" s="645"/>
      <c r="P11" s="645"/>
      <c r="Q11" s="645"/>
      <c r="R11" s="644"/>
      <c r="S11" s="644" t="s">
        <v>109</v>
      </c>
      <c r="Z11" s="505"/>
      <c r="AA11" s="512"/>
      <c r="AB11" s="512"/>
      <c r="AC11" s="512"/>
      <c r="AD11" s="505"/>
      <c r="AE11" s="519"/>
      <c r="AF11" s="520"/>
      <c r="AG11" s="520"/>
      <c r="AH11" s="519"/>
      <c r="AI11" s="507"/>
      <c r="AJ11" s="519"/>
      <c r="AK11" s="519"/>
      <c r="AL11" s="519"/>
      <c r="AM11" s="519"/>
      <c r="AN11" s="519"/>
      <c r="AO11" s="519"/>
      <c r="AP11" s="519"/>
      <c r="AQ11" s="519"/>
      <c r="AR11" s="519"/>
      <c r="AS11" s="519"/>
      <c r="AT11" s="519"/>
      <c r="AU11" s="519"/>
      <c r="AV11" s="519"/>
      <c r="AW11" s="519"/>
      <c r="AX11" s="519"/>
      <c r="AY11" s="519"/>
      <c r="AZ11" s="562" t="s">
        <v>24</v>
      </c>
      <c r="BA11" s="586"/>
      <c r="BB11" s="563"/>
      <c r="BC11" s="564"/>
      <c r="BD11" s="563"/>
      <c r="BE11" s="564"/>
      <c r="BF11" s="564"/>
      <c r="BG11" s="587"/>
      <c r="BH11" s="564"/>
      <c r="BI11" s="561"/>
      <c r="BJ11" s="528"/>
      <c r="BK11" s="530"/>
      <c r="BL11" s="561"/>
      <c r="BM11" s="561"/>
      <c r="BN11" s="561"/>
      <c r="BO11" s="561"/>
    </row>
    <row r="12" spans="2:67" s="518" customFormat="1" ht="14.25" customHeight="1" x14ac:dyDescent="0.25">
      <c r="B12" s="555" t="s">
        <v>2</v>
      </c>
      <c r="C12" s="549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550" t="s">
        <v>81</v>
      </c>
      <c r="K12" s="646" t="s">
        <v>89</v>
      </c>
      <c r="L12" s="643"/>
      <c r="M12" s="625" t="s">
        <v>24</v>
      </c>
      <c r="N12" s="626" t="s">
        <v>89</v>
      </c>
      <c r="O12" s="626" t="s">
        <v>90</v>
      </c>
      <c r="P12" s="626" t="s">
        <v>91</v>
      </c>
      <c r="Q12" s="627" t="s">
        <v>101</v>
      </c>
      <c r="R12" s="644"/>
      <c r="S12" s="647" t="s">
        <v>83</v>
      </c>
      <c r="T12" s="532" t="s">
        <v>89</v>
      </c>
      <c r="U12" s="532" t="s">
        <v>102</v>
      </c>
      <c r="V12" s="558" t="s">
        <v>111</v>
      </c>
      <c r="Z12" s="509" t="s">
        <v>87</v>
      </c>
      <c r="AA12" s="509" t="s">
        <v>89</v>
      </c>
      <c r="AB12" s="509" t="s">
        <v>90</v>
      </c>
      <c r="AC12" s="509" t="s">
        <v>91</v>
      </c>
      <c r="AD12" s="509" t="s">
        <v>88</v>
      </c>
      <c r="AE12" s="509" t="s">
        <v>89</v>
      </c>
      <c r="AF12" s="509" t="s">
        <v>90</v>
      </c>
      <c r="AG12" s="509" t="s">
        <v>91</v>
      </c>
      <c r="AH12" s="519"/>
      <c r="AI12" s="510" t="s">
        <v>99</v>
      </c>
      <c r="AJ12" s="510" t="s">
        <v>98</v>
      </c>
      <c r="AK12" s="510" t="s">
        <v>97</v>
      </c>
      <c r="AL12" s="509" t="s">
        <v>96</v>
      </c>
      <c r="AM12" s="509" t="s">
        <v>95</v>
      </c>
      <c r="AN12" s="509" t="s">
        <v>92</v>
      </c>
      <c r="AO12" s="509" t="s">
        <v>89</v>
      </c>
      <c r="AP12" s="509" t="s">
        <v>90</v>
      </c>
      <c r="AQ12" s="509" t="s">
        <v>91</v>
      </c>
      <c r="AR12" s="510" t="s">
        <v>93</v>
      </c>
      <c r="AS12" s="519"/>
      <c r="AT12" s="509" t="s">
        <v>94</v>
      </c>
      <c r="AU12" s="509" t="s">
        <v>92</v>
      </c>
      <c r="AV12" s="509" t="s">
        <v>89</v>
      </c>
      <c r="AW12" s="509" t="s">
        <v>90</v>
      </c>
      <c r="AX12" s="509" t="s">
        <v>91</v>
      </c>
      <c r="AY12" s="510" t="s">
        <v>93</v>
      </c>
      <c r="AZ12" s="588" t="s">
        <v>2</v>
      </c>
      <c r="BA12" s="589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590" t="s">
        <v>81</v>
      </c>
      <c r="BI12" s="551" t="s">
        <v>89</v>
      </c>
      <c r="BJ12" s="528"/>
      <c r="BK12" s="565"/>
      <c r="BL12" s="561"/>
      <c r="BM12" s="561"/>
      <c r="BN12" s="561"/>
      <c r="BO12" s="561"/>
    </row>
    <row r="13" spans="2:67" ht="14.25" customHeight="1" x14ac:dyDescent="0.25">
      <c r="B13" s="498">
        <v>3</v>
      </c>
      <c r="C13" s="541">
        <v>41803.666666666664</v>
      </c>
      <c r="D13" s="537" t="s">
        <v>174</v>
      </c>
      <c r="E13" s="538" t="s">
        <v>6</v>
      </c>
      <c r="F13" s="539" t="s">
        <v>177</v>
      </c>
      <c r="G13" s="615">
        <v>1</v>
      </c>
      <c r="H13" s="552" t="s">
        <v>6</v>
      </c>
      <c r="I13" s="615">
        <v>1</v>
      </c>
      <c r="J13" s="615" t="s">
        <v>122</v>
      </c>
      <c r="K13" s="629">
        <f>IF('Resultat &amp; tabell'!J13="",0,BI13)</f>
        <v>2</v>
      </c>
      <c r="L13" s="630">
        <v>1</v>
      </c>
      <c r="M13" s="631" t="str">
        <f>VLOOKUP(L13,$AT$13:$AY$16,2,FALSE)</f>
        <v>Spanien</v>
      </c>
      <c r="N13" s="632">
        <f>VLOOKUP(M13,$AU$13:$AY$16,2,FALSE)</f>
        <v>7</v>
      </c>
      <c r="O13" s="632">
        <f>VLOOKUP(M13,$AU$13:$AY$16,3,FALSE)</f>
        <v>5</v>
      </c>
      <c r="P13" s="632">
        <f>VLOOKUP(M13,$AU$13:$AY$16,4,FALSE)</f>
        <v>2</v>
      </c>
      <c r="Q13" s="633">
        <f>VLOOKUP(M13,$AU$13:$AY$16,5,FALSE)</f>
        <v>3</v>
      </c>
      <c r="S13" s="648" t="s">
        <v>108</v>
      </c>
      <c r="T13" s="668">
        <f>SUM(K4:K72)</f>
        <v>77</v>
      </c>
      <c r="U13" s="668">
        <v>0</v>
      </c>
      <c r="V13" s="669">
        <f t="shared" ref="V13:V18" si="19">SUM(T13:U13)</f>
        <v>77</v>
      </c>
      <c r="W13" s="504"/>
      <c r="Z13" s="511" t="s">
        <v>27</v>
      </c>
      <c r="AA13" s="512">
        <f t="shared" ref="AA13:AA18" si="20">IF(G13="",0,IF($G13&lt;$I13,0,IF($G13=$I13,1,3)))</f>
        <v>1</v>
      </c>
      <c r="AB13" s="512">
        <f t="shared" ref="AB13:AB18" si="21">G13</f>
        <v>1</v>
      </c>
      <c r="AC13" s="512">
        <f t="shared" ref="AC13:AC18" si="22">I13</f>
        <v>1</v>
      </c>
      <c r="AD13" s="511" t="s">
        <v>28</v>
      </c>
      <c r="AE13" s="512">
        <f t="shared" ref="AE13:AE18" si="23">IF(I13="",0,IF(I13&lt;G13,0,IF(G13=I13,1,3)))</f>
        <v>1</v>
      </c>
      <c r="AF13" s="508">
        <f t="shared" ref="AF13:AF18" si="24">I13</f>
        <v>1</v>
      </c>
      <c r="AG13" s="508">
        <f t="shared" ref="AG13:AG18" si="25">G13</f>
        <v>1</v>
      </c>
      <c r="AI13" s="507">
        <f>RANK($AJ13,$AJ$13:$AJ$16,1)+COUNTIF($AJ$13:$AJ13,$AJ13)-1</f>
        <v>1</v>
      </c>
      <c r="AJ13" s="507">
        <f>AK13+AL13+AM13</f>
        <v>1</v>
      </c>
      <c r="AK13" s="507">
        <f>SUMPRODUCT(($AO$13:$AO$16=AO13)*($AR$13:$AR$16=AR13)*($AP$13:$AP$16&gt;AP13))</f>
        <v>0</v>
      </c>
      <c r="AL13" s="507">
        <f>SUMPRODUCT(($AO$13:$AO$16=AO13)*($AR$13:$AR$16&gt;AR13))</f>
        <v>0</v>
      </c>
      <c r="AM13" s="507">
        <f>RANK(AO13,$AO$13:$AO$16)</f>
        <v>1</v>
      </c>
      <c r="AN13" s="511" t="s">
        <v>27</v>
      </c>
      <c r="AO13" s="507">
        <f>SUMIF($Z$13:$Z$18,$AN13,$AA$13:$AA$18)+SUMIF($AD$13:$AD$18,$AN13,$AE$13:$AE$18)</f>
        <v>7</v>
      </c>
      <c r="AP13" s="507">
        <f>SUMIF($Z$13:$Z$18,$AN13,$AB$13:$AB$18)+SUMIF($AD$13:$AD$18,$AN13,$AF$13:$AF$18)</f>
        <v>5</v>
      </c>
      <c r="AQ13" s="507">
        <f>SUMIF($Z$13:$Z$18,$AN13,$AC$13:$AC$18)+SUMIF($AD$13:$AD$18,$AN13,$AG$13:$AG$18)</f>
        <v>2</v>
      </c>
      <c r="AR13" s="507">
        <f>AP13-AQ13</f>
        <v>3</v>
      </c>
      <c r="AT13" s="507">
        <v>1</v>
      </c>
      <c r="AU13" s="507" t="str">
        <f>VLOOKUP($AT13,$AI$13:$AR$16,6,FALSE)</f>
        <v>Spanien</v>
      </c>
      <c r="AV13" s="507">
        <f>VLOOKUP($AU13,$AN$13:$AR$16,2,FALSE)</f>
        <v>7</v>
      </c>
      <c r="AW13" s="507">
        <f>VLOOKUP($AU13,$AN$13:$AR$16,3,FALSE)</f>
        <v>5</v>
      </c>
      <c r="AX13" s="507">
        <f>VLOOKUP($AU13,$AN$13:$AR$16,4,FALSE)</f>
        <v>2</v>
      </c>
      <c r="AY13" s="507">
        <f>VLOOKUP($AU13,$AN$13:$AR$16,5,FALSE)</f>
        <v>3</v>
      </c>
      <c r="AZ13" s="569">
        <v>3</v>
      </c>
      <c r="BA13" s="576">
        <v>41803.666666666664</v>
      </c>
      <c r="BB13" s="571" t="s">
        <v>27</v>
      </c>
      <c r="BC13" s="572" t="s">
        <v>6</v>
      </c>
      <c r="BD13" s="573" t="s">
        <v>28</v>
      </c>
      <c r="BE13" s="575">
        <f>IF(G13='Resultat &amp; tabell'!$G13,2,0)</f>
        <v>2</v>
      </c>
      <c r="BF13" s="574" t="s">
        <v>6</v>
      </c>
      <c r="BG13" s="575">
        <f>IF(I13='Resultat &amp; tabell'!$I13,2,0)</f>
        <v>0</v>
      </c>
      <c r="BH13" s="575">
        <f>IF(J13='Resultat &amp; tabell'!$J13,1,0)</f>
        <v>0</v>
      </c>
      <c r="BI13" s="559">
        <f t="shared" ref="BI13:BI18" si="26">SUM(BE13+BG13+BH13)</f>
        <v>2</v>
      </c>
      <c r="BJ13" s="529"/>
      <c r="BK13" s="562"/>
      <c r="BL13" s="599"/>
      <c r="BM13" s="599"/>
      <c r="BN13" s="599"/>
      <c r="BO13" s="599"/>
    </row>
    <row r="14" spans="2:67" ht="14.25" customHeight="1" x14ac:dyDescent="0.25">
      <c r="B14" s="498">
        <v>4</v>
      </c>
      <c r="C14" s="541">
        <v>41803.75</v>
      </c>
      <c r="D14" s="537" t="s">
        <v>175</v>
      </c>
      <c r="E14" s="538" t="s">
        <v>6</v>
      </c>
      <c r="F14" s="539" t="s">
        <v>176</v>
      </c>
      <c r="G14" s="615">
        <v>2</v>
      </c>
      <c r="H14" s="552" t="s">
        <v>6</v>
      </c>
      <c r="I14" s="615">
        <v>0</v>
      </c>
      <c r="J14" s="615">
        <v>1</v>
      </c>
      <c r="K14" s="629">
        <f>IF('Resultat &amp; tabell'!J14="",0,BI14)</f>
        <v>1</v>
      </c>
      <c r="L14" s="619">
        <v>2</v>
      </c>
      <c r="M14" s="635" t="str">
        <f>VLOOKUP(L14,$AT$13:$AY$16,2,FALSE)</f>
        <v>Chile</v>
      </c>
      <c r="N14" s="636">
        <f>VLOOKUP(M14,$AU$13:$AY$16,2,FALSE)</f>
        <v>6</v>
      </c>
      <c r="O14" s="636">
        <f>VLOOKUP(M14,$AU$13:$AY$16,3,FALSE)</f>
        <v>5</v>
      </c>
      <c r="P14" s="636">
        <f>VLOOKUP(M14,$AU$13:$AY$16,4,FALSE)</f>
        <v>2</v>
      </c>
      <c r="Q14" s="637">
        <f>VLOOKUP(M14,$AU$13:$AY$16,5,FALSE)</f>
        <v>3</v>
      </c>
      <c r="S14" s="649" t="s">
        <v>1</v>
      </c>
      <c r="T14" s="670">
        <f>SUM(K76:K83)</f>
        <v>10</v>
      </c>
      <c r="U14" s="670">
        <f>O76</f>
        <v>20</v>
      </c>
      <c r="V14" s="671">
        <f t="shared" si="19"/>
        <v>30</v>
      </c>
      <c r="W14" s="504"/>
      <c r="Z14" s="511" t="s">
        <v>30</v>
      </c>
      <c r="AA14" s="512">
        <f t="shared" si="20"/>
        <v>3</v>
      </c>
      <c r="AB14" s="512">
        <f t="shared" si="21"/>
        <v>2</v>
      </c>
      <c r="AC14" s="512">
        <f t="shared" si="22"/>
        <v>0</v>
      </c>
      <c r="AD14" s="511" t="s">
        <v>31</v>
      </c>
      <c r="AE14" s="512">
        <f t="shared" si="23"/>
        <v>0</v>
      </c>
      <c r="AF14" s="508">
        <f t="shared" si="24"/>
        <v>0</v>
      </c>
      <c r="AG14" s="508">
        <f t="shared" si="25"/>
        <v>2</v>
      </c>
      <c r="AI14" s="507">
        <f>RANK($AJ14,$AJ$13:$AJ$16,1)+COUNTIF($AJ$13:$AJ14,$AJ14)-1</f>
        <v>2</v>
      </c>
      <c r="AJ14" s="507">
        <f>AK14+AL14+AM14</f>
        <v>2</v>
      </c>
      <c r="AK14" s="507">
        <f>SUMPRODUCT(($AO$13:$AO$16=AO14)*($AR$13:$AR$16=AR14)*($AP$13:$AP$16&gt;AP14))</f>
        <v>0</v>
      </c>
      <c r="AL14" s="507">
        <f>SUMPRODUCT(($AO$13:$AO$16=AO14)*($AR$13:$AR$16&gt;AR14))</f>
        <v>0</v>
      </c>
      <c r="AM14" s="507">
        <f>RANK(AO14,$AO$13:$AO$16)</f>
        <v>2</v>
      </c>
      <c r="AN14" s="511" t="s">
        <v>30</v>
      </c>
      <c r="AO14" s="507">
        <f>SUMIF($Z$13:$Z$18,$AN14,$AA$13:$AA$18)+SUMIF($AD$13:$AD$18,$AN14,$AE$13:$AE$18)</f>
        <v>6</v>
      </c>
      <c r="AP14" s="507">
        <f>SUMIF($Z$13:$Z$18,$AN14,$AB$13:$AB$18)+SUMIF($AD$13:$AD$18,AN14,$AF$13:$AF$18)</f>
        <v>5</v>
      </c>
      <c r="AQ14" s="507">
        <f>SUMIF($Z$13:$Z$18,$AN14,$AC$13:$AC$18)+SUMIF($AD$13:$AD$18,$AN14,$AG$13:$AG$18)</f>
        <v>2</v>
      </c>
      <c r="AR14" s="507">
        <f>AP14-AQ14</f>
        <v>3</v>
      </c>
      <c r="AT14" s="507">
        <v>2</v>
      </c>
      <c r="AU14" s="507" t="str">
        <f>VLOOKUP($AT14,$AI$13:$AR$16,6,FALSE)</f>
        <v>Chile</v>
      </c>
      <c r="AV14" s="507">
        <f>VLOOKUP($AU14,$AN$13:$AR$16,2,FALSE)</f>
        <v>6</v>
      </c>
      <c r="AW14" s="507">
        <f>VLOOKUP($AU14,$AN$13:$AR$16,3,FALSE)</f>
        <v>5</v>
      </c>
      <c r="AX14" s="507">
        <f>VLOOKUP($AU14,$AN$13:$AR$16,4,FALSE)</f>
        <v>2</v>
      </c>
      <c r="AY14" s="507">
        <f>VLOOKUP($AU14,$AN$13:$AR$16,5,FALSE)</f>
        <v>3</v>
      </c>
      <c r="AZ14" s="569">
        <v>4</v>
      </c>
      <c r="BA14" s="576">
        <v>41803.75</v>
      </c>
      <c r="BB14" s="571" t="s">
        <v>30</v>
      </c>
      <c r="BC14" s="572" t="s">
        <v>6</v>
      </c>
      <c r="BD14" s="573" t="s">
        <v>31</v>
      </c>
      <c r="BE14" s="575">
        <f>IF(G14='Resultat &amp; tabell'!$G14,2,0)</f>
        <v>0</v>
      </c>
      <c r="BF14" s="574" t="s">
        <v>6</v>
      </c>
      <c r="BG14" s="575">
        <f>IF(I14='Resultat &amp; tabell'!$I14,2,0)</f>
        <v>0</v>
      </c>
      <c r="BH14" s="575">
        <f>IF(J14='Resultat &amp; tabell'!$J14,1,0)</f>
        <v>1</v>
      </c>
      <c r="BI14" s="559">
        <f t="shared" si="26"/>
        <v>1</v>
      </c>
      <c r="BK14" s="562"/>
      <c r="BL14" s="599"/>
      <c r="BM14" s="599"/>
      <c r="BN14" s="599"/>
      <c r="BO14" s="599"/>
    </row>
    <row r="15" spans="2:67" ht="14.25" customHeight="1" x14ac:dyDescent="0.25">
      <c r="B15" s="498">
        <v>19</v>
      </c>
      <c r="C15" s="541">
        <v>41808.666666666664</v>
      </c>
      <c r="D15" s="537" t="s">
        <v>174</v>
      </c>
      <c r="E15" s="538" t="s">
        <v>6</v>
      </c>
      <c r="F15" s="539" t="s">
        <v>175</v>
      </c>
      <c r="G15" s="615">
        <v>2</v>
      </c>
      <c r="H15" s="552" t="s">
        <v>6</v>
      </c>
      <c r="I15" s="615">
        <v>1</v>
      </c>
      <c r="J15" s="615">
        <v>1</v>
      </c>
      <c r="K15" s="629">
        <f>IF('Resultat &amp; tabell'!J15="",0,BI15)</f>
        <v>0</v>
      </c>
      <c r="L15" s="619">
        <v>3</v>
      </c>
      <c r="M15" s="650" t="str">
        <f>VLOOKUP(L15,$AT$13:$AY$16,2,FALSE)</f>
        <v>Holland</v>
      </c>
      <c r="N15" s="651">
        <f>VLOOKUP(M15,$AU$13:$AY$16,2,FALSE)</f>
        <v>4</v>
      </c>
      <c r="O15" s="651">
        <f>VLOOKUP(M15,$AU$13:$AY$16,3,FALSE)</f>
        <v>4</v>
      </c>
      <c r="P15" s="651">
        <f>VLOOKUP(M15,$AU$13:$AY$16,4,FALSE)</f>
        <v>3</v>
      </c>
      <c r="Q15" s="652">
        <f>VLOOKUP(M15,$AU$13:$AY$16,5,FALSE)</f>
        <v>1</v>
      </c>
      <c r="S15" s="649" t="s">
        <v>29</v>
      </c>
      <c r="T15" s="670">
        <f>SUM(K87:K90)</f>
        <v>0</v>
      </c>
      <c r="U15" s="670">
        <f>O87</f>
        <v>12</v>
      </c>
      <c r="V15" s="671">
        <f t="shared" si="19"/>
        <v>12</v>
      </c>
      <c r="W15" s="504"/>
      <c r="Z15" s="511" t="s">
        <v>27</v>
      </c>
      <c r="AA15" s="512">
        <f t="shared" si="20"/>
        <v>3</v>
      </c>
      <c r="AB15" s="512">
        <f t="shared" si="21"/>
        <v>2</v>
      </c>
      <c r="AC15" s="512">
        <f t="shared" si="22"/>
        <v>1</v>
      </c>
      <c r="AD15" s="511" t="s">
        <v>30</v>
      </c>
      <c r="AE15" s="512">
        <f t="shared" si="23"/>
        <v>0</v>
      </c>
      <c r="AF15" s="508">
        <f t="shared" si="24"/>
        <v>1</v>
      </c>
      <c r="AG15" s="508">
        <f t="shared" si="25"/>
        <v>2</v>
      </c>
      <c r="AI15" s="507">
        <f>RANK($AJ15,$AJ$13:$AJ$16,1)+COUNTIF($AJ$13:$AJ15,$AJ15)-1</f>
        <v>3</v>
      </c>
      <c r="AJ15" s="507">
        <f>AK15+AL15+AM15</f>
        <v>3</v>
      </c>
      <c r="AK15" s="507">
        <f>SUMPRODUCT(($AO$13:$AO$16=AO15)*($AR$13:$AR$16=AR15)*($AP$13:$AP$16&gt;AP15))</f>
        <v>0</v>
      </c>
      <c r="AL15" s="507">
        <f>SUMPRODUCT(($AO$13:$AO$16=AO15)*($AR$13:$AR$16&gt;AR15))</f>
        <v>0</v>
      </c>
      <c r="AM15" s="507">
        <f>RANK(AO15,$AO$13:$AO$16)</f>
        <v>3</v>
      </c>
      <c r="AN15" s="511" t="s">
        <v>28</v>
      </c>
      <c r="AO15" s="507">
        <f>SUMIF($Z$13:$Z$18,$AN15,$AA$13:$AA$18)+SUMIF($AD$13:$AD$18,$AN15,$AE$13:$AE$18)</f>
        <v>4</v>
      </c>
      <c r="AP15" s="507">
        <f>SUMIF($Z$13:$Z$18,$AN15,$AB$13:$AB$18)+SUMIF($AD$13:$AD$18,AN15,$AF$13:$AF$18)</f>
        <v>4</v>
      </c>
      <c r="AQ15" s="507">
        <f>SUMIF($Z$13:$Z$18,$AN15,$AC$13:$AC$18)+SUMIF($AD$13:$AD$18,$AN15,$AG$13:$AG$18)</f>
        <v>3</v>
      </c>
      <c r="AR15" s="507">
        <f>AP15-AQ15</f>
        <v>1</v>
      </c>
      <c r="AT15" s="507">
        <v>3</v>
      </c>
      <c r="AU15" s="507" t="str">
        <f>VLOOKUP($AT15,$AI$13:$AR$16,6,FALSE)</f>
        <v>Holland</v>
      </c>
      <c r="AV15" s="507">
        <f>VLOOKUP($AU15,$AN$13:$AR$16,2,FALSE)</f>
        <v>4</v>
      </c>
      <c r="AW15" s="507">
        <f>VLOOKUP($AU15,$AN$13:$AR$16,3,FALSE)</f>
        <v>4</v>
      </c>
      <c r="AX15" s="507">
        <f>VLOOKUP($AU15,$AN$13:$AR$16,4,FALSE)</f>
        <v>3</v>
      </c>
      <c r="AY15" s="507">
        <f>VLOOKUP($AU15,$AN$13:$AR$16,5,FALSE)</f>
        <v>1</v>
      </c>
      <c r="AZ15" s="569">
        <v>19</v>
      </c>
      <c r="BA15" s="576">
        <v>41808.666666666664</v>
      </c>
      <c r="BB15" s="571" t="s">
        <v>27</v>
      </c>
      <c r="BC15" s="572" t="s">
        <v>6</v>
      </c>
      <c r="BD15" s="573" t="s">
        <v>30</v>
      </c>
      <c r="BE15" s="575">
        <f>IF(G15='Resultat &amp; tabell'!$G15,2,0)</f>
        <v>0</v>
      </c>
      <c r="BF15" s="574" t="s">
        <v>6</v>
      </c>
      <c r="BG15" s="575">
        <f>IF(I15='Resultat &amp; tabell'!$I15,2,0)</f>
        <v>0</v>
      </c>
      <c r="BH15" s="575">
        <f>IF(J15='Resultat &amp; tabell'!$J15,1,0)</f>
        <v>0</v>
      </c>
      <c r="BI15" s="559">
        <f t="shared" si="26"/>
        <v>0</v>
      </c>
      <c r="BK15" s="577"/>
      <c r="BL15" s="599"/>
      <c r="BM15" s="599"/>
      <c r="BN15" s="599"/>
      <c r="BO15" s="599"/>
    </row>
    <row r="16" spans="2:67" ht="14.25" customHeight="1" x14ac:dyDescent="0.25">
      <c r="B16" s="498">
        <v>20</v>
      </c>
      <c r="C16" s="541">
        <v>41808.541666666664</v>
      </c>
      <c r="D16" s="537" t="s">
        <v>176</v>
      </c>
      <c r="E16" s="538" t="s">
        <v>6</v>
      </c>
      <c r="F16" s="539" t="s">
        <v>177</v>
      </c>
      <c r="G16" s="615">
        <v>0</v>
      </c>
      <c r="H16" s="552" t="s">
        <v>6</v>
      </c>
      <c r="I16" s="615">
        <v>3</v>
      </c>
      <c r="J16" s="615">
        <v>2</v>
      </c>
      <c r="K16" s="629">
        <f>IF('Resultat &amp; tabell'!J16="",0,BI16)</f>
        <v>3</v>
      </c>
      <c r="L16" s="619">
        <v>4</v>
      </c>
      <c r="M16" s="639" t="str">
        <f>VLOOKUP(L16,$AT$13:$AY$16,2,FALSE)</f>
        <v>Australien</v>
      </c>
      <c r="N16" s="636">
        <f>VLOOKUP(M16,$AU$13:$AY$16,2,FALSE)</f>
        <v>0</v>
      </c>
      <c r="O16" s="636">
        <f>VLOOKUP(M16,$AU$13:$AY$16,3,FALSE)</f>
        <v>0</v>
      </c>
      <c r="P16" s="636">
        <f>VLOOKUP(M16,$AU$13:$AY$16,4,FALSE)</f>
        <v>7</v>
      </c>
      <c r="Q16" s="637">
        <f>VLOOKUP(M16,$AU$13:$AY$16,5,FALSE)</f>
        <v>-7</v>
      </c>
      <c r="S16" s="649" t="s">
        <v>41</v>
      </c>
      <c r="T16" s="670">
        <f>SUM(K94:K95)</f>
        <v>0</v>
      </c>
      <c r="U16" s="670">
        <f>O94</f>
        <v>0</v>
      </c>
      <c r="V16" s="671">
        <f t="shared" si="19"/>
        <v>0</v>
      </c>
      <c r="W16" s="504"/>
      <c r="Z16" s="511" t="s">
        <v>31</v>
      </c>
      <c r="AA16" s="512">
        <f t="shared" si="20"/>
        <v>0</v>
      </c>
      <c r="AB16" s="512">
        <f t="shared" si="21"/>
        <v>0</v>
      </c>
      <c r="AC16" s="512">
        <f t="shared" si="22"/>
        <v>3</v>
      </c>
      <c r="AD16" s="511" t="s">
        <v>28</v>
      </c>
      <c r="AE16" s="512">
        <f t="shared" si="23"/>
        <v>3</v>
      </c>
      <c r="AF16" s="508">
        <f t="shared" si="24"/>
        <v>3</v>
      </c>
      <c r="AG16" s="508">
        <f t="shared" si="25"/>
        <v>0</v>
      </c>
      <c r="AI16" s="507">
        <f>RANK($AJ16,$AJ$13:$AJ$16,1)+COUNTIF($AJ$13:$AJ16,$AJ16)-1</f>
        <v>4</v>
      </c>
      <c r="AJ16" s="507">
        <f>AK16+AL16+AM16</f>
        <v>4</v>
      </c>
      <c r="AK16" s="507">
        <f>SUMPRODUCT(($AO$13:$AO$16=AO16)*($AR$13:$AR$16=AR16)*($AP$13:$AP$16&gt;AP16))</f>
        <v>0</v>
      </c>
      <c r="AL16" s="507">
        <f>SUMPRODUCT(($AO$13:$AO$16=AO16)*($AR$13:$AR$16&gt;AR16))</f>
        <v>0</v>
      </c>
      <c r="AM16" s="507">
        <f>RANK(AO16,$AO$13:$AO$16)</f>
        <v>4</v>
      </c>
      <c r="AN16" s="511" t="s">
        <v>31</v>
      </c>
      <c r="AO16" s="507">
        <f>SUMIF($Z$13:$Z$18,$AN16,$AA$13:$AA$18)+SUMIF($AD$13:$AD$18,$AN16,$AE$13:$AE$18)</f>
        <v>0</v>
      </c>
      <c r="AP16" s="507">
        <f>SUMIF($Z$13:$Z$18,$AN16,$AB$13:$AB$18)+SUMIF($AD$13:$AD$18,AN16,$AF$13:$AF$18)</f>
        <v>0</v>
      </c>
      <c r="AQ16" s="507">
        <f>SUMIF($Z$13:$Z$18,$AN16,$AC$13:$AC$18)+SUMIF($AD$13:$AD$18,$AN16,$AG$13:$AG$18)</f>
        <v>7</v>
      </c>
      <c r="AR16" s="507">
        <f>AP16-AQ16</f>
        <v>-7</v>
      </c>
      <c r="AT16" s="507">
        <v>4</v>
      </c>
      <c r="AU16" s="507" t="str">
        <f>VLOOKUP($AT16,$AI$13:$AR$16,6,FALSE)</f>
        <v>Australien</v>
      </c>
      <c r="AV16" s="507">
        <f>VLOOKUP($AU16,$AN$13:$AR$16,2,FALSE)</f>
        <v>0</v>
      </c>
      <c r="AW16" s="507">
        <f>VLOOKUP($AU16,$AN$13:$AR$16,3,FALSE)</f>
        <v>0</v>
      </c>
      <c r="AX16" s="507">
        <f>VLOOKUP($AU16,$AN$13:$AR$16,4,FALSE)</f>
        <v>7</v>
      </c>
      <c r="AY16" s="507">
        <f>VLOOKUP($AU16,$AN$13:$AR$16,5,FALSE)</f>
        <v>-7</v>
      </c>
      <c r="AZ16" s="569">
        <v>20</v>
      </c>
      <c r="BA16" s="576">
        <v>41808.541666666664</v>
      </c>
      <c r="BB16" s="571" t="s">
        <v>31</v>
      </c>
      <c r="BC16" s="572" t="s">
        <v>6</v>
      </c>
      <c r="BD16" s="573" t="s">
        <v>28</v>
      </c>
      <c r="BE16" s="575">
        <f>IF(G16='Resultat &amp; tabell'!$G16,2,0)</f>
        <v>0</v>
      </c>
      <c r="BF16" s="574" t="s">
        <v>6</v>
      </c>
      <c r="BG16" s="575">
        <f>IF(I16='Resultat &amp; tabell'!$I16,2,0)</f>
        <v>2</v>
      </c>
      <c r="BH16" s="575">
        <f>IF(J16='Resultat &amp; tabell'!$J16,1,0)</f>
        <v>1</v>
      </c>
      <c r="BI16" s="559">
        <f t="shared" si="26"/>
        <v>3</v>
      </c>
      <c r="BK16" s="577"/>
      <c r="BL16" s="599"/>
      <c r="BM16" s="599"/>
      <c r="BN16" s="599"/>
      <c r="BO16" s="599"/>
    </row>
    <row r="17" spans="2:67" ht="14.25" customHeight="1" x14ac:dyDescent="0.25">
      <c r="B17" s="498">
        <v>35</v>
      </c>
      <c r="C17" s="541">
        <v>41813.541666666664</v>
      </c>
      <c r="D17" s="537" t="s">
        <v>176</v>
      </c>
      <c r="E17" s="538" t="s">
        <v>6</v>
      </c>
      <c r="F17" s="539" t="s">
        <v>174</v>
      </c>
      <c r="G17" s="615">
        <v>0</v>
      </c>
      <c r="H17" s="552" t="s">
        <v>6</v>
      </c>
      <c r="I17" s="615">
        <v>2</v>
      </c>
      <c r="J17" s="615">
        <v>2</v>
      </c>
      <c r="K17" s="629">
        <f>IF('Resultat &amp; tabell'!J17="",0,BI17)</f>
        <v>3</v>
      </c>
      <c r="N17" s="641"/>
      <c r="O17" s="641"/>
      <c r="P17" s="641"/>
      <c r="Q17" s="641"/>
      <c r="S17" s="649" t="s">
        <v>50</v>
      </c>
      <c r="T17" s="670">
        <f>SUM(K99)</f>
        <v>0</v>
      </c>
      <c r="U17" s="670">
        <f>O99</f>
        <v>0</v>
      </c>
      <c r="V17" s="671">
        <f t="shared" si="19"/>
        <v>0</v>
      </c>
      <c r="W17" s="504"/>
      <c r="Z17" s="511" t="s">
        <v>31</v>
      </c>
      <c r="AA17" s="512">
        <f t="shared" si="20"/>
        <v>0</v>
      </c>
      <c r="AB17" s="512">
        <f t="shared" si="21"/>
        <v>0</v>
      </c>
      <c r="AC17" s="512">
        <f t="shared" si="22"/>
        <v>2</v>
      </c>
      <c r="AD17" s="511" t="s">
        <v>27</v>
      </c>
      <c r="AE17" s="512">
        <f t="shared" si="23"/>
        <v>3</v>
      </c>
      <c r="AF17" s="508">
        <f t="shared" si="24"/>
        <v>2</v>
      </c>
      <c r="AG17" s="508">
        <f t="shared" si="25"/>
        <v>0</v>
      </c>
      <c r="AZ17" s="569">
        <v>35</v>
      </c>
      <c r="BA17" s="576">
        <v>41813.541666666664</v>
      </c>
      <c r="BB17" s="571" t="s">
        <v>31</v>
      </c>
      <c r="BC17" s="572" t="s">
        <v>6</v>
      </c>
      <c r="BD17" s="573" t="s">
        <v>27</v>
      </c>
      <c r="BE17" s="575">
        <f>IF(G17='Resultat &amp; tabell'!$G17,2,0)</f>
        <v>2</v>
      </c>
      <c r="BF17" s="574" t="s">
        <v>6</v>
      </c>
      <c r="BG17" s="575">
        <f>IF(I17='Resultat &amp; tabell'!$I17,2,0)</f>
        <v>0</v>
      </c>
      <c r="BH17" s="575">
        <f>IF(J17='Resultat &amp; tabell'!$J17,1,0)</f>
        <v>1</v>
      </c>
      <c r="BI17" s="559">
        <f t="shared" si="26"/>
        <v>3</v>
      </c>
      <c r="BL17" s="599"/>
      <c r="BM17" s="599"/>
      <c r="BN17" s="599"/>
      <c r="BO17" s="599"/>
    </row>
    <row r="18" spans="2:67" ht="14.25" customHeight="1" x14ac:dyDescent="0.25">
      <c r="B18" s="498">
        <v>36</v>
      </c>
      <c r="C18" s="541">
        <v>41813.541666666664</v>
      </c>
      <c r="D18" s="537" t="s">
        <v>177</v>
      </c>
      <c r="E18" s="538" t="s">
        <v>6</v>
      </c>
      <c r="F18" s="539" t="s">
        <v>175</v>
      </c>
      <c r="G18" s="615">
        <v>0</v>
      </c>
      <c r="H18" s="552" t="s">
        <v>6</v>
      </c>
      <c r="I18" s="615">
        <v>2</v>
      </c>
      <c r="J18" s="615">
        <v>2</v>
      </c>
      <c r="K18" s="629">
        <f>IF('Resultat &amp; tabell'!J18="",0,BI18)</f>
        <v>0</v>
      </c>
      <c r="M18" s="673"/>
      <c r="N18" s="641"/>
      <c r="O18" s="641"/>
      <c r="P18" s="641"/>
      <c r="Q18" s="641"/>
      <c r="S18" s="649" t="s">
        <v>54</v>
      </c>
      <c r="T18" s="670">
        <f>SUM(K103)</f>
        <v>0</v>
      </c>
      <c r="U18" s="670">
        <f>O103</f>
        <v>0</v>
      </c>
      <c r="V18" s="671">
        <f t="shared" si="19"/>
        <v>0</v>
      </c>
      <c r="W18" s="504"/>
      <c r="Z18" s="511" t="s">
        <v>28</v>
      </c>
      <c r="AA18" s="512">
        <f t="shared" si="20"/>
        <v>0</v>
      </c>
      <c r="AB18" s="512">
        <f t="shared" si="21"/>
        <v>0</v>
      </c>
      <c r="AC18" s="512">
        <f t="shared" si="22"/>
        <v>2</v>
      </c>
      <c r="AD18" s="511" t="s">
        <v>30</v>
      </c>
      <c r="AE18" s="512">
        <f t="shared" si="23"/>
        <v>3</v>
      </c>
      <c r="AF18" s="508">
        <f t="shared" si="24"/>
        <v>2</v>
      </c>
      <c r="AG18" s="508">
        <f t="shared" si="25"/>
        <v>0</v>
      </c>
      <c r="AJ18" s="521"/>
      <c r="AZ18" s="569">
        <v>36</v>
      </c>
      <c r="BA18" s="576">
        <v>41813.541666666664</v>
      </c>
      <c r="BB18" s="571" t="s">
        <v>28</v>
      </c>
      <c r="BC18" s="572" t="s">
        <v>6</v>
      </c>
      <c r="BD18" s="573" t="s">
        <v>30</v>
      </c>
      <c r="BE18" s="575">
        <f>IF(G18='Resultat &amp; tabell'!$G18,2,0)</f>
        <v>0</v>
      </c>
      <c r="BF18" s="574" t="s">
        <v>6</v>
      </c>
      <c r="BG18" s="575">
        <f>IF(I18='Resultat &amp; tabell'!$I18,2,0)</f>
        <v>0</v>
      </c>
      <c r="BH18" s="575">
        <f>IF(J18='Resultat &amp; tabell'!$J18,1,0)</f>
        <v>0</v>
      </c>
      <c r="BI18" s="559">
        <f t="shared" si="26"/>
        <v>0</v>
      </c>
      <c r="BL18" s="599"/>
      <c r="BM18" s="599"/>
      <c r="BN18" s="599"/>
      <c r="BO18" s="599"/>
    </row>
    <row r="19" spans="2:67" ht="14.25" customHeight="1" x14ac:dyDescent="0.25">
      <c r="C19" s="513"/>
      <c r="I19" s="673"/>
      <c r="K19" s="642"/>
      <c r="M19" s="494"/>
      <c r="N19" s="641"/>
      <c r="O19" s="641"/>
      <c r="P19" s="641"/>
      <c r="Q19" s="641"/>
      <c r="S19" s="653" t="s">
        <v>82</v>
      </c>
      <c r="T19" s="670">
        <v>0</v>
      </c>
      <c r="U19" s="641">
        <f>SUM(X4:X5)</f>
        <v>0</v>
      </c>
      <c r="V19" s="671">
        <f>SUM(T19:U19)</f>
        <v>0</v>
      </c>
      <c r="W19" s="518"/>
      <c r="X19" s="518"/>
      <c r="BA19" s="584"/>
      <c r="BI19" s="560"/>
      <c r="BL19" s="599"/>
      <c r="BM19" s="599"/>
      <c r="BN19" s="599"/>
      <c r="BO19" s="599"/>
    </row>
    <row r="20" spans="2:67" s="518" customFormat="1" ht="12.75" customHeight="1" x14ac:dyDescent="0.25">
      <c r="B20" s="495" t="s">
        <v>40</v>
      </c>
      <c r="C20" s="516"/>
      <c r="D20" s="501"/>
      <c r="E20" s="502"/>
      <c r="F20" s="494"/>
      <c r="G20" s="502"/>
      <c r="H20" s="502"/>
      <c r="I20" s="494"/>
      <c r="J20" s="502"/>
      <c r="K20" s="494"/>
      <c r="L20" s="643"/>
      <c r="M20" s="644"/>
      <c r="N20" s="645"/>
      <c r="O20" s="645"/>
      <c r="P20" s="645"/>
      <c r="Q20" s="645"/>
      <c r="R20" s="644"/>
      <c r="S20" s="676" t="s">
        <v>110</v>
      </c>
      <c r="T20" s="677"/>
      <c r="U20" s="677"/>
      <c r="V20" s="678">
        <f>SUM(V13:V19)</f>
        <v>119</v>
      </c>
      <c r="Z20" s="505"/>
      <c r="AA20" s="512"/>
      <c r="AB20" s="512"/>
      <c r="AC20" s="512"/>
      <c r="AD20" s="505"/>
      <c r="AE20" s="519"/>
      <c r="AF20" s="520"/>
      <c r="AG20" s="520"/>
      <c r="AH20" s="519"/>
      <c r="AI20" s="519"/>
      <c r="AJ20" s="519"/>
      <c r="AK20" s="519"/>
      <c r="AL20" s="519"/>
      <c r="AM20" s="519"/>
      <c r="AN20" s="519"/>
      <c r="AO20" s="519"/>
      <c r="AP20" s="519"/>
      <c r="AQ20" s="519"/>
      <c r="AR20" s="519"/>
      <c r="AS20" s="519"/>
      <c r="AT20" s="519"/>
      <c r="AU20" s="519"/>
      <c r="AV20" s="519"/>
      <c r="AW20" s="519"/>
      <c r="AX20" s="519"/>
      <c r="AY20" s="519"/>
      <c r="AZ20" s="562" t="s">
        <v>40</v>
      </c>
      <c r="BA20" s="586"/>
      <c r="BB20" s="563"/>
      <c r="BC20" s="564"/>
      <c r="BD20" s="563"/>
      <c r="BE20" s="564"/>
      <c r="BF20" s="564"/>
      <c r="BG20" s="564"/>
      <c r="BH20" s="564"/>
      <c r="BI20" s="561"/>
      <c r="BJ20" s="528"/>
      <c r="BK20" s="530"/>
      <c r="BL20" s="561"/>
      <c r="BM20" s="561"/>
      <c r="BN20" s="561"/>
      <c r="BO20" s="561"/>
    </row>
    <row r="21" spans="2:67" s="518" customFormat="1" ht="14.25" customHeight="1" x14ac:dyDescent="0.25">
      <c r="B21" s="548" t="s">
        <v>2</v>
      </c>
      <c r="C21" s="549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550" t="s">
        <v>81</v>
      </c>
      <c r="K21" s="646" t="s">
        <v>89</v>
      </c>
      <c r="L21" s="643"/>
      <c r="M21" s="625" t="s">
        <v>40</v>
      </c>
      <c r="N21" s="626" t="s">
        <v>89</v>
      </c>
      <c r="O21" s="626" t="s">
        <v>90</v>
      </c>
      <c r="P21" s="626" t="s">
        <v>91</v>
      </c>
      <c r="Q21" s="627" t="s">
        <v>101</v>
      </c>
      <c r="R21" s="644"/>
      <c r="S21" s="644"/>
      <c r="W21" s="522"/>
      <c r="Z21" s="509" t="s">
        <v>87</v>
      </c>
      <c r="AA21" s="509" t="s">
        <v>89</v>
      </c>
      <c r="AB21" s="509" t="s">
        <v>90</v>
      </c>
      <c r="AC21" s="509" t="s">
        <v>91</v>
      </c>
      <c r="AD21" s="509" t="s">
        <v>88</v>
      </c>
      <c r="AE21" s="509" t="s">
        <v>89</v>
      </c>
      <c r="AF21" s="509" t="s">
        <v>90</v>
      </c>
      <c r="AG21" s="509" t="s">
        <v>91</v>
      </c>
      <c r="AH21" s="519"/>
      <c r="AI21" s="510" t="s">
        <v>99</v>
      </c>
      <c r="AJ21" s="510" t="s">
        <v>98</v>
      </c>
      <c r="AK21" s="510" t="s">
        <v>97</v>
      </c>
      <c r="AL21" s="509" t="s">
        <v>96</v>
      </c>
      <c r="AM21" s="509" t="s">
        <v>95</v>
      </c>
      <c r="AN21" s="509" t="s">
        <v>92</v>
      </c>
      <c r="AO21" s="509" t="s">
        <v>89</v>
      </c>
      <c r="AP21" s="509" t="s">
        <v>90</v>
      </c>
      <c r="AQ21" s="509" t="s">
        <v>91</v>
      </c>
      <c r="AR21" s="510" t="s">
        <v>93</v>
      </c>
      <c r="AS21" s="519"/>
      <c r="AT21" s="509" t="s">
        <v>94</v>
      </c>
      <c r="AU21" s="509" t="s">
        <v>92</v>
      </c>
      <c r="AV21" s="509" t="s">
        <v>89</v>
      </c>
      <c r="AW21" s="509" t="s">
        <v>90</v>
      </c>
      <c r="AX21" s="509" t="s">
        <v>91</v>
      </c>
      <c r="AY21" s="510" t="s">
        <v>93</v>
      </c>
      <c r="AZ21" s="591" t="s">
        <v>2</v>
      </c>
      <c r="BA21" s="589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590" t="s">
        <v>81</v>
      </c>
      <c r="BI21" s="551" t="s">
        <v>89</v>
      </c>
      <c r="BJ21" s="528"/>
      <c r="BK21" s="565"/>
      <c r="BL21" s="561"/>
      <c r="BM21" s="561"/>
      <c r="BN21" s="561"/>
      <c r="BO21" s="561"/>
    </row>
    <row r="22" spans="2:67" ht="14.25" customHeight="1" x14ac:dyDescent="0.25">
      <c r="B22" s="498">
        <v>5</v>
      </c>
      <c r="C22" s="541">
        <v>41804.541666666664</v>
      </c>
      <c r="D22" s="537" t="s">
        <v>173</v>
      </c>
      <c r="E22" s="538" t="s">
        <v>6</v>
      </c>
      <c r="F22" s="539" t="s">
        <v>172</v>
      </c>
      <c r="G22" s="615">
        <v>2</v>
      </c>
      <c r="H22" s="552" t="s">
        <v>6</v>
      </c>
      <c r="I22" s="615">
        <v>1</v>
      </c>
      <c r="J22" s="615">
        <v>1</v>
      </c>
      <c r="K22" s="629">
        <f>IF('Resultat &amp; tabell'!J22="",0,BI22)</f>
        <v>1</v>
      </c>
      <c r="L22" s="630">
        <v>1</v>
      </c>
      <c r="M22" s="631" t="str">
        <f>VLOOKUP(L22,$AT$22:$AY$25,2,FALSE)</f>
        <v>Elfenbenskusten</v>
      </c>
      <c r="N22" s="632">
        <f>VLOOKUP(M22,$AU$22:$AY$25,2,FALSE)</f>
        <v>7</v>
      </c>
      <c r="O22" s="632">
        <f>VLOOKUP(M22,$AU$22:$AY$25,3,FALSE)</f>
        <v>7</v>
      </c>
      <c r="P22" s="632">
        <f>VLOOKUP(M22,$AU$22:$AY$25,4,FALSE)</f>
        <v>2</v>
      </c>
      <c r="Q22" s="633">
        <f>VLOOKUP(M22,$AU$22:$AY$25,5,FALSE)</f>
        <v>5</v>
      </c>
      <c r="S22" s="622"/>
      <c r="T22" s="504"/>
      <c r="U22" s="504"/>
      <c r="V22" s="504"/>
      <c r="W22" s="504"/>
      <c r="Z22" s="511" t="s">
        <v>42</v>
      </c>
      <c r="AA22" s="512">
        <f t="shared" ref="AA22:AA27" si="27">IF(G22="",0,IF($G22&lt;$I22,0,IF($G22=$I22,1,3)))</f>
        <v>3</v>
      </c>
      <c r="AB22" s="512">
        <f t="shared" ref="AB22:AB27" si="28">G22</f>
        <v>2</v>
      </c>
      <c r="AC22" s="512">
        <f t="shared" ref="AC22:AC27" si="29">I22</f>
        <v>1</v>
      </c>
      <c r="AD22" s="511" t="s">
        <v>43</v>
      </c>
      <c r="AE22" s="512">
        <f t="shared" ref="AE22:AE27" si="30">IF(I22="",0,IF(I22&lt;G22,0,IF(G22=I22,1,3)))</f>
        <v>0</v>
      </c>
      <c r="AF22" s="508">
        <f t="shared" ref="AF22:AF27" si="31">I22</f>
        <v>1</v>
      </c>
      <c r="AG22" s="508">
        <f t="shared" ref="AG22:AG27" si="32">G22</f>
        <v>2</v>
      </c>
      <c r="AI22" s="507">
        <f>RANK($AJ22,$AJ$22:$AJ$25,1)+COUNTIF($AJ$22:$AJ22,$AJ22)-1</f>
        <v>2</v>
      </c>
      <c r="AJ22" s="507">
        <f>AK22+AL22+AM22</f>
        <v>2</v>
      </c>
      <c r="AK22" s="507">
        <f>SUMPRODUCT(($AO$22:$AO$25=AO22)*($AR$22:$AR$25=AR22)*($AP$22:$AP$25&gt;AP22))</f>
        <v>0</v>
      </c>
      <c r="AL22" s="507">
        <f>SUMPRODUCT(($AO$22:$AO$25=AO22)*($AR$22:$AR$25&gt;AR22))</f>
        <v>1</v>
      </c>
      <c r="AM22" s="507">
        <f>RANK(AO22,$AO$22:$AO$25)</f>
        <v>1</v>
      </c>
      <c r="AN22" s="511" t="s">
        <v>42</v>
      </c>
      <c r="AO22" s="507">
        <f>SUMIF($Z$22:$Z$27,$AN22,$AA$22:$AA$27)+SUMIF($AD$22:$AD$27,$AN22,$AE$22:$AE$27)</f>
        <v>7</v>
      </c>
      <c r="AP22" s="507">
        <f>SUMIF($Z$22:$Z$27,$AN22,$AB$22:$AB$27)+SUMIF($AD$22:$AD$27,$AN22,$AF$22:$AF$27)</f>
        <v>6</v>
      </c>
      <c r="AQ22" s="507">
        <f>SUMIF($Z$22:$Z$27,$AN22,$AC$22:$AC$27)+SUMIF($AD$22:$AD$27,$AN22,$AG$22:$AG$27)</f>
        <v>4</v>
      </c>
      <c r="AR22" s="507">
        <f>AP22-AQ22</f>
        <v>2</v>
      </c>
      <c r="AT22" s="507">
        <v>1</v>
      </c>
      <c r="AU22" s="507" t="str">
        <f>VLOOKUP($AT22,$AI$22:$AR$25,6,FALSE)</f>
        <v>Elfenbenskusten</v>
      </c>
      <c r="AV22" s="507">
        <f>VLOOKUP($AU22,$AN$22:$AR$25,2,FALSE)</f>
        <v>7</v>
      </c>
      <c r="AW22" s="507">
        <f>VLOOKUP($AU22,$AN$22:$AR$25,3,FALSE)</f>
        <v>7</v>
      </c>
      <c r="AX22" s="507">
        <f>VLOOKUP($AU22,$AN$22:$AR$25,4,FALSE)</f>
        <v>2</v>
      </c>
      <c r="AY22" s="507">
        <f>VLOOKUP($AU22,$AN$22:$AR$25,5,FALSE)</f>
        <v>5</v>
      </c>
      <c r="AZ22" s="569">
        <v>5</v>
      </c>
      <c r="BA22" s="576">
        <v>41804.541666666664</v>
      </c>
      <c r="BB22" s="571" t="s">
        <v>42</v>
      </c>
      <c r="BC22" s="572" t="s">
        <v>6</v>
      </c>
      <c r="BD22" s="573" t="s">
        <v>43</v>
      </c>
      <c r="BE22" s="575">
        <f>IF(G22='Resultat &amp; tabell'!$G22,2,0)</f>
        <v>0</v>
      </c>
      <c r="BF22" s="574" t="s">
        <v>6</v>
      </c>
      <c r="BG22" s="575">
        <f>IF(I22='Resultat &amp; tabell'!$I22,2,0)</f>
        <v>0</v>
      </c>
      <c r="BH22" s="575">
        <f>IF(J22='Resultat &amp; tabell'!$J22,1,0)</f>
        <v>1</v>
      </c>
      <c r="BI22" s="559">
        <f t="shared" ref="BI22:BI27" si="33">SUM(BE22+BG22+BH22)</f>
        <v>1</v>
      </c>
      <c r="BJ22" s="529"/>
      <c r="BK22" s="562"/>
      <c r="BL22" s="599"/>
      <c r="BM22" s="599"/>
      <c r="BN22" s="599"/>
      <c r="BO22" s="599"/>
    </row>
    <row r="23" spans="2:67" ht="14.25" customHeight="1" x14ac:dyDescent="0.25">
      <c r="B23" s="498">
        <v>6</v>
      </c>
      <c r="C23" s="541">
        <v>41805</v>
      </c>
      <c r="D23" s="545" t="s">
        <v>167</v>
      </c>
      <c r="E23" s="538" t="s">
        <v>6</v>
      </c>
      <c r="F23" s="539" t="s">
        <v>171</v>
      </c>
      <c r="G23" s="615">
        <v>3</v>
      </c>
      <c r="H23" s="552" t="s">
        <v>6</v>
      </c>
      <c r="I23" s="615">
        <v>0</v>
      </c>
      <c r="J23" s="615">
        <v>1</v>
      </c>
      <c r="K23" s="629">
        <f>IF('Resultat &amp; tabell'!J23="",0,BI23)</f>
        <v>1</v>
      </c>
      <c r="L23" s="619">
        <v>2</v>
      </c>
      <c r="M23" s="635" t="str">
        <f>VLOOKUP(L23,$AT$22:$AY$25,2,FALSE)</f>
        <v>Colombia</v>
      </c>
      <c r="N23" s="636">
        <f>VLOOKUP(M23,$AU$22:$AY$25,2,FALSE)</f>
        <v>7</v>
      </c>
      <c r="O23" s="636">
        <f>VLOOKUP(M23,$AU$22:$AY$25,3,FALSE)</f>
        <v>6</v>
      </c>
      <c r="P23" s="636">
        <f>VLOOKUP(M23,$AU$22:$AY$25,4,FALSE)</f>
        <v>4</v>
      </c>
      <c r="Q23" s="637">
        <f>VLOOKUP(M23,$AU$22:$AY$25,5,FALSE)</f>
        <v>2</v>
      </c>
      <c r="S23" s="622"/>
      <c r="T23" s="504"/>
      <c r="U23" s="504"/>
      <c r="V23" s="504"/>
      <c r="W23" s="504"/>
      <c r="Z23" s="508" t="s">
        <v>46</v>
      </c>
      <c r="AA23" s="512">
        <f t="shared" si="27"/>
        <v>3</v>
      </c>
      <c r="AB23" s="512">
        <f t="shared" si="28"/>
        <v>3</v>
      </c>
      <c r="AC23" s="512">
        <f t="shared" si="29"/>
        <v>0</v>
      </c>
      <c r="AD23" s="511" t="s">
        <v>47</v>
      </c>
      <c r="AE23" s="512">
        <f t="shared" si="30"/>
        <v>0</v>
      </c>
      <c r="AF23" s="508">
        <f t="shared" si="31"/>
        <v>0</v>
      </c>
      <c r="AG23" s="508">
        <f t="shared" si="32"/>
        <v>3</v>
      </c>
      <c r="AI23" s="507">
        <f>RANK($AJ23,$AJ$22:$AJ$25,1)+COUNTIF($AJ$22:$AJ23,$AJ23)-1</f>
        <v>1</v>
      </c>
      <c r="AJ23" s="507">
        <f>AK23+AL23+AM23</f>
        <v>1</v>
      </c>
      <c r="AK23" s="507">
        <f t="shared" ref="AK23:AK25" si="34">SUMPRODUCT(($AO$22:$AO$25=AO23)*($AR$22:$AR$25=AR23)*($AP$22:$AP$25&gt;AP23))</f>
        <v>0</v>
      </c>
      <c r="AL23" s="507">
        <f t="shared" ref="AL23:AL25" si="35">SUMPRODUCT(($AO$22:$AO$25=AO23)*($AR$22:$AR$25&gt;AR23))</f>
        <v>0</v>
      </c>
      <c r="AM23" s="507">
        <f t="shared" ref="AM23:AM25" si="36">RANK(AO23,$AO$22:$AO$25)</f>
        <v>1</v>
      </c>
      <c r="AN23" s="508" t="s">
        <v>46</v>
      </c>
      <c r="AO23" s="507">
        <f t="shared" ref="AO23:AO25" si="37">SUMIF($Z$22:$Z$27,$AN23,$AA$22:$AA$27)+SUMIF($AD$22:$AD$27,$AN23,$AE$22:$AE$27)</f>
        <v>7</v>
      </c>
      <c r="AP23" s="507">
        <f t="shared" ref="AP23:AP25" si="38">SUMIF($Z$22:$Z$27,$AN23,$AB$22:$AB$27)+SUMIF($AD$22:$AD$27,$AN23,$AF$22:$AF$27)</f>
        <v>7</v>
      </c>
      <c r="AQ23" s="507">
        <f t="shared" ref="AQ23:AQ25" si="39">SUMIF($Z$22:$Z$27,$AN23,$AC$22:$AC$27)+SUMIF($AD$22:$AD$27,$AN23,$AG$22:$AG$27)</f>
        <v>2</v>
      </c>
      <c r="AR23" s="507">
        <f t="shared" ref="AR23:AR25" si="40">AP23-AQ23</f>
        <v>5</v>
      </c>
      <c r="AT23" s="507">
        <v>2</v>
      </c>
      <c r="AU23" s="507" t="str">
        <f t="shared" ref="AU23:AU25" si="41">VLOOKUP($AT23,$AI$22:$AR$25,6,FALSE)</f>
        <v>Colombia</v>
      </c>
      <c r="AV23" s="507">
        <f t="shared" ref="AV23:AV25" si="42">VLOOKUP($AU23,$AN$22:$AR$25,2,FALSE)</f>
        <v>7</v>
      </c>
      <c r="AW23" s="507">
        <f t="shared" ref="AW23:AW25" si="43">VLOOKUP($AU23,$AN$22:$AR$25,3,FALSE)</f>
        <v>6</v>
      </c>
      <c r="AX23" s="507">
        <f t="shared" ref="AX23:AX25" si="44">VLOOKUP($AU23,$AN$22:$AR$25,4,FALSE)</f>
        <v>4</v>
      </c>
      <c r="AY23" s="507">
        <f t="shared" ref="AY23:AY25" si="45">VLOOKUP($AU23,$AN$22:$AR$25,5,FALSE)</f>
        <v>2</v>
      </c>
      <c r="AZ23" s="569">
        <v>6</v>
      </c>
      <c r="BA23" s="576">
        <v>41805</v>
      </c>
      <c r="BB23" s="592" t="s">
        <v>46</v>
      </c>
      <c r="BC23" s="572" t="s">
        <v>6</v>
      </c>
      <c r="BD23" s="573" t="s">
        <v>47</v>
      </c>
      <c r="BE23" s="575">
        <f>IF(G23='Resultat &amp; tabell'!$G23,2,0)</f>
        <v>0</v>
      </c>
      <c r="BF23" s="574" t="s">
        <v>6</v>
      </c>
      <c r="BG23" s="575">
        <f>IF(I23='Resultat &amp; tabell'!$I23,2,0)</f>
        <v>0</v>
      </c>
      <c r="BH23" s="575">
        <f>IF(J23='Resultat &amp; tabell'!$J23,1,0)</f>
        <v>1</v>
      </c>
      <c r="BI23" s="559">
        <f t="shared" si="33"/>
        <v>1</v>
      </c>
      <c r="BK23" s="562"/>
      <c r="BL23" s="599"/>
      <c r="BM23" s="599"/>
      <c r="BN23" s="599"/>
      <c r="BO23" s="599"/>
    </row>
    <row r="24" spans="2:67" ht="14.25" customHeight="1" x14ac:dyDescent="0.25">
      <c r="B24" s="498">
        <v>21</v>
      </c>
      <c r="C24" s="541">
        <v>41809.541666666664</v>
      </c>
      <c r="D24" s="537" t="s">
        <v>173</v>
      </c>
      <c r="E24" s="538" t="s">
        <v>6</v>
      </c>
      <c r="F24" s="539" t="s">
        <v>167</v>
      </c>
      <c r="G24" s="615">
        <v>2</v>
      </c>
      <c r="H24" s="552" t="s">
        <v>6</v>
      </c>
      <c r="I24" s="615">
        <v>2</v>
      </c>
      <c r="J24" s="615" t="s">
        <v>122</v>
      </c>
      <c r="K24" s="629">
        <f>IF('Resultat &amp; tabell'!J24="",0,BI24)</f>
        <v>2</v>
      </c>
      <c r="L24" s="619">
        <v>3</v>
      </c>
      <c r="M24" s="650" t="str">
        <f>VLOOKUP(L24,$AT$22:$AY$25,2,FALSE)</f>
        <v>Japan</v>
      </c>
      <c r="N24" s="651">
        <f>VLOOKUP(M24,$AU$22:$AY$25,2,FALSE)</f>
        <v>3</v>
      </c>
      <c r="O24" s="651">
        <f>VLOOKUP(M24,$AU$22:$AY$25,3,FALSE)</f>
        <v>3</v>
      </c>
      <c r="P24" s="651">
        <f>VLOOKUP(M24,$AU$22:$AY$25,4,FALSE)</f>
        <v>6</v>
      </c>
      <c r="Q24" s="652">
        <f>VLOOKUP(M24,$AU$22:$AY$25,5,FALSE)</f>
        <v>-3</v>
      </c>
      <c r="S24" s="622"/>
      <c r="T24" s="504"/>
      <c r="U24" s="504"/>
      <c r="V24" s="504"/>
      <c r="W24" s="504"/>
      <c r="Z24" s="511" t="s">
        <v>42</v>
      </c>
      <c r="AA24" s="512">
        <f t="shared" si="27"/>
        <v>1</v>
      </c>
      <c r="AB24" s="512">
        <f t="shared" si="28"/>
        <v>2</v>
      </c>
      <c r="AC24" s="512">
        <f t="shared" si="29"/>
        <v>2</v>
      </c>
      <c r="AD24" s="511" t="s">
        <v>46</v>
      </c>
      <c r="AE24" s="512">
        <f t="shared" si="30"/>
        <v>1</v>
      </c>
      <c r="AF24" s="508">
        <f t="shared" si="31"/>
        <v>2</v>
      </c>
      <c r="AG24" s="508">
        <f t="shared" si="32"/>
        <v>2</v>
      </c>
      <c r="AI24" s="507">
        <f>RANK($AJ24,$AJ$22:$AJ$25,1)+COUNTIF($AJ$22:$AJ24,$AJ24)-1</f>
        <v>4</v>
      </c>
      <c r="AJ24" s="507">
        <f>AK24+AL24+AM24</f>
        <v>4</v>
      </c>
      <c r="AK24" s="507">
        <f t="shared" si="34"/>
        <v>0</v>
      </c>
      <c r="AL24" s="507">
        <f t="shared" si="35"/>
        <v>0</v>
      </c>
      <c r="AM24" s="507">
        <f t="shared" si="36"/>
        <v>4</v>
      </c>
      <c r="AN24" s="511" t="s">
        <v>43</v>
      </c>
      <c r="AO24" s="507">
        <f t="shared" si="37"/>
        <v>0</v>
      </c>
      <c r="AP24" s="507">
        <f t="shared" si="38"/>
        <v>2</v>
      </c>
      <c r="AQ24" s="507">
        <f t="shared" si="39"/>
        <v>6</v>
      </c>
      <c r="AR24" s="507">
        <f t="shared" si="40"/>
        <v>-4</v>
      </c>
      <c r="AT24" s="507">
        <v>3</v>
      </c>
      <c r="AU24" s="507" t="str">
        <f t="shared" si="41"/>
        <v>Japan</v>
      </c>
      <c r="AV24" s="507">
        <f t="shared" si="42"/>
        <v>3</v>
      </c>
      <c r="AW24" s="507">
        <f t="shared" si="43"/>
        <v>3</v>
      </c>
      <c r="AX24" s="507">
        <f t="shared" si="44"/>
        <v>6</v>
      </c>
      <c r="AY24" s="507">
        <f t="shared" si="45"/>
        <v>-3</v>
      </c>
      <c r="AZ24" s="569">
        <v>21</v>
      </c>
      <c r="BA24" s="576">
        <v>41809.541666666664</v>
      </c>
      <c r="BB24" s="571" t="s">
        <v>42</v>
      </c>
      <c r="BC24" s="572" t="s">
        <v>6</v>
      </c>
      <c r="BD24" s="573" t="s">
        <v>46</v>
      </c>
      <c r="BE24" s="575">
        <f>IF(G24='Resultat &amp; tabell'!$G24,2,0)</f>
        <v>2</v>
      </c>
      <c r="BF24" s="574" t="s">
        <v>6</v>
      </c>
      <c r="BG24" s="575">
        <f>IF(I24='Resultat &amp; tabell'!$I24,2,0)</f>
        <v>0</v>
      </c>
      <c r="BH24" s="575">
        <f>IF(J24='Resultat &amp; tabell'!$J24,1,0)</f>
        <v>0</v>
      </c>
      <c r="BI24" s="559">
        <f t="shared" si="33"/>
        <v>2</v>
      </c>
      <c r="BK24" s="577"/>
      <c r="BL24" s="599"/>
      <c r="BM24" s="599"/>
      <c r="BN24" s="599"/>
      <c r="BO24" s="599"/>
    </row>
    <row r="25" spans="2:67" ht="14.25" customHeight="1" x14ac:dyDescent="0.25">
      <c r="B25" s="498">
        <v>22</v>
      </c>
      <c r="C25" s="541">
        <v>41809.791666666664</v>
      </c>
      <c r="D25" s="537" t="s">
        <v>171</v>
      </c>
      <c r="E25" s="538" t="s">
        <v>6</v>
      </c>
      <c r="F25" s="539" t="s">
        <v>172</v>
      </c>
      <c r="G25" s="615">
        <v>2</v>
      </c>
      <c r="H25" s="552" t="s">
        <v>6</v>
      </c>
      <c r="I25" s="615">
        <v>1</v>
      </c>
      <c r="J25" s="615">
        <v>1</v>
      </c>
      <c r="K25" s="629">
        <f>IF('Resultat &amp; tabell'!J25="",0,BI25)</f>
        <v>0</v>
      </c>
      <c r="L25" s="619">
        <v>4</v>
      </c>
      <c r="M25" s="639" t="str">
        <f>VLOOKUP(L25,$AT$22:$AY$25,2,FALSE)</f>
        <v>Grekland</v>
      </c>
      <c r="N25" s="636">
        <f>VLOOKUP(M25,$AU$22:$AY$25,2,FALSE)</f>
        <v>0</v>
      </c>
      <c r="O25" s="636">
        <f>VLOOKUP(M25,$AU$22:$AY$25,3,FALSE)</f>
        <v>2</v>
      </c>
      <c r="P25" s="636">
        <f>VLOOKUP(M25,$AU$22:$AY$25,4,FALSE)</f>
        <v>6</v>
      </c>
      <c r="Q25" s="637">
        <f>VLOOKUP(M25,$AU$22:$AY$25,5,FALSE)</f>
        <v>-4</v>
      </c>
      <c r="S25" s="622"/>
      <c r="T25" s="504"/>
      <c r="U25" s="504"/>
      <c r="V25" s="504"/>
      <c r="W25" s="504"/>
      <c r="Z25" s="511" t="s">
        <v>47</v>
      </c>
      <c r="AA25" s="512">
        <f t="shared" si="27"/>
        <v>3</v>
      </c>
      <c r="AB25" s="512">
        <f t="shared" si="28"/>
        <v>2</v>
      </c>
      <c r="AC25" s="512">
        <f t="shared" si="29"/>
        <v>1</v>
      </c>
      <c r="AD25" s="511" t="s">
        <v>43</v>
      </c>
      <c r="AE25" s="512">
        <f t="shared" si="30"/>
        <v>0</v>
      </c>
      <c r="AF25" s="508">
        <f t="shared" si="31"/>
        <v>1</v>
      </c>
      <c r="AG25" s="508">
        <f t="shared" si="32"/>
        <v>2</v>
      </c>
      <c r="AI25" s="507">
        <f>RANK($AJ25,$AJ$22:$AJ$25,1)+COUNTIF($AJ$22:$AJ25,$AJ25)-1</f>
        <v>3</v>
      </c>
      <c r="AJ25" s="507">
        <f>AK25+AL25+AM25</f>
        <v>3</v>
      </c>
      <c r="AK25" s="507">
        <f t="shared" si="34"/>
        <v>0</v>
      </c>
      <c r="AL25" s="507">
        <f t="shared" si="35"/>
        <v>0</v>
      </c>
      <c r="AM25" s="507">
        <f t="shared" si="36"/>
        <v>3</v>
      </c>
      <c r="AN25" s="511" t="s">
        <v>47</v>
      </c>
      <c r="AO25" s="507">
        <f t="shared" si="37"/>
        <v>3</v>
      </c>
      <c r="AP25" s="507">
        <f t="shared" si="38"/>
        <v>3</v>
      </c>
      <c r="AQ25" s="507">
        <f t="shared" si="39"/>
        <v>6</v>
      </c>
      <c r="AR25" s="507">
        <f t="shared" si="40"/>
        <v>-3</v>
      </c>
      <c r="AT25" s="507">
        <v>4</v>
      </c>
      <c r="AU25" s="507" t="str">
        <f t="shared" si="41"/>
        <v>Grekland</v>
      </c>
      <c r="AV25" s="507">
        <f t="shared" si="42"/>
        <v>0</v>
      </c>
      <c r="AW25" s="507">
        <f t="shared" si="43"/>
        <v>2</v>
      </c>
      <c r="AX25" s="507">
        <f t="shared" si="44"/>
        <v>6</v>
      </c>
      <c r="AY25" s="507">
        <f t="shared" si="45"/>
        <v>-4</v>
      </c>
      <c r="AZ25" s="569">
        <v>22</v>
      </c>
      <c r="BA25" s="576">
        <v>41809.791666666664</v>
      </c>
      <c r="BB25" s="571" t="s">
        <v>47</v>
      </c>
      <c r="BC25" s="572" t="s">
        <v>6</v>
      </c>
      <c r="BD25" s="573" t="s">
        <v>43</v>
      </c>
      <c r="BE25" s="575">
        <f>IF(G25='Resultat &amp; tabell'!$G25,2,0)</f>
        <v>0</v>
      </c>
      <c r="BF25" s="574" t="s">
        <v>6</v>
      </c>
      <c r="BG25" s="575">
        <f>IF(I25='Resultat &amp; tabell'!$I25,2,0)</f>
        <v>0</v>
      </c>
      <c r="BH25" s="575">
        <f>IF(J25='Resultat &amp; tabell'!$J25,1,0)</f>
        <v>0</v>
      </c>
      <c r="BI25" s="559">
        <f t="shared" si="33"/>
        <v>0</v>
      </c>
      <c r="BK25" s="577"/>
      <c r="BL25" s="599"/>
      <c r="BM25" s="599"/>
      <c r="BN25" s="599"/>
      <c r="BO25" s="599"/>
    </row>
    <row r="26" spans="2:67" ht="14.25" customHeight="1" x14ac:dyDescent="0.25">
      <c r="B26" s="498">
        <v>37</v>
      </c>
      <c r="C26" s="541">
        <v>41814.666666666664</v>
      </c>
      <c r="D26" s="537" t="s">
        <v>171</v>
      </c>
      <c r="E26" s="538" t="s">
        <v>6</v>
      </c>
      <c r="F26" s="539" t="s">
        <v>173</v>
      </c>
      <c r="G26" s="615">
        <v>1</v>
      </c>
      <c r="H26" s="552" t="s">
        <v>6</v>
      </c>
      <c r="I26" s="615">
        <v>2</v>
      </c>
      <c r="J26" s="615">
        <v>2</v>
      </c>
      <c r="K26" s="629">
        <f>IF('Resultat &amp; tabell'!J26="",0,BI26)</f>
        <v>3</v>
      </c>
      <c r="N26" s="641"/>
      <c r="O26" s="641"/>
      <c r="P26" s="641"/>
      <c r="Q26" s="641"/>
      <c r="S26" s="622"/>
      <c r="T26" s="504"/>
      <c r="U26" s="504"/>
      <c r="V26" s="504"/>
      <c r="W26" s="504"/>
      <c r="Z26" s="511" t="s">
        <v>47</v>
      </c>
      <c r="AA26" s="512">
        <f t="shared" si="27"/>
        <v>0</v>
      </c>
      <c r="AB26" s="512">
        <f t="shared" si="28"/>
        <v>1</v>
      </c>
      <c r="AC26" s="512">
        <f t="shared" si="29"/>
        <v>2</v>
      </c>
      <c r="AD26" s="511" t="s">
        <v>42</v>
      </c>
      <c r="AE26" s="512">
        <f t="shared" si="30"/>
        <v>3</v>
      </c>
      <c r="AF26" s="508">
        <f t="shared" si="31"/>
        <v>2</v>
      </c>
      <c r="AG26" s="508">
        <f t="shared" si="32"/>
        <v>1</v>
      </c>
      <c r="AZ26" s="569">
        <v>37</v>
      </c>
      <c r="BA26" s="576">
        <v>41814.666666666664</v>
      </c>
      <c r="BB26" s="571" t="s">
        <v>47</v>
      </c>
      <c r="BC26" s="572" t="s">
        <v>6</v>
      </c>
      <c r="BD26" s="573" t="s">
        <v>42</v>
      </c>
      <c r="BE26" s="575">
        <f>IF(G26='Resultat &amp; tabell'!$G26,2,0)</f>
        <v>2</v>
      </c>
      <c r="BF26" s="574" t="s">
        <v>6</v>
      </c>
      <c r="BG26" s="575">
        <f>IF(I26='Resultat &amp; tabell'!$I26,2,0)</f>
        <v>0</v>
      </c>
      <c r="BH26" s="575">
        <f>IF(J26='Resultat &amp; tabell'!$J26,1,0)</f>
        <v>1</v>
      </c>
      <c r="BI26" s="559">
        <f t="shared" si="33"/>
        <v>3</v>
      </c>
      <c r="BL26" s="599"/>
      <c r="BM26" s="599"/>
      <c r="BN26" s="599"/>
      <c r="BO26" s="599"/>
    </row>
    <row r="27" spans="2:67" ht="14.25" customHeight="1" x14ac:dyDescent="0.25">
      <c r="B27" s="498">
        <v>38</v>
      </c>
      <c r="C27" s="541">
        <v>41814.708333333336</v>
      </c>
      <c r="D27" s="537" t="s">
        <v>172</v>
      </c>
      <c r="E27" s="538" t="s">
        <v>6</v>
      </c>
      <c r="F27" s="539" t="s">
        <v>167</v>
      </c>
      <c r="G27" s="615">
        <v>0</v>
      </c>
      <c r="H27" s="552" t="s">
        <v>6</v>
      </c>
      <c r="I27" s="615">
        <v>2</v>
      </c>
      <c r="J27" s="615">
        <v>2</v>
      </c>
      <c r="K27" s="629">
        <f>IF('Resultat &amp; tabell'!J27="",0,BI27)</f>
        <v>0</v>
      </c>
      <c r="N27" s="641"/>
      <c r="O27" s="641"/>
      <c r="P27" s="641"/>
      <c r="Q27" s="641"/>
      <c r="S27" s="622"/>
      <c r="T27" s="504"/>
      <c r="U27" s="504"/>
      <c r="V27" s="504"/>
      <c r="W27" s="504"/>
      <c r="Z27" s="511" t="s">
        <v>43</v>
      </c>
      <c r="AA27" s="512">
        <f t="shared" si="27"/>
        <v>0</v>
      </c>
      <c r="AB27" s="512">
        <f t="shared" si="28"/>
        <v>0</v>
      </c>
      <c r="AC27" s="512">
        <f t="shared" si="29"/>
        <v>2</v>
      </c>
      <c r="AD27" s="511" t="s">
        <v>46</v>
      </c>
      <c r="AE27" s="512">
        <f t="shared" si="30"/>
        <v>3</v>
      </c>
      <c r="AF27" s="508">
        <f t="shared" si="31"/>
        <v>2</v>
      </c>
      <c r="AG27" s="508">
        <f t="shared" si="32"/>
        <v>0</v>
      </c>
      <c r="AZ27" s="569">
        <v>38</v>
      </c>
      <c r="BA27" s="576">
        <v>41814.708333333336</v>
      </c>
      <c r="BB27" s="571" t="s">
        <v>43</v>
      </c>
      <c r="BC27" s="572" t="s">
        <v>6</v>
      </c>
      <c r="BD27" s="573" t="s">
        <v>46</v>
      </c>
      <c r="BE27" s="575">
        <f>IF(G27='Resultat &amp; tabell'!$G27,2,0)</f>
        <v>0</v>
      </c>
      <c r="BF27" s="574" t="s">
        <v>6</v>
      </c>
      <c r="BG27" s="575">
        <f>IF(I27='Resultat &amp; tabell'!$I27,2,0)</f>
        <v>0</v>
      </c>
      <c r="BH27" s="575">
        <f>IF(J27='Resultat &amp; tabell'!$J27,1,0)</f>
        <v>0</v>
      </c>
      <c r="BI27" s="559">
        <f t="shared" si="33"/>
        <v>0</v>
      </c>
      <c r="BL27" s="599"/>
      <c r="BM27" s="599"/>
      <c r="BN27" s="599"/>
      <c r="BO27" s="599"/>
    </row>
    <row r="28" spans="2:67" ht="14.25" customHeight="1" x14ac:dyDescent="0.25">
      <c r="C28" s="513"/>
      <c r="K28" s="642"/>
      <c r="N28" s="641"/>
      <c r="O28" s="641"/>
      <c r="P28" s="641"/>
      <c r="Q28" s="641"/>
      <c r="S28" s="622"/>
      <c r="T28" s="504"/>
      <c r="U28" s="504"/>
      <c r="V28" s="504"/>
      <c r="W28" s="504"/>
      <c r="BA28" s="584"/>
      <c r="BI28" s="560"/>
      <c r="BL28" s="599"/>
      <c r="BM28" s="599"/>
      <c r="BN28" s="599"/>
      <c r="BO28" s="599"/>
    </row>
    <row r="29" spans="2:67" s="518" customFormat="1" ht="14.25" customHeight="1" x14ac:dyDescent="0.25">
      <c r="B29" s="495" t="s">
        <v>53</v>
      </c>
      <c r="C29" s="516"/>
      <c r="D29" s="501"/>
      <c r="E29" s="502"/>
      <c r="F29" s="501"/>
      <c r="G29" s="502"/>
      <c r="H29" s="502"/>
      <c r="I29" s="502"/>
      <c r="J29" s="502"/>
      <c r="K29" s="642"/>
      <c r="L29" s="643"/>
      <c r="M29" s="644"/>
      <c r="N29" s="645"/>
      <c r="O29" s="645"/>
      <c r="P29" s="645"/>
      <c r="Q29" s="645"/>
      <c r="R29" s="644"/>
      <c r="S29" s="644"/>
      <c r="Z29" s="505"/>
      <c r="AA29" s="512"/>
      <c r="AB29" s="512"/>
      <c r="AC29" s="512"/>
      <c r="AD29" s="505"/>
      <c r="AE29" s="519"/>
      <c r="AF29" s="520"/>
      <c r="AG29" s="520"/>
      <c r="AH29" s="519"/>
      <c r="AI29" s="519"/>
      <c r="AJ29" s="519"/>
      <c r="AK29" s="519"/>
      <c r="AL29" s="519"/>
      <c r="AM29" s="519"/>
      <c r="AN29" s="519"/>
      <c r="AO29" s="519"/>
      <c r="AP29" s="519"/>
      <c r="AQ29" s="519"/>
      <c r="AR29" s="519"/>
      <c r="AS29" s="519"/>
      <c r="AT29" s="519"/>
      <c r="AU29" s="519"/>
      <c r="AV29" s="519"/>
      <c r="AW29" s="519"/>
      <c r="AX29" s="519"/>
      <c r="AY29" s="519"/>
      <c r="AZ29" s="562" t="s">
        <v>53</v>
      </c>
      <c r="BA29" s="586"/>
      <c r="BB29" s="563"/>
      <c r="BC29" s="564"/>
      <c r="BD29" s="563"/>
      <c r="BE29" s="564"/>
      <c r="BF29" s="564"/>
      <c r="BG29" s="564"/>
      <c r="BH29" s="564"/>
      <c r="BI29" s="561"/>
      <c r="BJ29" s="528"/>
      <c r="BK29" s="530"/>
      <c r="BL29" s="561"/>
      <c r="BM29" s="561"/>
      <c r="BN29" s="561"/>
      <c r="BO29" s="561"/>
    </row>
    <row r="30" spans="2:67" s="518" customFormat="1" ht="14.25" customHeight="1" x14ac:dyDescent="0.25">
      <c r="B30" s="548" t="s">
        <v>2</v>
      </c>
      <c r="C30" s="549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550" t="s">
        <v>81</v>
      </c>
      <c r="K30" s="646" t="s">
        <v>89</v>
      </c>
      <c r="L30" s="643"/>
      <c r="M30" s="625" t="s">
        <v>53</v>
      </c>
      <c r="N30" s="626" t="s">
        <v>89</v>
      </c>
      <c r="O30" s="626" t="s">
        <v>90</v>
      </c>
      <c r="P30" s="626" t="s">
        <v>91</v>
      </c>
      <c r="Q30" s="627" t="s">
        <v>101</v>
      </c>
      <c r="R30" s="644"/>
      <c r="S30" s="644"/>
      <c r="Z30" s="509" t="s">
        <v>87</v>
      </c>
      <c r="AA30" s="509" t="s">
        <v>89</v>
      </c>
      <c r="AB30" s="509" t="s">
        <v>90</v>
      </c>
      <c r="AC30" s="509" t="s">
        <v>91</v>
      </c>
      <c r="AD30" s="509" t="s">
        <v>88</v>
      </c>
      <c r="AE30" s="509" t="s">
        <v>89</v>
      </c>
      <c r="AF30" s="509" t="s">
        <v>90</v>
      </c>
      <c r="AG30" s="509" t="s">
        <v>91</v>
      </c>
      <c r="AH30" s="519"/>
      <c r="AI30" s="510" t="s">
        <v>99</v>
      </c>
      <c r="AJ30" s="510" t="s">
        <v>98</v>
      </c>
      <c r="AK30" s="510" t="s">
        <v>97</v>
      </c>
      <c r="AL30" s="509" t="s">
        <v>96</v>
      </c>
      <c r="AM30" s="509" t="s">
        <v>95</v>
      </c>
      <c r="AN30" s="509" t="s">
        <v>92</v>
      </c>
      <c r="AO30" s="509" t="s">
        <v>89</v>
      </c>
      <c r="AP30" s="509" t="s">
        <v>90</v>
      </c>
      <c r="AQ30" s="509" t="s">
        <v>91</v>
      </c>
      <c r="AR30" s="510" t="s">
        <v>93</v>
      </c>
      <c r="AS30" s="519"/>
      <c r="AT30" s="509" t="s">
        <v>94</v>
      </c>
      <c r="AU30" s="509" t="s">
        <v>92</v>
      </c>
      <c r="AV30" s="509" t="s">
        <v>89</v>
      </c>
      <c r="AW30" s="509" t="s">
        <v>90</v>
      </c>
      <c r="AX30" s="509" t="s">
        <v>91</v>
      </c>
      <c r="AY30" s="510" t="s">
        <v>93</v>
      </c>
      <c r="AZ30" s="591" t="s">
        <v>2</v>
      </c>
      <c r="BA30" s="589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590" t="s">
        <v>81</v>
      </c>
      <c r="BI30" s="551" t="s">
        <v>89</v>
      </c>
      <c r="BJ30" s="528"/>
      <c r="BK30" s="565"/>
      <c r="BL30" s="561"/>
      <c r="BM30" s="561"/>
      <c r="BN30" s="561"/>
      <c r="BO30" s="561"/>
    </row>
    <row r="31" spans="2:67" ht="14.25" customHeight="1" x14ac:dyDescent="0.25">
      <c r="B31" s="498">
        <v>7</v>
      </c>
      <c r="C31" s="541">
        <v>41804.666666666664</v>
      </c>
      <c r="D31" s="537" t="s">
        <v>182</v>
      </c>
      <c r="E31" s="538" t="s">
        <v>6</v>
      </c>
      <c r="F31" s="539" t="s">
        <v>185</v>
      </c>
      <c r="G31" s="615">
        <v>3</v>
      </c>
      <c r="H31" s="552" t="s">
        <v>6</v>
      </c>
      <c r="I31" s="615">
        <v>0</v>
      </c>
      <c r="J31" s="615">
        <v>1</v>
      </c>
      <c r="K31" s="629">
        <f>IF('Resultat &amp; tabell'!J31="",0,BI31)</f>
        <v>0</v>
      </c>
      <c r="L31" s="630">
        <v>1</v>
      </c>
      <c r="M31" s="631" t="str">
        <f>VLOOKUP(L31,$AT$31:$AY$34,2,FALSE)</f>
        <v>Uruguay</v>
      </c>
      <c r="N31" s="632">
        <f>VLOOKUP(M31,$AU$31:$AY$34,2,FALSE)</f>
        <v>9</v>
      </c>
      <c r="O31" s="632">
        <f>VLOOKUP(M31,$AU$31:$AY$34,3,FALSE)</f>
        <v>7</v>
      </c>
      <c r="P31" s="632">
        <f>VLOOKUP(M31,$AU$31:$AY$34,4,FALSE)</f>
        <v>2</v>
      </c>
      <c r="Q31" s="633">
        <f>VLOOKUP(M31,$AU$31:$AY$34,5,FALSE)</f>
        <v>5</v>
      </c>
      <c r="S31" s="622"/>
      <c r="T31" s="504"/>
      <c r="U31" s="504"/>
      <c r="V31" s="504"/>
      <c r="W31" s="504"/>
      <c r="Z31" s="511" t="s">
        <v>55</v>
      </c>
      <c r="AA31" s="512">
        <f t="shared" ref="AA31:AA36" si="46">IF(G31="",0,IF($G31&lt;$I31,0,IF($G31=$I31,1,3)))</f>
        <v>3</v>
      </c>
      <c r="AB31" s="512">
        <f t="shared" ref="AB31:AB36" si="47">G31</f>
        <v>3</v>
      </c>
      <c r="AC31" s="512">
        <f t="shared" ref="AC31:AC36" si="48">I31</f>
        <v>0</v>
      </c>
      <c r="AD31" s="511" t="s">
        <v>56</v>
      </c>
      <c r="AE31" s="512">
        <f t="shared" ref="AE31:AE36" si="49">IF(I31="",0,IF(I31&lt;G31,0,IF(G31=I31,1,3)))</f>
        <v>0</v>
      </c>
      <c r="AF31" s="508">
        <f t="shared" ref="AF31:AF36" si="50">I31</f>
        <v>0</v>
      </c>
      <c r="AG31" s="508">
        <f t="shared" ref="AG31:AG36" si="51">G31</f>
        <v>3</v>
      </c>
      <c r="AI31" s="507">
        <f>RANK($AJ31,$AJ$31:$AJ$34,1)+COUNTIF($AJ$31:$AJ31,$AJ31)-1</f>
        <v>1</v>
      </c>
      <c r="AJ31" s="507">
        <f>AK31+AL31+AM31</f>
        <v>1</v>
      </c>
      <c r="AK31" s="507">
        <f>SUMPRODUCT(($AO$31:$AO$34=AO31)*($AR$31:$AR$34=AR31)*($AP$31:$AP$34&gt;AP31))</f>
        <v>0</v>
      </c>
      <c r="AL31" s="507">
        <f>SUMPRODUCT(($AO$31:$AO$34=AO31)*($AR$31:$AR$34&gt;AR31))</f>
        <v>0</v>
      </c>
      <c r="AM31" s="507">
        <f>RANK(AO31,$AO$31:$AO$34)</f>
        <v>1</v>
      </c>
      <c r="AN31" s="511" t="s">
        <v>55</v>
      </c>
      <c r="AO31" s="507">
        <f>SUMIF($Z$31:$Z$36,$AN31,$AA$31:$AA$36)+SUMIF($AD$31:$AD$36,$AN31,$AE$31:$AE$36)</f>
        <v>9</v>
      </c>
      <c r="AP31" s="507">
        <f>SUMIF($Z$31:$Z$36,$AN31,$AB$31:$AB$36)+SUMIF($AD$31:$AD$36,$AN31,$AF$31:$AF$36)</f>
        <v>7</v>
      </c>
      <c r="AQ31" s="507">
        <f>SUMIF($Z$31:$Z$36,$AN31,$AC$31:$AC$36)+SUMIF($AD$31:$AD$36,$AN31,$AG$31:$AG$36)</f>
        <v>2</v>
      </c>
      <c r="AR31" s="507">
        <f>AP31-AQ31</f>
        <v>5</v>
      </c>
      <c r="AT31" s="507">
        <v>1</v>
      </c>
      <c r="AU31" s="507" t="str">
        <f>VLOOKUP($AT31,$AI$31:$AR$34,6,FALSE)</f>
        <v>Uruguay</v>
      </c>
      <c r="AV31" s="507">
        <f>VLOOKUP($AU31,$AN$31:$AR$34,2,FALSE)</f>
        <v>9</v>
      </c>
      <c r="AW31" s="507">
        <f>VLOOKUP($AU31,$AN$31:$AR$34,3,FALSE)</f>
        <v>7</v>
      </c>
      <c r="AX31" s="507">
        <f>VLOOKUP($AU31,$AN$31:$AR$34,4,FALSE)</f>
        <v>2</v>
      </c>
      <c r="AY31" s="507">
        <f>VLOOKUP($AU31,$AN$31:$AR$34,5,FALSE)</f>
        <v>5</v>
      </c>
      <c r="AZ31" s="569">
        <v>7</v>
      </c>
      <c r="BA31" s="576">
        <v>41804.666666666664</v>
      </c>
      <c r="BB31" s="571" t="s">
        <v>55</v>
      </c>
      <c r="BC31" s="572" t="s">
        <v>6</v>
      </c>
      <c r="BD31" s="573" t="s">
        <v>56</v>
      </c>
      <c r="BE31" s="575">
        <f>IF(G31='Resultat &amp; tabell'!$G31,2,0)</f>
        <v>0</v>
      </c>
      <c r="BF31" s="574" t="s">
        <v>6</v>
      </c>
      <c r="BG31" s="575">
        <f>IF(I31='Resultat &amp; tabell'!$I31,2,0)</f>
        <v>0</v>
      </c>
      <c r="BH31" s="575">
        <f>IF(J31='Resultat &amp; tabell'!$J31,1,0)</f>
        <v>0</v>
      </c>
      <c r="BI31" s="559">
        <f t="shared" ref="BI31:BI36" si="52">SUM(BE31+BG31+BH31)</f>
        <v>0</v>
      </c>
      <c r="BJ31" s="529"/>
      <c r="BK31" s="562"/>
      <c r="BL31" s="599"/>
      <c r="BM31" s="599"/>
      <c r="BN31" s="599"/>
      <c r="BO31" s="599"/>
    </row>
    <row r="32" spans="2:67" ht="14.25" customHeight="1" x14ac:dyDescent="0.25">
      <c r="B32" s="498">
        <v>8</v>
      </c>
      <c r="C32" s="541">
        <v>41804.75</v>
      </c>
      <c r="D32" s="537" t="s">
        <v>183</v>
      </c>
      <c r="E32" s="538" t="s">
        <v>6</v>
      </c>
      <c r="F32" s="539" t="s">
        <v>184</v>
      </c>
      <c r="G32" s="615">
        <v>1</v>
      </c>
      <c r="H32" s="552" t="s">
        <v>6</v>
      </c>
      <c r="I32" s="615">
        <v>1</v>
      </c>
      <c r="J32" s="615" t="s">
        <v>122</v>
      </c>
      <c r="K32" s="629">
        <f>IF('Resultat &amp; tabell'!J32="",0,BI32)</f>
        <v>2</v>
      </c>
      <c r="L32" s="619">
        <v>2</v>
      </c>
      <c r="M32" s="635" t="str">
        <f>VLOOKUP(L32,$AT$31:$AY$34,2,FALSE)</f>
        <v>England</v>
      </c>
      <c r="N32" s="636">
        <f>VLOOKUP(M32,$AU$31:$AY$34,2,FALSE)</f>
        <v>4</v>
      </c>
      <c r="O32" s="636">
        <f>VLOOKUP(M32,$AU$31:$AY$34,3,FALSE)</f>
        <v>4</v>
      </c>
      <c r="P32" s="636">
        <f>VLOOKUP(M32,$AU$31:$AY$34,4,FALSE)</f>
        <v>3</v>
      </c>
      <c r="Q32" s="637">
        <f>VLOOKUP(M32,$AU$31:$AY$34,5,FALSE)</f>
        <v>1</v>
      </c>
      <c r="S32" s="622"/>
      <c r="T32" s="504"/>
      <c r="U32" s="504"/>
      <c r="V32" s="504"/>
      <c r="W32" s="504"/>
      <c r="Z32" s="511" t="s">
        <v>59</v>
      </c>
      <c r="AA32" s="512">
        <f t="shared" si="46"/>
        <v>1</v>
      </c>
      <c r="AB32" s="512">
        <f t="shared" si="47"/>
        <v>1</v>
      </c>
      <c r="AC32" s="512">
        <f t="shared" si="48"/>
        <v>1</v>
      </c>
      <c r="AD32" s="511" t="s">
        <v>60</v>
      </c>
      <c r="AE32" s="512">
        <f t="shared" si="49"/>
        <v>1</v>
      </c>
      <c r="AF32" s="508">
        <f t="shared" si="50"/>
        <v>1</v>
      </c>
      <c r="AG32" s="508">
        <f t="shared" si="51"/>
        <v>1</v>
      </c>
      <c r="AI32" s="507">
        <f>RANK($AJ32,$AJ$31:$AJ$34,1)+COUNTIF($AJ$31:$AJ32,$AJ32)-1</f>
        <v>2</v>
      </c>
      <c r="AJ32" s="507">
        <f>AK32+AL32+AM32</f>
        <v>2</v>
      </c>
      <c r="AK32" s="507">
        <f t="shared" ref="AK32:AK34" si="53">SUMPRODUCT(($AO$31:$AO$34=AO32)*($AR$31:$AR$34=AR32)*($AP$31:$AP$34&gt;AP32))</f>
        <v>0</v>
      </c>
      <c r="AL32" s="507">
        <f t="shared" ref="AL32:AL34" si="54">SUMPRODUCT(($AO$31:$AO$34=AO32)*($AR$31:$AR$34&gt;AR32))</f>
        <v>0</v>
      </c>
      <c r="AM32" s="507">
        <f t="shared" ref="AM32:AM34" si="55">RANK(AO32,$AO$31:$AO$34)</f>
        <v>2</v>
      </c>
      <c r="AN32" s="511" t="s">
        <v>59</v>
      </c>
      <c r="AO32" s="507">
        <f t="shared" ref="AO32:AO34" si="56">SUMIF($Z$31:$Z$36,$AN32,$AA$31:$AA$36)+SUMIF($AD$31:$AD$36,$AN32,$AE$31:$AE$36)</f>
        <v>4</v>
      </c>
      <c r="AP32" s="507">
        <f t="shared" ref="AP32:AP34" si="57">SUMIF($Z$31:$Z$36,$AN32,$AB$31:$AB$36)+SUMIF($AD$31:$AD$36,$AN32,$AF$31:$AF$36)</f>
        <v>4</v>
      </c>
      <c r="AQ32" s="507">
        <f t="shared" ref="AQ32:AQ34" si="58">SUMIF($Z$31:$Z$36,$AN32,$AC$31:$AC$36)+SUMIF($AD$31:$AD$36,$AN32,$AG$31:$AG$36)</f>
        <v>3</v>
      </c>
      <c r="AR32" s="507">
        <f t="shared" ref="AR32:AR34" si="59">AP32-AQ32</f>
        <v>1</v>
      </c>
      <c r="AT32" s="507">
        <v>2</v>
      </c>
      <c r="AU32" s="507" t="str">
        <f t="shared" ref="AU32:AU34" si="60">VLOOKUP($AT32,$AI$31:$AR$34,6,FALSE)</f>
        <v>England</v>
      </c>
      <c r="AV32" s="507">
        <f t="shared" ref="AV32:AV34" si="61">VLOOKUP($AU32,$AN$31:$AR$34,2,FALSE)</f>
        <v>4</v>
      </c>
      <c r="AW32" s="507">
        <f t="shared" ref="AW32:AW34" si="62">VLOOKUP($AU32,$AN$31:$AR$34,3,FALSE)</f>
        <v>4</v>
      </c>
      <c r="AX32" s="507">
        <f t="shared" ref="AX32:AX34" si="63">VLOOKUP($AU32,$AN$31:$AR$34,4,FALSE)</f>
        <v>3</v>
      </c>
      <c r="AY32" s="507">
        <f t="shared" ref="AY32:AY34" si="64">VLOOKUP($AU32,$AN$31:$AR$34,5,FALSE)</f>
        <v>1</v>
      </c>
      <c r="AZ32" s="569">
        <v>8</v>
      </c>
      <c r="BA32" s="576">
        <v>41804.75</v>
      </c>
      <c r="BB32" s="571" t="s">
        <v>59</v>
      </c>
      <c r="BC32" s="572" t="s">
        <v>6</v>
      </c>
      <c r="BD32" s="573" t="s">
        <v>60</v>
      </c>
      <c r="BE32" s="575">
        <f>IF(G32='Resultat &amp; tabell'!$G32,2,0)</f>
        <v>2</v>
      </c>
      <c r="BF32" s="574" t="s">
        <v>6</v>
      </c>
      <c r="BG32" s="575">
        <f>IF(I32='Resultat &amp; tabell'!$I32,2,0)</f>
        <v>0</v>
      </c>
      <c r="BH32" s="575">
        <f>IF(J32='Resultat &amp; tabell'!$J32,1,0)</f>
        <v>0</v>
      </c>
      <c r="BI32" s="559">
        <f t="shared" si="52"/>
        <v>2</v>
      </c>
      <c r="BK32" s="562"/>
      <c r="BL32" s="599"/>
      <c r="BM32" s="599"/>
      <c r="BN32" s="599"/>
      <c r="BO32" s="599"/>
    </row>
    <row r="33" spans="2:67" ht="14.25" customHeight="1" x14ac:dyDescent="0.25">
      <c r="B33" s="498">
        <v>23</v>
      </c>
      <c r="C33" s="541">
        <v>41809.666666666664</v>
      </c>
      <c r="D33" s="537" t="s">
        <v>182</v>
      </c>
      <c r="E33" s="538" t="s">
        <v>6</v>
      </c>
      <c r="F33" s="539" t="s">
        <v>183</v>
      </c>
      <c r="G33" s="615">
        <v>2</v>
      </c>
      <c r="H33" s="552" t="s">
        <v>6</v>
      </c>
      <c r="I33" s="615">
        <v>1</v>
      </c>
      <c r="J33" s="615">
        <v>1</v>
      </c>
      <c r="K33" s="629">
        <f>IF('Resultat &amp; tabell'!J33="",0,BI33)</f>
        <v>5</v>
      </c>
      <c r="L33" s="619">
        <v>3</v>
      </c>
      <c r="M33" s="650" t="str">
        <f>VLOOKUP(L33,$AT$31:$AY$34,2,FALSE)</f>
        <v>Italien</v>
      </c>
      <c r="N33" s="651">
        <f>VLOOKUP(M33,$AU$31:$AY$34,2,FALSE)</f>
        <v>4</v>
      </c>
      <c r="O33" s="651">
        <f>VLOOKUP(M33,$AU$31:$AY$34,3,FALSE)</f>
        <v>4</v>
      </c>
      <c r="P33" s="651">
        <f>VLOOKUP(M33,$AU$31:$AY$34,4,FALSE)</f>
        <v>3</v>
      </c>
      <c r="Q33" s="652">
        <f>VLOOKUP(M33,$AU$31:$AY$34,5,FALSE)</f>
        <v>1</v>
      </c>
      <c r="S33" s="622"/>
      <c r="T33" s="504"/>
      <c r="U33" s="504"/>
      <c r="V33" s="504"/>
      <c r="W33" s="504"/>
      <c r="Z33" s="511" t="s">
        <v>55</v>
      </c>
      <c r="AA33" s="512">
        <f t="shared" si="46"/>
        <v>3</v>
      </c>
      <c r="AB33" s="512">
        <f t="shared" si="47"/>
        <v>2</v>
      </c>
      <c r="AC33" s="512">
        <f t="shared" si="48"/>
        <v>1</v>
      </c>
      <c r="AD33" s="511" t="s">
        <v>59</v>
      </c>
      <c r="AE33" s="512">
        <f t="shared" si="49"/>
        <v>0</v>
      </c>
      <c r="AF33" s="508">
        <f t="shared" si="50"/>
        <v>1</v>
      </c>
      <c r="AG33" s="508">
        <f t="shared" si="51"/>
        <v>2</v>
      </c>
      <c r="AI33" s="507">
        <f>RANK($AJ33,$AJ$31:$AJ$34,1)+COUNTIF($AJ$31:$AJ33,$AJ33)-1</f>
        <v>4</v>
      </c>
      <c r="AJ33" s="507">
        <f>AK33+AL33+AM33</f>
        <v>4</v>
      </c>
      <c r="AK33" s="507">
        <f t="shared" si="53"/>
        <v>0</v>
      </c>
      <c r="AL33" s="507">
        <f t="shared" si="54"/>
        <v>0</v>
      </c>
      <c r="AM33" s="507">
        <f t="shared" si="55"/>
        <v>4</v>
      </c>
      <c r="AN33" s="511" t="s">
        <v>56</v>
      </c>
      <c r="AO33" s="507">
        <f t="shared" si="56"/>
        <v>0</v>
      </c>
      <c r="AP33" s="507">
        <f t="shared" si="57"/>
        <v>0</v>
      </c>
      <c r="AQ33" s="507">
        <f t="shared" si="58"/>
        <v>7</v>
      </c>
      <c r="AR33" s="507">
        <f t="shared" si="59"/>
        <v>-7</v>
      </c>
      <c r="AT33" s="507">
        <v>3</v>
      </c>
      <c r="AU33" s="507" t="str">
        <f t="shared" si="60"/>
        <v>Italien</v>
      </c>
      <c r="AV33" s="507">
        <f t="shared" si="61"/>
        <v>4</v>
      </c>
      <c r="AW33" s="507">
        <f t="shared" si="62"/>
        <v>4</v>
      </c>
      <c r="AX33" s="507">
        <f t="shared" si="63"/>
        <v>3</v>
      </c>
      <c r="AY33" s="507">
        <f t="shared" si="64"/>
        <v>1</v>
      </c>
      <c r="AZ33" s="569">
        <v>23</v>
      </c>
      <c r="BA33" s="576">
        <v>41809.666666666664</v>
      </c>
      <c r="BB33" s="571" t="s">
        <v>55</v>
      </c>
      <c r="BC33" s="572" t="s">
        <v>6</v>
      </c>
      <c r="BD33" s="573" t="s">
        <v>59</v>
      </c>
      <c r="BE33" s="575">
        <f>IF(G33='Resultat &amp; tabell'!$G33,2,0)</f>
        <v>2</v>
      </c>
      <c r="BF33" s="574" t="s">
        <v>6</v>
      </c>
      <c r="BG33" s="575">
        <f>IF(I33='Resultat &amp; tabell'!$I33,2,0)</f>
        <v>2</v>
      </c>
      <c r="BH33" s="575">
        <f>IF(J33='Resultat &amp; tabell'!$J33,1,0)</f>
        <v>1</v>
      </c>
      <c r="BI33" s="559">
        <f t="shared" si="52"/>
        <v>5</v>
      </c>
      <c r="BK33" s="577"/>
      <c r="BL33" s="599"/>
      <c r="BM33" s="599"/>
      <c r="BN33" s="599"/>
      <c r="BO33" s="599"/>
    </row>
    <row r="34" spans="2:67" ht="14.25" customHeight="1" x14ac:dyDescent="0.25">
      <c r="B34" s="498">
        <v>24</v>
      </c>
      <c r="C34" s="541">
        <v>41810.541666666664</v>
      </c>
      <c r="D34" s="537" t="s">
        <v>184</v>
      </c>
      <c r="E34" s="538" t="s">
        <v>6</v>
      </c>
      <c r="F34" s="539" t="s">
        <v>185</v>
      </c>
      <c r="G34" s="615">
        <v>2</v>
      </c>
      <c r="H34" s="552" t="s">
        <v>6</v>
      </c>
      <c r="I34" s="615">
        <v>0</v>
      </c>
      <c r="J34" s="615">
        <v>1</v>
      </c>
      <c r="K34" s="629">
        <f>IF('Resultat &amp; tabell'!J34="",0,BI34)</f>
        <v>0</v>
      </c>
      <c r="L34" s="619">
        <v>4</v>
      </c>
      <c r="M34" s="639" t="str">
        <f>VLOOKUP(L34,$AT$31:$AY$34,2,FALSE)</f>
        <v>Costa Rica</v>
      </c>
      <c r="N34" s="636">
        <f>VLOOKUP(M34,$AU$31:$AY$34,2,FALSE)</f>
        <v>0</v>
      </c>
      <c r="O34" s="636">
        <f>VLOOKUP(M34,$AU$31:$AY$34,3,FALSE)</f>
        <v>0</v>
      </c>
      <c r="P34" s="636">
        <f>VLOOKUP(M34,$AU$31:$AY$34,4,FALSE)</f>
        <v>7</v>
      </c>
      <c r="Q34" s="637">
        <f>VLOOKUP(M34,$AU$31:$AY$34,5,FALSE)</f>
        <v>-7</v>
      </c>
      <c r="S34" s="622"/>
      <c r="T34" s="504"/>
      <c r="U34" s="504"/>
      <c r="V34" s="504"/>
      <c r="W34" s="504"/>
      <c r="Z34" s="511" t="s">
        <v>60</v>
      </c>
      <c r="AA34" s="512">
        <f t="shared" si="46"/>
        <v>3</v>
      </c>
      <c r="AB34" s="512">
        <f t="shared" si="47"/>
        <v>2</v>
      </c>
      <c r="AC34" s="512">
        <f t="shared" si="48"/>
        <v>0</v>
      </c>
      <c r="AD34" s="511" t="s">
        <v>56</v>
      </c>
      <c r="AE34" s="512">
        <f t="shared" si="49"/>
        <v>0</v>
      </c>
      <c r="AF34" s="508">
        <f t="shared" si="50"/>
        <v>0</v>
      </c>
      <c r="AG34" s="508">
        <f t="shared" si="51"/>
        <v>2</v>
      </c>
      <c r="AI34" s="507">
        <f>RANK($AJ34,$AJ$31:$AJ$34,1)+COUNTIF($AJ$31:$AJ34,$AJ34)-1</f>
        <v>3</v>
      </c>
      <c r="AJ34" s="507">
        <f>AK34+AL34+AM34</f>
        <v>2</v>
      </c>
      <c r="AK34" s="507">
        <f t="shared" si="53"/>
        <v>0</v>
      </c>
      <c r="AL34" s="507">
        <f t="shared" si="54"/>
        <v>0</v>
      </c>
      <c r="AM34" s="507">
        <f t="shared" si="55"/>
        <v>2</v>
      </c>
      <c r="AN34" s="511" t="s">
        <v>60</v>
      </c>
      <c r="AO34" s="507">
        <f t="shared" si="56"/>
        <v>4</v>
      </c>
      <c r="AP34" s="507">
        <f t="shared" si="57"/>
        <v>4</v>
      </c>
      <c r="AQ34" s="507">
        <f t="shared" si="58"/>
        <v>3</v>
      </c>
      <c r="AR34" s="507">
        <f t="shared" si="59"/>
        <v>1</v>
      </c>
      <c r="AT34" s="507">
        <v>4</v>
      </c>
      <c r="AU34" s="507" t="str">
        <f t="shared" si="60"/>
        <v>Costa Rica</v>
      </c>
      <c r="AV34" s="507">
        <f t="shared" si="61"/>
        <v>0</v>
      </c>
      <c r="AW34" s="507">
        <f t="shared" si="62"/>
        <v>0</v>
      </c>
      <c r="AX34" s="507">
        <f t="shared" si="63"/>
        <v>7</v>
      </c>
      <c r="AY34" s="507">
        <f t="shared" si="64"/>
        <v>-7</v>
      </c>
      <c r="AZ34" s="569">
        <v>24</v>
      </c>
      <c r="BA34" s="576">
        <v>41810.541666666664</v>
      </c>
      <c r="BB34" s="571" t="s">
        <v>60</v>
      </c>
      <c r="BC34" s="572" t="s">
        <v>6</v>
      </c>
      <c r="BD34" s="573" t="s">
        <v>56</v>
      </c>
      <c r="BE34" s="575">
        <f>IF(G34='Resultat &amp; tabell'!$G34,2,0)</f>
        <v>0</v>
      </c>
      <c r="BF34" s="574" t="s">
        <v>6</v>
      </c>
      <c r="BG34" s="575">
        <f>IF(I34='Resultat &amp; tabell'!$I34,2,0)</f>
        <v>0</v>
      </c>
      <c r="BH34" s="575">
        <f>IF(J34='Resultat &amp; tabell'!$J34,1,0)</f>
        <v>0</v>
      </c>
      <c r="BI34" s="559">
        <f t="shared" si="52"/>
        <v>0</v>
      </c>
      <c r="BK34" s="577"/>
      <c r="BL34" s="599"/>
      <c r="BM34" s="599"/>
      <c r="BN34" s="599"/>
      <c r="BO34" s="599"/>
    </row>
    <row r="35" spans="2:67" ht="14.25" customHeight="1" x14ac:dyDescent="0.25">
      <c r="B35" s="498">
        <v>39</v>
      </c>
      <c r="C35" s="541">
        <v>41814.541666666664</v>
      </c>
      <c r="D35" s="537" t="s">
        <v>184</v>
      </c>
      <c r="E35" s="538" t="s">
        <v>6</v>
      </c>
      <c r="F35" s="539" t="s">
        <v>182</v>
      </c>
      <c r="G35" s="615">
        <v>1</v>
      </c>
      <c r="H35" s="552" t="s">
        <v>6</v>
      </c>
      <c r="I35" s="615">
        <v>2</v>
      </c>
      <c r="J35" s="615">
        <v>2</v>
      </c>
      <c r="K35" s="629">
        <f>IF('Resultat &amp; tabell'!J35="",0,BI35)</f>
        <v>1</v>
      </c>
      <c r="N35" s="641"/>
      <c r="O35" s="654"/>
      <c r="P35" s="641"/>
      <c r="Q35" s="641"/>
      <c r="S35" s="622"/>
      <c r="T35" s="504"/>
      <c r="U35" s="504"/>
      <c r="V35" s="504"/>
      <c r="W35" s="504"/>
      <c r="Z35" s="511" t="s">
        <v>60</v>
      </c>
      <c r="AA35" s="512">
        <f t="shared" si="46"/>
        <v>0</v>
      </c>
      <c r="AB35" s="512">
        <f t="shared" si="47"/>
        <v>1</v>
      </c>
      <c r="AC35" s="512">
        <f t="shared" si="48"/>
        <v>2</v>
      </c>
      <c r="AD35" s="511" t="s">
        <v>55</v>
      </c>
      <c r="AE35" s="512">
        <f t="shared" si="49"/>
        <v>3</v>
      </c>
      <c r="AF35" s="508">
        <f t="shared" si="50"/>
        <v>2</v>
      </c>
      <c r="AG35" s="508">
        <f t="shared" si="51"/>
        <v>1</v>
      </c>
      <c r="AZ35" s="569">
        <v>39</v>
      </c>
      <c r="BA35" s="576">
        <v>41814.541666666664</v>
      </c>
      <c r="BB35" s="571" t="s">
        <v>60</v>
      </c>
      <c r="BC35" s="572" t="s">
        <v>6</v>
      </c>
      <c r="BD35" s="573" t="s">
        <v>55</v>
      </c>
      <c r="BE35" s="575">
        <f>IF(G35='Resultat &amp; tabell'!$G35,2,0)</f>
        <v>0</v>
      </c>
      <c r="BF35" s="574" t="s">
        <v>6</v>
      </c>
      <c r="BG35" s="575">
        <f>IF(I35='Resultat &amp; tabell'!$I35,2,0)</f>
        <v>0</v>
      </c>
      <c r="BH35" s="575">
        <f>IF(J35='Resultat &amp; tabell'!$J35,1,0)</f>
        <v>1</v>
      </c>
      <c r="BI35" s="559">
        <f t="shared" si="52"/>
        <v>1</v>
      </c>
      <c r="BL35" s="599"/>
      <c r="BM35" s="603"/>
      <c r="BN35" s="599"/>
      <c r="BO35" s="599"/>
    </row>
    <row r="36" spans="2:67" ht="14.25" customHeight="1" x14ac:dyDescent="0.25">
      <c r="B36" s="498">
        <v>40</v>
      </c>
      <c r="C36" s="541">
        <v>41814.541666666664</v>
      </c>
      <c r="D36" s="537" t="s">
        <v>185</v>
      </c>
      <c r="E36" s="538" t="s">
        <v>6</v>
      </c>
      <c r="F36" s="539" t="s">
        <v>183</v>
      </c>
      <c r="G36" s="615">
        <v>0</v>
      </c>
      <c r="H36" s="552" t="s">
        <v>6</v>
      </c>
      <c r="I36" s="615">
        <v>2</v>
      </c>
      <c r="J36" s="615">
        <v>2</v>
      </c>
      <c r="K36" s="629">
        <f>IF('Resultat &amp; tabell'!J36="",0,BI36)</f>
        <v>2</v>
      </c>
      <c r="N36" s="494"/>
      <c r="O36" s="494"/>
      <c r="P36" s="641"/>
      <c r="Q36" s="641"/>
      <c r="S36" s="622"/>
      <c r="T36" s="504"/>
      <c r="U36" s="504"/>
      <c r="V36" s="504"/>
      <c r="W36" s="504"/>
      <c r="Z36" s="511" t="s">
        <v>56</v>
      </c>
      <c r="AA36" s="512">
        <f t="shared" si="46"/>
        <v>0</v>
      </c>
      <c r="AB36" s="512">
        <f t="shared" si="47"/>
        <v>0</v>
      </c>
      <c r="AC36" s="512">
        <f t="shared" si="48"/>
        <v>2</v>
      </c>
      <c r="AD36" s="511" t="s">
        <v>59</v>
      </c>
      <c r="AE36" s="512">
        <f t="shared" si="49"/>
        <v>3</v>
      </c>
      <c r="AF36" s="508">
        <f t="shared" si="50"/>
        <v>2</v>
      </c>
      <c r="AG36" s="508">
        <f t="shared" si="51"/>
        <v>0</v>
      </c>
      <c r="AZ36" s="569">
        <v>40</v>
      </c>
      <c r="BA36" s="576">
        <v>41814.541666666664</v>
      </c>
      <c r="BB36" s="571" t="s">
        <v>56</v>
      </c>
      <c r="BC36" s="572" t="s">
        <v>6</v>
      </c>
      <c r="BD36" s="573" t="s">
        <v>59</v>
      </c>
      <c r="BE36" s="575">
        <f>IF(G36='Resultat &amp; tabell'!$G36,2,0)</f>
        <v>2</v>
      </c>
      <c r="BF36" s="574" t="s">
        <v>6</v>
      </c>
      <c r="BG36" s="575">
        <f>IF(I36='Resultat &amp; tabell'!$I36,2,0)</f>
        <v>0</v>
      </c>
      <c r="BH36" s="575">
        <f>IF(J36='Resultat &amp; tabell'!$J36,1,0)</f>
        <v>0</v>
      </c>
      <c r="BI36" s="559">
        <f t="shared" si="52"/>
        <v>2</v>
      </c>
      <c r="BL36" s="599"/>
      <c r="BM36" s="603"/>
      <c r="BN36" s="599"/>
      <c r="BO36" s="599"/>
    </row>
    <row r="37" spans="2:67" ht="14.25" customHeight="1" x14ac:dyDescent="0.25">
      <c r="C37" s="513"/>
      <c r="K37" s="642"/>
      <c r="N37" s="641"/>
      <c r="O37" s="654"/>
      <c r="P37" s="641"/>
      <c r="Q37" s="641"/>
      <c r="S37" s="622"/>
      <c r="T37" s="504"/>
      <c r="U37" s="504"/>
      <c r="V37" s="504"/>
      <c r="W37" s="504"/>
      <c r="BA37" s="584"/>
      <c r="BI37" s="560"/>
      <c r="BL37" s="599"/>
      <c r="BM37" s="603"/>
      <c r="BN37" s="599"/>
      <c r="BO37" s="599"/>
    </row>
    <row r="38" spans="2:67" s="518" customFormat="1" ht="14.25" customHeight="1" x14ac:dyDescent="0.25">
      <c r="B38" s="495" t="s">
        <v>61</v>
      </c>
      <c r="C38" s="516"/>
      <c r="D38" s="501"/>
      <c r="E38" s="502"/>
      <c r="F38" s="501"/>
      <c r="G38" s="502"/>
      <c r="H38" s="502"/>
      <c r="I38" s="502"/>
      <c r="J38" s="502"/>
      <c r="K38" s="642"/>
      <c r="L38" s="643"/>
      <c r="M38" s="644"/>
      <c r="N38" s="645"/>
      <c r="O38" s="655"/>
      <c r="P38" s="645"/>
      <c r="Q38" s="645"/>
      <c r="R38" s="644"/>
      <c r="S38" s="645"/>
      <c r="T38" s="502"/>
      <c r="U38" s="502"/>
      <c r="V38" s="502"/>
      <c r="W38" s="523"/>
      <c r="Z38" s="505"/>
      <c r="AA38" s="512"/>
      <c r="AB38" s="512"/>
      <c r="AC38" s="512"/>
      <c r="AD38" s="505"/>
      <c r="AE38" s="519"/>
      <c r="AF38" s="520"/>
      <c r="AG38" s="520"/>
      <c r="AH38" s="519"/>
      <c r="AI38" s="519"/>
      <c r="AJ38" s="519"/>
      <c r="AK38" s="519"/>
      <c r="AL38" s="519"/>
      <c r="AM38" s="519"/>
      <c r="AN38" s="519"/>
      <c r="AO38" s="519"/>
      <c r="AP38" s="519"/>
      <c r="AQ38" s="519"/>
      <c r="AR38" s="519"/>
      <c r="AS38" s="519"/>
      <c r="AT38" s="519"/>
      <c r="AU38" s="519"/>
      <c r="AV38" s="519"/>
      <c r="AW38" s="519"/>
      <c r="AX38" s="519"/>
      <c r="AY38" s="519"/>
      <c r="AZ38" s="562" t="s">
        <v>61</v>
      </c>
      <c r="BA38" s="586"/>
      <c r="BB38" s="563"/>
      <c r="BC38" s="564"/>
      <c r="BD38" s="563"/>
      <c r="BE38" s="564"/>
      <c r="BF38" s="564"/>
      <c r="BG38" s="564"/>
      <c r="BH38" s="564"/>
      <c r="BI38" s="561"/>
      <c r="BJ38" s="528"/>
      <c r="BK38" s="530"/>
      <c r="BL38" s="561"/>
      <c r="BM38" s="604"/>
      <c r="BN38" s="561"/>
      <c r="BO38" s="561"/>
    </row>
    <row r="39" spans="2:67" s="518" customFormat="1" ht="14.25" customHeight="1" x14ac:dyDescent="0.25">
      <c r="B39" s="548" t="s">
        <v>2</v>
      </c>
      <c r="C39" s="549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550" t="s">
        <v>81</v>
      </c>
      <c r="K39" s="646" t="s">
        <v>89</v>
      </c>
      <c r="L39" s="643"/>
      <c r="M39" s="625" t="s">
        <v>61</v>
      </c>
      <c r="N39" s="626" t="s">
        <v>89</v>
      </c>
      <c r="O39" s="626" t="s">
        <v>90</v>
      </c>
      <c r="P39" s="626" t="s">
        <v>91</v>
      </c>
      <c r="Q39" s="627" t="s">
        <v>101</v>
      </c>
      <c r="R39" s="644"/>
      <c r="S39" s="645"/>
      <c r="T39" s="502"/>
      <c r="U39" s="502"/>
      <c r="V39" s="502"/>
      <c r="W39" s="523"/>
      <c r="Z39" s="509" t="s">
        <v>87</v>
      </c>
      <c r="AA39" s="509" t="s">
        <v>89</v>
      </c>
      <c r="AB39" s="509" t="s">
        <v>90</v>
      </c>
      <c r="AC39" s="509" t="s">
        <v>91</v>
      </c>
      <c r="AD39" s="509" t="s">
        <v>88</v>
      </c>
      <c r="AE39" s="509" t="s">
        <v>89</v>
      </c>
      <c r="AF39" s="509" t="s">
        <v>90</v>
      </c>
      <c r="AG39" s="509" t="s">
        <v>91</v>
      </c>
      <c r="AH39" s="519"/>
      <c r="AI39" s="510" t="s">
        <v>99</v>
      </c>
      <c r="AJ39" s="510" t="s">
        <v>98</v>
      </c>
      <c r="AK39" s="510" t="s">
        <v>97</v>
      </c>
      <c r="AL39" s="509" t="s">
        <v>96</v>
      </c>
      <c r="AM39" s="509" t="s">
        <v>95</v>
      </c>
      <c r="AN39" s="509" t="s">
        <v>92</v>
      </c>
      <c r="AO39" s="509" t="s">
        <v>89</v>
      </c>
      <c r="AP39" s="509" t="s">
        <v>90</v>
      </c>
      <c r="AQ39" s="509" t="s">
        <v>91</v>
      </c>
      <c r="AR39" s="510" t="s">
        <v>93</v>
      </c>
      <c r="AS39" s="519"/>
      <c r="AT39" s="509" t="s">
        <v>94</v>
      </c>
      <c r="AU39" s="509" t="s">
        <v>92</v>
      </c>
      <c r="AV39" s="509" t="s">
        <v>89</v>
      </c>
      <c r="AW39" s="509" t="s">
        <v>90</v>
      </c>
      <c r="AX39" s="509" t="s">
        <v>91</v>
      </c>
      <c r="AY39" s="510" t="s">
        <v>93</v>
      </c>
      <c r="AZ39" s="591" t="s">
        <v>2</v>
      </c>
      <c r="BA39" s="589" t="s">
        <v>3</v>
      </c>
      <c r="BB39" s="593" t="s">
        <v>2</v>
      </c>
      <c r="BC39" s="590"/>
      <c r="BD39" s="594"/>
      <c r="BE39" s="1999" t="s">
        <v>4</v>
      </c>
      <c r="BF39" s="1999"/>
      <c r="BG39" s="1999"/>
      <c r="BH39" s="590" t="s">
        <v>81</v>
      </c>
      <c r="BI39" s="551" t="s">
        <v>89</v>
      </c>
      <c r="BJ39" s="528"/>
      <c r="BK39" s="565"/>
      <c r="BL39" s="561"/>
      <c r="BM39" s="561"/>
      <c r="BN39" s="561"/>
      <c r="BO39" s="561"/>
    </row>
    <row r="40" spans="2:67" ht="14.25" customHeight="1" x14ac:dyDescent="0.25">
      <c r="B40" s="498">
        <v>9</v>
      </c>
      <c r="C40" s="541">
        <v>41805.541666666664</v>
      </c>
      <c r="D40" s="537" t="s">
        <v>186</v>
      </c>
      <c r="E40" s="538" t="s">
        <v>6</v>
      </c>
      <c r="F40" s="539" t="s">
        <v>189</v>
      </c>
      <c r="G40" s="615">
        <v>1</v>
      </c>
      <c r="H40" s="552" t="s">
        <v>6</v>
      </c>
      <c r="I40" s="615">
        <v>0</v>
      </c>
      <c r="J40" s="615">
        <v>1</v>
      </c>
      <c r="K40" s="629">
        <f>IF('Resultat &amp; tabell'!J40="",0,BI40)</f>
        <v>1</v>
      </c>
      <c r="L40" s="630">
        <v>1</v>
      </c>
      <c r="M40" s="631" t="str">
        <f>VLOOKUP(L40,$AT$40:$AY$43,2,FALSE)</f>
        <v>Frankrike</v>
      </c>
      <c r="N40" s="632">
        <f>VLOOKUP(M40,$AU$40:$AY$43,2,FALSE)</f>
        <v>7</v>
      </c>
      <c r="O40" s="632">
        <f>VLOOKUP(M40,$AU$40:$AY$43,3,FALSE)</f>
        <v>5</v>
      </c>
      <c r="P40" s="632">
        <f>VLOOKUP(M40,$AU$40:$AY$43,4,FALSE)</f>
        <v>1</v>
      </c>
      <c r="Q40" s="633">
        <f>VLOOKUP(M40,$AU$40:$AY$43,5,FALSE)</f>
        <v>4</v>
      </c>
      <c r="Z40" s="511" t="s">
        <v>62</v>
      </c>
      <c r="AA40" s="512">
        <f t="shared" ref="AA40:AA45" si="65">IF(G40="",0,IF($G40&lt;$I40,0,IF($G40=$I40,1,3)))</f>
        <v>3</v>
      </c>
      <c r="AB40" s="512">
        <f t="shared" ref="AB40:AB45" si="66">G40</f>
        <v>1</v>
      </c>
      <c r="AC40" s="512">
        <f t="shared" ref="AC40:AC45" si="67">I40</f>
        <v>0</v>
      </c>
      <c r="AD40" s="511" t="s">
        <v>63</v>
      </c>
      <c r="AE40" s="512">
        <f t="shared" ref="AE40:AE45" si="68">IF(I40="",0,IF(I40&lt;G40,0,IF(G40=I40,1,3)))</f>
        <v>0</v>
      </c>
      <c r="AF40" s="508">
        <f t="shared" ref="AF40:AF45" si="69">I40</f>
        <v>0</v>
      </c>
      <c r="AG40" s="508">
        <f t="shared" ref="AG40:AG45" si="70">G40</f>
        <v>1</v>
      </c>
      <c r="AI40" s="507">
        <f>RANK($AJ40,$AJ$40:$AJ$43,1)+COUNTIF($AJ$40:$AJ40,$AJ40)-1</f>
        <v>2</v>
      </c>
      <c r="AJ40" s="507">
        <f>AK40+AL40+AM40</f>
        <v>2</v>
      </c>
      <c r="AK40" s="507">
        <f>SUMPRODUCT(($AO$40:$AO$43=AO40)*($AR$40:$AR$43=AR40)*($AP$40:$AP$43&gt;AP40))</f>
        <v>0</v>
      </c>
      <c r="AL40" s="507">
        <f>SUMPRODUCT(($AO$40:$AO$43=AO40)*($AR$40:$AR$43&gt;AR40))</f>
        <v>1</v>
      </c>
      <c r="AM40" s="507">
        <f>RANK(AO40,$AO$40:$AO$43)</f>
        <v>1</v>
      </c>
      <c r="AN40" s="511" t="s">
        <v>62</v>
      </c>
      <c r="AO40" s="507">
        <f>SUMIF($Z$40:$Z$45,$AN40,$AA$40:$AA$45)+SUMIF($AD$40:$AD$45,$AN40,$AE$40:$AE$45)</f>
        <v>7</v>
      </c>
      <c r="AP40" s="507">
        <f>SUMIF($Z$40:$Z$45,$AN40,$AB$40:$AB$45)+SUMIF($AD$40:$AD$45,$AN40,$AF$40:$AF$45)</f>
        <v>4</v>
      </c>
      <c r="AQ40" s="507">
        <f>SUMIF($Z$40:$Z$45,$AN40,$AC$40:$AC$45)+SUMIF($AD$40:$AD$45,$AN40,$AG$40:$AG$45)</f>
        <v>1</v>
      </c>
      <c r="AR40" s="507">
        <f>AP40-AQ40</f>
        <v>3</v>
      </c>
      <c r="AT40" s="507">
        <v>1</v>
      </c>
      <c r="AU40" s="507" t="str">
        <f>VLOOKUP($AT40,$AI$40:$AR$43,6,FALSE)</f>
        <v>Frankrike</v>
      </c>
      <c r="AV40" s="507">
        <f>VLOOKUP($AU40,$AN$40:$AR$43,2,FALSE)</f>
        <v>7</v>
      </c>
      <c r="AW40" s="507">
        <f>VLOOKUP($AU40,$AN$40:$AR$43,3,FALSE)</f>
        <v>5</v>
      </c>
      <c r="AX40" s="507">
        <f>VLOOKUP($AU40,$AN$40:$AR$43,4,FALSE)</f>
        <v>1</v>
      </c>
      <c r="AY40" s="507">
        <f>VLOOKUP($AU40,$AN$40:$AR$43,5,FALSE)</f>
        <v>4</v>
      </c>
      <c r="AZ40" s="569">
        <v>9</v>
      </c>
      <c r="BA40" s="576">
        <v>41805.541666666664</v>
      </c>
      <c r="BB40" s="571" t="s">
        <v>62</v>
      </c>
      <c r="BC40" s="572" t="s">
        <v>6</v>
      </c>
      <c r="BD40" s="573" t="s">
        <v>63</v>
      </c>
      <c r="BE40" s="575">
        <f>IF(G40='Resultat &amp; tabell'!$G40,2,0)</f>
        <v>0</v>
      </c>
      <c r="BF40" s="574" t="s">
        <v>6</v>
      </c>
      <c r="BG40" s="575">
        <f>IF(I40='Resultat &amp; tabell'!$I40,2,0)</f>
        <v>0</v>
      </c>
      <c r="BH40" s="575">
        <f>IF(J40='Resultat &amp; tabell'!$J40,1,0)</f>
        <v>1</v>
      </c>
      <c r="BI40" s="559">
        <f t="shared" ref="BI40:BI45" si="71">SUM(BE40+BG40+BH40)</f>
        <v>1</v>
      </c>
      <c r="BJ40" s="529"/>
      <c r="BK40" s="562"/>
      <c r="BL40" s="599"/>
      <c r="BM40" s="599"/>
      <c r="BN40" s="599"/>
      <c r="BO40" s="599"/>
    </row>
    <row r="41" spans="2:67" ht="14.25" customHeight="1" x14ac:dyDescent="0.25">
      <c r="B41" s="498">
        <v>10</v>
      </c>
      <c r="C41" s="541">
        <v>41805.666666666664</v>
      </c>
      <c r="D41" s="537" t="s">
        <v>187</v>
      </c>
      <c r="E41" s="538" t="s">
        <v>6</v>
      </c>
      <c r="F41" s="539" t="s">
        <v>188</v>
      </c>
      <c r="G41" s="615">
        <v>2</v>
      </c>
      <c r="H41" s="552" t="s">
        <v>6</v>
      </c>
      <c r="I41" s="615">
        <v>0</v>
      </c>
      <c r="J41" s="615">
        <v>1</v>
      </c>
      <c r="K41" s="629">
        <f>IF('Resultat &amp; tabell'!J41="",0,BI41)</f>
        <v>3</v>
      </c>
      <c r="L41" s="619">
        <v>2</v>
      </c>
      <c r="M41" s="635" t="str">
        <f>VLOOKUP(L41,$AT$40:$AY$43,2,FALSE)</f>
        <v>Schweiz</v>
      </c>
      <c r="N41" s="636">
        <f>VLOOKUP(M41,$AU$40:$AY$43,2,FALSE)</f>
        <v>7</v>
      </c>
      <c r="O41" s="636">
        <f>VLOOKUP(M41,$AU$40:$AY$43,3,FALSE)</f>
        <v>4</v>
      </c>
      <c r="P41" s="636">
        <f>VLOOKUP(M41,$AU$40:$AY$43,4,FALSE)</f>
        <v>1</v>
      </c>
      <c r="Q41" s="637">
        <f>VLOOKUP(M41,$AU$40:$AY$43,5,FALSE)</f>
        <v>3</v>
      </c>
      <c r="Z41" s="511" t="s">
        <v>64</v>
      </c>
      <c r="AA41" s="512">
        <f t="shared" si="65"/>
        <v>3</v>
      </c>
      <c r="AB41" s="512">
        <f t="shared" si="66"/>
        <v>2</v>
      </c>
      <c r="AC41" s="512">
        <f t="shared" si="67"/>
        <v>0</v>
      </c>
      <c r="AD41" s="511" t="s">
        <v>65</v>
      </c>
      <c r="AE41" s="512">
        <f t="shared" si="68"/>
        <v>0</v>
      </c>
      <c r="AF41" s="508">
        <f t="shared" si="69"/>
        <v>0</v>
      </c>
      <c r="AG41" s="508">
        <f t="shared" si="70"/>
        <v>2</v>
      </c>
      <c r="AI41" s="507">
        <f>RANK($AJ41,$AJ$40:$AJ$43,1)+COUNTIF($AJ$40:$AJ41,$AJ41)-1</f>
        <v>1</v>
      </c>
      <c r="AJ41" s="507">
        <f>AK41+AL41+AM41</f>
        <v>1</v>
      </c>
      <c r="AK41" s="507">
        <f t="shared" ref="AK41:AK43" si="72">SUMPRODUCT(($AO$40:$AO$43=AO41)*($AR$40:$AR$43=AR41)*($AP$40:$AP$43&gt;AP41))</f>
        <v>0</v>
      </c>
      <c r="AL41" s="507">
        <f t="shared" ref="AL41:AL43" si="73">SUMPRODUCT(($AO$40:$AO$43=AO41)*($AR$40:$AR$43&gt;AR41))</f>
        <v>0</v>
      </c>
      <c r="AM41" s="507">
        <f t="shared" ref="AM41:AM43" si="74">RANK(AO41,$AO$40:$AO$43)</f>
        <v>1</v>
      </c>
      <c r="AN41" s="511" t="s">
        <v>64</v>
      </c>
      <c r="AO41" s="507">
        <f t="shared" ref="AO41:AO43" si="75">SUMIF($Z$40:$Z$45,$AN41,$AA$40:$AA$45)+SUMIF($AD$40:$AD$45,$AN41,$AE$40:$AE$45)</f>
        <v>7</v>
      </c>
      <c r="AP41" s="507">
        <f t="shared" ref="AP41:AP43" si="76">SUMIF($Z$40:$Z$45,$AN41,$AB$40:$AB$45)+SUMIF($AD$40:$AD$45,$AN41,$AF$40:$AF$45)</f>
        <v>5</v>
      </c>
      <c r="AQ41" s="507">
        <f t="shared" ref="AQ41:AQ43" si="77">SUMIF($Z$40:$Z$45,$AN41,$AC$40:$AC$45)+SUMIF($AD$40:$AD$45,$AN41,$AG$40:$AG$45)</f>
        <v>1</v>
      </c>
      <c r="AR41" s="507">
        <f t="shared" ref="AR41:AR43" si="78">AP41-AQ41</f>
        <v>4</v>
      </c>
      <c r="AT41" s="507">
        <v>2</v>
      </c>
      <c r="AU41" s="507" t="str">
        <f t="shared" ref="AU41:AU43" si="79">VLOOKUP($AT41,$AI$40:$AR$43,6,FALSE)</f>
        <v>Schweiz</v>
      </c>
      <c r="AV41" s="507">
        <f t="shared" ref="AV41:AV43" si="80">VLOOKUP($AU41,$AN$40:$AR$43,2,FALSE)</f>
        <v>7</v>
      </c>
      <c r="AW41" s="507">
        <f t="shared" ref="AW41:AW43" si="81">VLOOKUP($AU41,$AN$40:$AR$43,3,FALSE)</f>
        <v>4</v>
      </c>
      <c r="AX41" s="507">
        <f t="shared" ref="AX41:AX43" si="82">VLOOKUP($AU41,$AN$40:$AR$43,4,FALSE)</f>
        <v>1</v>
      </c>
      <c r="AY41" s="507">
        <f t="shared" ref="AY41:AY43" si="83">VLOOKUP($AU41,$AN$40:$AR$43,5,FALSE)</f>
        <v>3</v>
      </c>
      <c r="AZ41" s="569">
        <v>10</v>
      </c>
      <c r="BA41" s="576">
        <v>41805.666666666664</v>
      </c>
      <c r="BB41" s="571" t="s">
        <v>64</v>
      </c>
      <c r="BC41" s="572" t="s">
        <v>6</v>
      </c>
      <c r="BD41" s="573" t="s">
        <v>65</v>
      </c>
      <c r="BE41" s="575">
        <f>IF(G41='Resultat &amp; tabell'!$G41,2,0)</f>
        <v>0</v>
      </c>
      <c r="BF41" s="574" t="s">
        <v>6</v>
      </c>
      <c r="BG41" s="575">
        <f>IF(I41='Resultat &amp; tabell'!$I41,2,0)</f>
        <v>2</v>
      </c>
      <c r="BH41" s="575">
        <f>IF(J41='Resultat &amp; tabell'!$J41,1,0)</f>
        <v>1</v>
      </c>
      <c r="BI41" s="559">
        <f t="shared" si="71"/>
        <v>3</v>
      </c>
      <c r="BK41" s="562"/>
      <c r="BL41" s="599"/>
      <c r="BM41" s="599"/>
      <c r="BN41" s="599"/>
      <c r="BO41" s="599"/>
    </row>
    <row r="42" spans="2:67" ht="14.25" customHeight="1" x14ac:dyDescent="0.25">
      <c r="B42" s="498">
        <v>25</v>
      </c>
      <c r="C42" s="541">
        <v>41810.666666666664</v>
      </c>
      <c r="D42" s="537" t="s">
        <v>186</v>
      </c>
      <c r="E42" s="538" t="s">
        <v>6</v>
      </c>
      <c r="F42" s="539" t="s">
        <v>187</v>
      </c>
      <c r="G42" s="615">
        <v>1</v>
      </c>
      <c r="H42" s="552" t="s">
        <v>6</v>
      </c>
      <c r="I42" s="615">
        <v>1</v>
      </c>
      <c r="J42" s="615" t="s">
        <v>122</v>
      </c>
      <c r="K42" s="629">
        <f>IF('Resultat &amp; tabell'!J42="",0,BI42)</f>
        <v>0</v>
      </c>
      <c r="L42" s="619">
        <v>3</v>
      </c>
      <c r="M42" s="650" t="str">
        <f>VLOOKUP(L42,$AT$40:$AY$43,2,FALSE)</f>
        <v>Ecuador</v>
      </c>
      <c r="N42" s="651">
        <f>VLOOKUP(M42,$AU$40:$AY$43,2,FALSE)</f>
        <v>3</v>
      </c>
      <c r="O42" s="651">
        <f>VLOOKUP(M42,$AU$40:$AY$43,3,FALSE)</f>
        <v>1</v>
      </c>
      <c r="P42" s="651">
        <f>VLOOKUP(M42,$AU$40:$AY$43,4,FALSE)</f>
        <v>3</v>
      </c>
      <c r="Q42" s="652">
        <f>VLOOKUP(M42,$AU$40:$AY$43,5,FALSE)</f>
        <v>-2</v>
      </c>
      <c r="Z42" s="511" t="s">
        <v>62</v>
      </c>
      <c r="AA42" s="512">
        <f t="shared" si="65"/>
        <v>1</v>
      </c>
      <c r="AB42" s="512">
        <f t="shared" si="66"/>
        <v>1</v>
      </c>
      <c r="AC42" s="512">
        <f t="shared" si="67"/>
        <v>1</v>
      </c>
      <c r="AD42" s="511" t="s">
        <v>64</v>
      </c>
      <c r="AE42" s="512">
        <f t="shared" si="68"/>
        <v>1</v>
      </c>
      <c r="AF42" s="508">
        <f t="shared" si="69"/>
        <v>1</v>
      </c>
      <c r="AG42" s="508">
        <f t="shared" si="70"/>
        <v>1</v>
      </c>
      <c r="AI42" s="507">
        <f>RANK($AJ42,$AJ$40:$AJ$43,1)+COUNTIF($AJ$40:$AJ42,$AJ42)-1</f>
        <v>3</v>
      </c>
      <c r="AJ42" s="507">
        <f>AK42+AL42+AM42</f>
        <v>3</v>
      </c>
      <c r="AK42" s="507">
        <f t="shared" si="72"/>
        <v>0</v>
      </c>
      <c r="AL42" s="507">
        <f t="shared" si="73"/>
        <v>0</v>
      </c>
      <c r="AM42" s="507">
        <f t="shared" si="74"/>
        <v>3</v>
      </c>
      <c r="AN42" s="511" t="s">
        <v>63</v>
      </c>
      <c r="AO42" s="507">
        <f t="shared" si="75"/>
        <v>3</v>
      </c>
      <c r="AP42" s="507">
        <f t="shared" si="76"/>
        <v>1</v>
      </c>
      <c r="AQ42" s="507">
        <f t="shared" si="77"/>
        <v>3</v>
      </c>
      <c r="AR42" s="507">
        <f t="shared" si="78"/>
        <v>-2</v>
      </c>
      <c r="AT42" s="507">
        <v>3</v>
      </c>
      <c r="AU42" s="507" t="str">
        <f t="shared" si="79"/>
        <v>Ecuador</v>
      </c>
      <c r="AV42" s="507">
        <f t="shared" si="80"/>
        <v>3</v>
      </c>
      <c r="AW42" s="507">
        <f t="shared" si="81"/>
        <v>1</v>
      </c>
      <c r="AX42" s="507">
        <f t="shared" si="82"/>
        <v>3</v>
      </c>
      <c r="AY42" s="507">
        <f t="shared" si="83"/>
        <v>-2</v>
      </c>
      <c r="AZ42" s="569">
        <v>25</v>
      </c>
      <c r="BA42" s="576">
        <v>41810.666666666664</v>
      </c>
      <c r="BB42" s="571" t="s">
        <v>62</v>
      </c>
      <c r="BC42" s="572" t="s">
        <v>6</v>
      </c>
      <c r="BD42" s="573" t="s">
        <v>64</v>
      </c>
      <c r="BE42" s="575">
        <f>IF(G42='Resultat &amp; tabell'!$G42,2,0)</f>
        <v>0</v>
      </c>
      <c r="BF42" s="574" t="s">
        <v>6</v>
      </c>
      <c r="BG42" s="575">
        <f>IF(I42='Resultat &amp; tabell'!$I42,2,0)</f>
        <v>0</v>
      </c>
      <c r="BH42" s="575">
        <f>IF(J42='Resultat &amp; tabell'!$J42,1,0)</f>
        <v>0</v>
      </c>
      <c r="BI42" s="559">
        <f t="shared" si="71"/>
        <v>0</v>
      </c>
      <c r="BK42" s="577"/>
      <c r="BL42" s="599"/>
      <c r="BM42" s="599"/>
      <c r="BN42" s="599"/>
      <c r="BO42" s="599"/>
    </row>
    <row r="43" spans="2:67" ht="14.25" customHeight="1" x14ac:dyDescent="0.25">
      <c r="B43" s="498">
        <v>26</v>
      </c>
      <c r="C43" s="541">
        <v>41810.791666666664</v>
      </c>
      <c r="D43" s="537" t="s">
        <v>188</v>
      </c>
      <c r="E43" s="538" t="s">
        <v>6</v>
      </c>
      <c r="F43" s="539" t="s">
        <v>189</v>
      </c>
      <c r="G43" s="615">
        <v>0</v>
      </c>
      <c r="H43" s="552" t="s">
        <v>6</v>
      </c>
      <c r="I43" s="615">
        <v>1</v>
      </c>
      <c r="J43" s="615">
        <v>2</v>
      </c>
      <c r="K43" s="629">
        <f>IF('Resultat &amp; tabell'!J43="",0,BI43)</f>
        <v>1</v>
      </c>
      <c r="L43" s="619">
        <v>4</v>
      </c>
      <c r="M43" s="639" t="str">
        <f>VLOOKUP(L43,$AT$40:$AY$43,2,FALSE)</f>
        <v>Honduras</v>
      </c>
      <c r="N43" s="636">
        <f>VLOOKUP(M43,$AU$40:$AY$43,2,FALSE)</f>
        <v>0</v>
      </c>
      <c r="O43" s="636">
        <f>VLOOKUP(M43,$AU$40:$AY$43,3,FALSE)</f>
        <v>0</v>
      </c>
      <c r="P43" s="636">
        <f>VLOOKUP(M43,$AU$40:$AY$43,4,FALSE)</f>
        <v>5</v>
      </c>
      <c r="Q43" s="637">
        <f>VLOOKUP(M43,$AU$40:$AY$43,5,FALSE)</f>
        <v>-5</v>
      </c>
      <c r="Z43" s="511" t="s">
        <v>65</v>
      </c>
      <c r="AA43" s="512">
        <f t="shared" si="65"/>
        <v>0</v>
      </c>
      <c r="AB43" s="512">
        <f t="shared" si="66"/>
        <v>0</v>
      </c>
      <c r="AC43" s="512">
        <f t="shared" si="67"/>
        <v>1</v>
      </c>
      <c r="AD43" s="511" t="s">
        <v>63</v>
      </c>
      <c r="AE43" s="512">
        <f t="shared" si="68"/>
        <v>3</v>
      </c>
      <c r="AF43" s="508">
        <f t="shared" si="69"/>
        <v>1</v>
      </c>
      <c r="AG43" s="508">
        <f t="shared" si="70"/>
        <v>0</v>
      </c>
      <c r="AI43" s="507">
        <f>RANK($AJ43,$AJ$40:$AJ$43,1)+COUNTIF($AJ$40:$AJ43,$AJ43)-1</f>
        <v>4</v>
      </c>
      <c r="AJ43" s="507">
        <f>AK43+AL43+AM43</f>
        <v>4</v>
      </c>
      <c r="AK43" s="507">
        <f t="shared" si="72"/>
        <v>0</v>
      </c>
      <c r="AL43" s="507">
        <f t="shared" si="73"/>
        <v>0</v>
      </c>
      <c r="AM43" s="507">
        <f t="shared" si="74"/>
        <v>4</v>
      </c>
      <c r="AN43" s="511" t="s">
        <v>65</v>
      </c>
      <c r="AO43" s="507">
        <f t="shared" si="75"/>
        <v>0</v>
      </c>
      <c r="AP43" s="507">
        <f t="shared" si="76"/>
        <v>0</v>
      </c>
      <c r="AQ43" s="507">
        <f t="shared" si="77"/>
        <v>5</v>
      </c>
      <c r="AR43" s="507">
        <f t="shared" si="78"/>
        <v>-5</v>
      </c>
      <c r="AT43" s="507">
        <v>4</v>
      </c>
      <c r="AU43" s="507" t="str">
        <f t="shared" si="79"/>
        <v>Honduras</v>
      </c>
      <c r="AV43" s="507">
        <f t="shared" si="80"/>
        <v>0</v>
      </c>
      <c r="AW43" s="507">
        <f t="shared" si="81"/>
        <v>0</v>
      </c>
      <c r="AX43" s="507">
        <f t="shared" si="82"/>
        <v>5</v>
      </c>
      <c r="AY43" s="507">
        <f t="shared" si="83"/>
        <v>-5</v>
      </c>
      <c r="AZ43" s="569">
        <v>26</v>
      </c>
      <c r="BA43" s="576">
        <v>41810.791666666664</v>
      </c>
      <c r="BB43" s="571" t="s">
        <v>65</v>
      </c>
      <c r="BC43" s="572" t="s">
        <v>6</v>
      </c>
      <c r="BD43" s="573" t="s">
        <v>63</v>
      </c>
      <c r="BE43" s="575">
        <f>IF(G43='Resultat &amp; tabell'!$G43,2,0)</f>
        <v>0</v>
      </c>
      <c r="BF43" s="574" t="s">
        <v>6</v>
      </c>
      <c r="BG43" s="575">
        <f>IF(I43='Resultat &amp; tabell'!$I43,2,0)</f>
        <v>0</v>
      </c>
      <c r="BH43" s="575">
        <f>IF(J43='Resultat &amp; tabell'!$J43,1,0)</f>
        <v>1</v>
      </c>
      <c r="BI43" s="559">
        <f t="shared" si="71"/>
        <v>1</v>
      </c>
      <c r="BK43" s="577"/>
      <c r="BL43" s="599"/>
      <c r="BM43" s="599"/>
      <c r="BN43" s="599"/>
      <c r="BO43" s="599"/>
    </row>
    <row r="44" spans="2:67" ht="14.25" customHeight="1" x14ac:dyDescent="0.25">
      <c r="B44" s="498">
        <v>41</v>
      </c>
      <c r="C44" s="541">
        <v>41815.666666666664</v>
      </c>
      <c r="D44" s="537" t="s">
        <v>188</v>
      </c>
      <c r="E44" s="538" t="s">
        <v>6</v>
      </c>
      <c r="F44" s="539" t="s">
        <v>186</v>
      </c>
      <c r="G44" s="615">
        <v>0</v>
      </c>
      <c r="H44" s="552" t="s">
        <v>6</v>
      </c>
      <c r="I44" s="615">
        <v>2</v>
      </c>
      <c r="J44" s="615">
        <v>2</v>
      </c>
      <c r="K44" s="629">
        <f>IF('Resultat &amp; tabell'!J44="",0,BI44)</f>
        <v>3</v>
      </c>
      <c r="M44" s="621"/>
      <c r="N44" s="651"/>
      <c r="O44" s="494"/>
      <c r="P44" s="651"/>
      <c r="Q44" s="651"/>
      <c r="Z44" s="511" t="s">
        <v>65</v>
      </c>
      <c r="AA44" s="512">
        <f t="shared" si="65"/>
        <v>0</v>
      </c>
      <c r="AB44" s="512">
        <f t="shared" si="66"/>
        <v>0</v>
      </c>
      <c r="AC44" s="512">
        <f t="shared" si="67"/>
        <v>2</v>
      </c>
      <c r="AD44" s="511" t="s">
        <v>62</v>
      </c>
      <c r="AE44" s="512">
        <f t="shared" si="68"/>
        <v>3</v>
      </c>
      <c r="AF44" s="508">
        <f t="shared" si="69"/>
        <v>2</v>
      </c>
      <c r="AG44" s="508">
        <f t="shared" si="70"/>
        <v>0</v>
      </c>
      <c r="AZ44" s="569">
        <v>41</v>
      </c>
      <c r="BA44" s="576">
        <v>41815.666666666664</v>
      </c>
      <c r="BB44" s="571" t="s">
        <v>65</v>
      </c>
      <c r="BC44" s="572" t="s">
        <v>6</v>
      </c>
      <c r="BD44" s="573" t="s">
        <v>62</v>
      </c>
      <c r="BE44" s="575">
        <f>IF(G44='Resultat &amp; tabell'!$G44,2,0)</f>
        <v>2</v>
      </c>
      <c r="BF44" s="574" t="s">
        <v>6</v>
      </c>
      <c r="BG44" s="575">
        <f>IF(I44='Resultat &amp; tabell'!$I44,2,0)</f>
        <v>0</v>
      </c>
      <c r="BH44" s="575">
        <f>IF(J44='Resultat &amp; tabell'!$J44,1,0)</f>
        <v>1</v>
      </c>
      <c r="BI44" s="559">
        <f t="shared" si="71"/>
        <v>3</v>
      </c>
      <c r="BL44" s="599"/>
      <c r="BM44" s="599"/>
      <c r="BN44" s="599"/>
      <c r="BO44" s="599"/>
    </row>
    <row r="45" spans="2:67" ht="14.25" customHeight="1" x14ac:dyDescent="0.25">
      <c r="B45" s="498">
        <v>42</v>
      </c>
      <c r="C45" s="541">
        <v>41815.708333333336</v>
      </c>
      <c r="D45" s="537" t="s">
        <v>189</v>
      </c>
      <c r="E45" s="538" t="s">
        <v>6</v>
      </c>
      <c r="F45" s="539" t="s">
        <v>187</v>
      </c>
      <c r="G45" s="615">
        <v>0</v>
      </c>
      <c r="H45" s="552" t="s">
        <v>6</v>
      </c>
      <c r="I45" s="615">
        <v>2</v>
      </c>
      <c r="J45" s="615">
        <v>2</v>
      </c>
      <c r="K45" s="629">
        <f>IF('Resultat &amp; tabell'!J45="",0,BI45)</f>
        <v>2</v>
      </c>
      <c r="M45" s="673"/>
      <c r="N45" s="494"/>
      <c r="O45" s="651"/>
      <c r="P45" s="651"/>
      <c r="Q45" s="651"/>
      <c r="Z45" s="511" t="s">
        <v>63</v>
      </c>
      <c r="AA45" s="512">
        <f t="shared" si="65"/>
        <v>0</v>
      </c>
      <c r="AB45" s="512">
        <f t="shared" si="66"/>
        <v>0</v>
      </c>
      <c r="AC45" s="512">
        <f t="shared" si="67"/>
        <v>2</v>
      </c>
      <c r="AD45" s="511" t="s">
        <v>64</v>
      </c>
      <c r="AE45" s="512">
        <f t="shared" si="68"/>
        <v>3</v>
      </c>
      <c r="AF45" s="508">
        <f t="shared" si="69"/>
        <v>2</v>
      </c>
      <c r="AG45" s="508">
        <f t="shared" si="70"/>
        <v>0</v>
      </c>
      <c r="AZ45" s="569">
        <v>42</v>
      </c>
      <c r="BA45" s="576">
        <v>41815.708333333336</v>
      </c>
      <c r="BB45" s="571" t="s">
        <v>63</v>
      </c>
      <c r="BC45" s="572" t="s">
        <v>6</v>
      </c>
      <c r="BD45" s="573" t="s">
        <v>64</v>
      </c>
      <c r="BE45" s="575">
        <f>IF(G45='Resultat &amp; tabell'!$G45,2,0)</f>
        <v>2</v>
      </c>
      <c r="BF45" s="574" t="s">
        <v>6</v>
      </c>
      <c r="BG45" s="575">
        <f>IF(I45='Resultat &amp; tabell'!$I45,2,0)</f>
        <v>0</v>
      </c>
      <c r="BH45" s="575">
        <f>IF(J45='Resultat &amp; tabell'!$J45,1,0)</f>
        <v>0</v>
      </c>
      <c r="BI45" s="559">
        <f t="shared" si="71"/>
        <v>2</v>
      </c>
      <c r="BL45" s="599"/>
      <c r="BM45" s="599"/>
      <c r="BN45" s="599"/>
      <c r="BO45" s="599"/>
    </row>
    <row r="46" spans="2:67" ht="14.25" customHeight="1" x14ac:dyDescent="0.25">
      <c r="C46" s="513"/>
      <c r="K46" s="642"/>
      <c r="N46" s="641"/>
      <c r="O46" s="654"/>
      <c r="P46" s="641"/>
      <c r="Q46" s="641"/>
      <c r="BA46" s="584"/>
      <c r="BI46" s="560"/>
      <c r="BL46" s="599"/>
      <c r="BM46" s="603"/>
      <c r="BN46" s="599"/>
      <c r="BO46" s="599"/>
    </row>
    <row r="47" spans="2:67" s="518" customFormat="1" ht="14.25" customHeight="1" x14ac:dyDescent="0.25">
      <c r="B47" s="495" t="s">
        <v>66</v>
      </c>
      <c r="C47" s="516"/>
      <c r="D47" s="501"/>
      <c r="E47" s="502"/>
      <c r="F47" s="501"/>
      <c r="G47" s="502"/>
      <c r="H47" s="502"/>
      <c r="I47" s="502"/>
      <c r="J47" s="502"/>
      <c r="K47" s="642"/>
      <c r="L47" s="643"/>
      <c r="M47" s="644"/>
      <c r="N47" s="494"/>
      <c r="O47" s="655"/>
      <c r="P47" s="645"/>
      <c r="Q47" s="645"/>
      <c r="R47" s="644"/>
      <c r="S47" s="645"/>
      <c r="T47" s="502"/>
      <c r="U47" s="502"/>
      <c r="V47" s="502"/>
      <c r="W47" s="523"/>
      <c r="Z47" s="505"/>
      <c r="AA47" s="512"/>
      <c r="AB47" s="512"/>
      <c r="AC47" s="512"/>
      <c r="AD47" s="505"/>
      <c r="AE47" s="519"/>
      <c r="AF47" s="520"/>
      <c r="AG47" s="520"/>
      <c r="AH47" s="519"/>
      <c r="AI47" s="519"/>
      <c r="AJ47" s="519"/>
      <c r="AK47" s="519"/>
      <c r="AL47" s="519"/>
      <c r="AM47" s="519"/>
      <c r="AN47" s="519"/>
      <c r="AO47" s="519"/>
      <c r="AP47" s="519"/>
      <c r="AQ47" s="519"/>
      <c r="AR47" s="519"/>
      <c r="AS47" s="519"/>
      <c r="AT47" s="519"/>
      <c r="AU47" s="519"/>
      <c r="AV47" s="519"/>
      <c r="AW47" s="519"/>
      <c r="AX47" s="519"/>
      <c r="AY47" s="519"/>
      <c r="AZ47" s="562" t="s">
        <v>66</v>
      </c>
      <c r="BA47" s="586"/>
      <c r="BB47" s="563"/>
      <c r="BC47" s="564"/>
      <c r="BD47" s="563"/>
      <c r="BE47" s="564"/>
      <c r="BF47" s="564"/>
      <c r="BG47" s="564"/>
      <c r="BH47" s="564"/>
      <c r="BI47" s="561"/>
      <c r="BJ47" s="528"/>
      <c r="BK47" s="530"/>
      <c r="BL47" s="561"/>
      <c r="BM47" s="604"/>
      <c r="BN47" s="561"/>
      <c r="BO47" s="561"/>
    </row>
    <row r="48" spans="2:67" s="518" customFormat="1" ht="14.25" customHeight="1" x14ac:dyDescent="0.25">
      <c r="B48" s="548" t="s">
        <v>2</v>
      </c>
      <c r="C48" s="549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550" t="s">
        <v>81</v>
      </c>
      <c r="K48" s="646" t="s">
        <v>89</v>
      </c>
      <c r="L48" s="643"/>
      <c r="M48" s="625" t="s">
        <v>66</v>
      </c>
      <c r="N48" s="626" t="s">
        <v>89</v>
      </c>
      <c r="O48" s="626" t="s">
        <v>90</v>
      </c>
      <c r="P48" s="626" t="s">
        <v>91</v>
      </c>
      <c r="Q48" s="627" t="s">
        <v>101</v>
      </c>
      <c r="R48" s="644"/>
      <c r="S48" s="645"/>
      <c r="T48" s="502"/>
      <c r="U48" s="502"/>
      <c r="V48" s="502"/>
      <c r="W48" s="523"/>
      <c r="Z48" s="509" t="s">
        <v>87</v>
      </c>
      <c r="AA48" s="509" t="s">
        <v>89</v>
      </c>
      <c r="AB48" s="509" t="s">
        <v>90</v>
      </c>
      <c r="AC48" s="509" t="s">
        <v>91</v>
      </c>
      <c r="AD48" s="509" t="s">
        <v>88</v>
      </c>
      <c r="AE48" s="509" t="s">
        <v>89</v>
      </c>
      <c r="AF48" s="509" t="s">
        <v>90</v>
      </c>
      <c r="AG48" s="509" t="s">
        <v>91</v>
      </c>
      <c r="AH48" s="519"/>
      <c r="AI48" s="510" t="s">
        <v>99</v>
      </c>
      <c r="AJ48" s="510" t="s">
        <v>98</v>
      </c>
      <c r="AK48" s="510" t="s">
        <v>97</v>
      </c>
      <c r="AL48" s="509" t="s">
        <v>96</v>
      </c>
      <c r="AM48" s="509" t="s">
        <v>95</v>
      </c>
      <c r="AN48" s="509" t="s">
        <v>92</v>
      </c>
      <c r="AO48" s="509" t="s">
        <v>89</v>
      </c>
      <c r="AP48" s="509" t="s">
        <v>90</v>
      </c>
      <c r="AQ48" s="509" t="s">
        <v>91</v>
      </c>
      <c r="AR48" s="510" t="s">
        <v>93</v>
      </c>
      <c r="AS48" s="519"/>
      <c r="AT48" s="509" t="s">
        <v>94</v>
      </c>
      <c r="AU48" s="509" t="s">
        <v>92</v>
      </c>
      <c r="AV48" s="509" t="s">
        <v>89</v>
      </c>
      <c r="AW48" s="509" t="s">
        <v>90</v>
      </c>
      <c r="AX48" s="509" t="s">
        <v>91</v>
      </c>
      <c r="AY48" s="510" t="s">
        <v>93</v>
      </c>
      <c r="AZ48" s="591" t="s">
        <v>2</v>
      </c>
      <c r="BA48" s="589" t="s">
        <v>3</v>
      </c>
      <c r="BB48" s="593" t="s">
        <v>2</v>
      </c>
      <c r="BC48" s="590"/>
      <c r="BD48" s="594"/>
      <c r="BE48" s="1999" t="s">
        <v>4</v>
      </c>
      <c r="BF48" s="1999"/>
      <c r="BG48" s="1999"/>
      <c r="BH48" s="590" t="s">
        <v>81</v>
      </c>
      <c r="BI48" s="551" t="s">
        <v>89</v>
      </c>
      <c r="BJ48" s="528"/>
      <c r="BK48" s="565"/>
      <c r="BL48" s="561"/>
      <c r="BM48" s="561"/>
      <c r="BN48" s="561"/>
      <c r="BO48" s="561"/>
    </row>
    <row r="49" spans="2:67" ht="14.25" customHeight="1" x14ac:dyDescent="0.25">
      <c r="B49" s="498">
        <v>11</v>
      </c>
      <c r="C49" s="541">
        <v>41805.791666666664</v>
      </c>
      <c r="D49" s="537" t="s">
        <v>190</v>
      </c>
      <c r="E49" s="538" t="s">
        <v>6</v>
      </c>
      <c r="F49" s="539" t="s">
        <v>193</v>
      </c>
      <c r="G49" s="615">
        <v>2</v>
      </c>
      <c r="H49" s="552" t="s">
        <v>6</v>
      </c>
      <c r="I49" s="615">
        <v>0</v>
      </c>
      <c r="J49" s="615">
        <v>1</v>
      </c>
      <c r="K49" s="629">
        <f>IF('Resultat &amp; tabell'!J49="",0,BI49)</f>
        <v>3</v>
      </c>
      <c r="L49" s="630">
        <v>1</v>
      </c>
      <c r="M49" s="631" t="str">
        <f>VLOOKUP(L49,$AT$49:$AY$52,2,FALSE)</f>
        <v>Argentina</v>
      </c>
      <c r="N49" s="632">
        <f>VLOOKUP(M49,$AU$49:$AY$52,2,FALSE)</f>
        <v>9</v>
      </c>
      <c r="O49" s="632">
        <f>VLOOKUP(M49,$AU$49:$AY$52,3,FALSE)</f>
        <v>8</v>
      </c>
      <c r="P49" s="632">
        <f>VLOOKUP(M49,$AU$49:$AY$52,4,FALSE)</f>
        <v>1</v>
      </c>
      <c r="Q49" s="633">
        <f>VLOOKUP(M49,$AU$49:$AY$52,5,FALSE)</f>
        <v>7</v>
      </c>
      <c r="Z49" s="511" t="s">
        <v>67</v>
      </c>
      <c r="AA49" s="512">
        <f t="shared" ref="AA49:AA54" si="84">IF(G49="",0,IF($G49&lt;$I49,0,IF($G49=$I49,1,3)))</f>
        <v>3</v>
      </c>
      <c r="AB49" s="512">
        <f t="shared" ref="AB49:AB54" si="85">G49</f>
        <v>2</v>
      </c>
      <c r="AC49" s="512">
        <f t="shared" ref="AC49:AC54" si="86">I49</f>
        <v>0</v>
      </c>
      <c r="AD49" s="511" t="s">
        <v>68</v>
      </c>
      <c r="AE49" s="512">
        <f t="shared" ref="AE49:AE54" si="87">IF(I49="",0,IF(I49&lt;G49,0,IF(G49=I49,1,3)))</f>
        <v>0</v>
      </c>
      <c r="AF49" s="508">
        <f t="shared" ref="AF49:AF54" si="88">I49</f>
        <v>0</v>
      </c>
      <c r="AG49" s="508">
        <f t="shared" ref="AG49:AG54" si="89">G49</f>
        <v>2</v>
      </c>
      <c r="AI49" s="507">
        <f>RANK($AJ49,$AJ$49:$AJ$52,1)+COUNTIF($AJ$49:$AJ49,$AJ49)-1</f>
        <v>1</v>
      </c>
      <c r="AJ49" s="507">
        <f>AK49+AL49+AM49</f>
        <v>1</v>
      </c>
      <c r="AK49" s="507">
        <f>SUMPRODUCT(($AO$49:$AO$52=AO49)*($AR$49:$AR$52=AR49)*($AP$49:$AP$52&gt;AP49))</f>
        <v>0</v>
      </c>
      <c r="AL49" s="507">
        <f>SUMPRODUCT(($AO$49:$AO$52=AO49)*($AR$49:$AR$52&gt;AR49))</f>
        <v>0</v>
      </c>
      <c r="AM49" s="507">
        <f>RANK(AO49,$AO$49:$AO$52)</f>
        <v>1</v>
      </c>
      <c r="AN49" s="511" t="s">
        <v>67</v>
      </c>
      <c r="AO49" s="507">
        <f>SUMIF($Z$49:$Z$54,$AN49,$AA$49:$AA$54)+SUMIF($AD$49:$AD$54,$AN49,$AE$49:$AE$54)</f>
        <v>9</v>
      </c>
      <c r="AP49" s="507">
        <f>SUMIF($Z$49:$Z$54,$AN49,$AB$49:$AB$54)+SUMIF($AD$49:$AD$54,$AN49,$AF$49:$AF$54)</f>
        <v>8</v>
      </c>
      <c r="AQ49" s="507">
        <f>SUMIF($Z$49:$Z$54,$AN49,$AC$49:$AC$54)+SUMIF($AD$49:$AD$54,$AN49,$AG$49:$AG$54)</f>
        <v>1</v>
      </c>
      <c r="AR49" s="507">
        <f>AP49-AQ49</f>
        <v>7</v>
      </c>
      <c r="AT49" s="507">
        <v>1</v>
      </c>
      <c r="AU49" s="507" t="str">
        <f>VLOOKUP($AT49,$AI$49:$AR$52,6,FALSE)</f>
        <v>Argentina</v>
      </c>
      <c r="AV49" s="507">
        <f>VLOOKUP($AU49,$AN$49:$AR$52,2,FALSE)</f>
        <v>9</v>
      </c>
      <c r="AW49" s="507">
        <f>VLOOKUP($AU49,$AN$49:$AR$52,3,FALSE)</f>
        <v>8</v>
      </c>
      <c r="AX49" s="507">
        <f>VLOOKUP($AU49,$AN$49:$AR$52,4,FALSE)</f>
        <v>1</v>
      </c>
      <c r="AY49" s="507">
        <f>VLOOKUP($AU49,$AN$49:$AR$52,5,FALSE)</f>
        <v>7</v>
      </c>
      <c r="AZ49" s="569">
        <v>11</v>
      </c>
      <c r="BA49" s="576">
        <v>41805.791666666664</v>
      </c>
      <c r="BB49" s="571" t="s">
        <v>67</v>
      </c>
      <c r="BC49" s="572" t="s">
        <v>6</v>
      </c>
      <c r="BD49" s="573" t="s">
        <v>68</v>
      </c>
      <c r="BE49" s="575">
        <f>IF(G49='Resultat &amp; tabell'!$G49,2,0)</f>
        <v>2</v>
      </c>
      <c r="BF49" s="574" t="s">
        <v>6</v>
      </c>
      <c r="BG49" s="575">
        <f>IF(I49='Resultat &amp; tabell'!$I49,2,0)</f>
        <v>0</v>
      </c>
      <c r="BH49" s="575">
        <f>IF(J49='Resultat &amp; tabell'!$J49,1,0)</f>
        <v>1</v>
      </c>
      <c r="BI49" s="559">
        <f t="shared" ref="BI49:BI54" si="90">SUM(BE49+BG49+BH49)</f>
        <v>3</v>
      </c>
      <c r="BJ49" s="529"/>
      <c r="BK49" s="562"/>
      <c r="BL49" s="599"/>
      <c r="BM49" s="599"/>
      <c r="BN49" s="599"/>
      <c r="BO49" s="599"/>
    </row>
    <row r="50" spans="2:67" ht="14.25" customHeight="1" x14ac:dyDescent="0.25">
      <c r="B50" s="498">
        <v>12</v>
      </c>
      <c r="C50" s="541">
        <v>41806.666666666664</v>
      </c>
      <c r="D50" s="537" t="s">
        <v>191</v>
      </c>
      <c r="E50" s="538" t="s">
        <v>6</v>
      </c>
      <c r="F50" s="539" t="s">
        <v>192</v>
      </c>
      <c r="G50" s="615">
        <v>0</v>
      </c>
      <c r="H50" s="552" t="s">
        <v>6</v>
      </c>
      <c r="I50" s="615">
        <v>2</v>
      </c>
      <c r="J50" s="615">
        <v>2</v>
      </c>
      <c r="K50" s="629">
        <f>IF('Resultat &amp; tabell'!J50="",0,BI50)</f>
        <v>2</v>
      </c>
      <c r="L50" s="619">
        <v>2</v>
      </c>
      <c r="M50" s="635" t="str">
        <f>VLOOKUP(L50,$AT$49:$AY$52,2,FALSE)</f>
        <v>Nigeria</v>
      </c>
      <c r="N50" s="636">
        <f>VLOOKUP(M50,$AU$49:$AY$52,2,FALSE)</f>
        <v>6</v>
      </c>
      <c r="O50" s="636">
        <f>VLOOKUP(M50,$AU$49:$AY$52,3,FALSE)</f>
        <v>5</v>
      </c>
      <c r="P50" s="636">
        <f>VLOOKUP(M50,$AU$49:$AY$52,4,FALSE)</f>
        <v>3</v>
      </c>
      <c r="Q50" s="637">
        <f>VLOOKUP(M50,$AU$49:$AY$52,5,FALSE)</f>
        <v>2</v>
      </c>
      <c r="Z50" s="511" t="s">
        <v>69</v>
      </c>
      <c r="AA50" s="512">
        <f t="shared" si="84"/>
        <v>0</v>
      </c>
      <c r="AB50" s="512">
        <f t="shared" si="85"/>
        <v>0</v>
      </c>
      <c r="AC50" s="512">
        <f t="shared" si="86"/>
        <v>2</v>
      </c>
      <c r="AD50" s="511" t="s">
        <v>70</v>
      </c>
      <c r="AE50" s="512">
        <f t="shared" si="87"/>
        <v>3</v>
      </c>
      <c r="AF50" s="508">
        <f t="shared" si="88"/>
        <v>2</v>
      </c>
      <c r="AG50" s="508">
        <f t="shared" si="89"/>
        <v>0</v>
      </c>
      <c r="AI50" s="507">
        <f>RANK($AJ50,$AJ$49:$AJ$52,1)+COUNTIF($AJ$49:$AJ50,$AJ50)-1</f>
        <v>4</v>
      </c>
      <c r="AJ50" s="507">
        <f>AK50+AL50+AM50</f>
        <v>4</v>
      </c>
      <c r="AK50" s="507">
        <f t="shared" ref="AK50:AK52" si="91">SUMPRODUCT(($AO$49:$AO$52=AO50)*($AR$49:$AR$52=AR50)*($AP$49:$AP$52&gt;AP50))</f>
        <v>0</v>
      </c>
      <c r="AL50" s="507">
        <f t="shared" ref="AL50:AL52" si="92">SUMPRODUCT(($AO$49:$AO$52=AO50)*($AR$49:$AR$52&gt;AR50))</f>
        <v>0</v>
      </c>
      <c r="AM50" s="507">
        <f t="shared" ref="AM50:AM52" si="93">RANK(AO50,$AO$49:$AO$52)</f>
        <v>4</v>
      </c>
      <c r="AN50" s="511" t="s">
        <v>69</v>
      </c>
      <c r="AO50" s="507">
        <f t="shared" ref="AO50:AO52" si="94">SUMIF($Z$49:$Z$54,$AN50,$AA$49:$AA$54)+SUMIF($AD$49:$AD$54,$AN50,$AE$49:$AE$54)</f>
        <v>0</v>
      </c>
      <c r="AP50" s="507">
        <f t="shared" ref="AP50:AP52" si="95">SUMIF($Z$49:$Z$54,$AN50,$AB$49:$AB$54)+SUMIF($AD$49:$AD$54,$AN50,$AF$49:$AF$54)</f>
        <v>0</v>
      </c>
      <c r="AQ50" s="507">
        <f t="shared" ref="AQ50:AQ52" si="96">SUMIF($Z$49:$Z$54,$AN50,$AC$49:$AC$54)+SUMIF($AD$49:$AD$54,$AN50,$AG$49:$AG$54)</f>
        <v>8</v>
      </c>
      <c r="AR50" s="507">
        <f t="shared" ref="AR50:AR52" si="97">AP50-AQ50</f>
        <v>-8</v>
      </c>
      <c r="AT50" s="507">
        <v>2</v>
      </c>
      <c r="AU50" s="507" t="str">
        <f t="shared" ref="AU50:AU52" si="98">VLOOKUP($AT50,$AI$49:$AR$52,6,FALSE)</f>
        <v>Nigeria</v>
      </c>
      <c r="AV50" s="507">
        <f t="shared" ref="AV50:AV52" si="99">VLOOKUP($AU50,$AN$49:$AR$52,2,FALSE)</f>
        <v>6</v>
      </c>
      <c r="AW50" s="507">
        <f t="shared" ref="AW50:AW52" si="100">VLOOKUP($AU50,$AN$49:$AR$52,3,FALSE)</f>
        <v>5</v>
      </c>
      <c r="AX50" s="507">
        <f t="shared" ref="AX50:AX52" si="101">VLOOKUP($AU50,$AN$49:$AR$52,4,FALSE)</f>
        <v>3</v>
      </c>
      <c r="AY50" s="507">
        <f t="shared" ref="AY50:AY52" si="102">VLOOKUP($AU50,$AN$49:$AR$52,5,FALSE)</f>
        <v>2</v>
      </c>
      <c r="AZ50" s="569">
        <v>12</v>
      </c>
      <c r="BA50" s="576">
        <v>41806.666666666664</v>
      </c>
      <c r="BB50" s="571" t="s">
        <v>69</v>
      </c>
      <c r="BC50" s="572" t="s">
        <v>6</v>
      </c>
      <c r="BD50" s="573" t="s">
        <v>70</v>
      </c>
      <c r="BE50" s="575">
        <f>IF(G50='Resultat &amp; tabell'!$G50,2,0)</f>
        <v>2</v>
      </c>
      <c r="BF50" s="574" t="s">
        <v>6</v>
      </c>
      <c r="BG50" s="575">
        <f>IF(I50='Resultat &amp; tabell'!$I50,2,0)</f>
        <v>0</v>
      </c>
      <c r="BH50" s="575">
        <f>IF(J50='Resultat &amp; tabell'!$J50,1,0)</f>
        <v>0</v>
      </c>
      <c r="BI50" s="559">
        <f t="shared" si="90"/>
        <v>2</v>
      </c>
      <c r="BK50" s="562"/>
      <c r="BL50" s="599"/>
      <c r="BM50" s="599"/>
      <c r="BN50" s="599"/>
      <c r="BO50" s="599"/>
    </row>
    <row r="51" spans="2:67" ht="14.25" customHeight="1" x14ac:dyDescent="0.25">
      <c r="B51" s="498">
        <v>27</v>
      </c>
      <c r="C51" s="541">
        <v>41811.541666666664</v>
      </c>
      <c r="D51" s="537" t="s">
        <v>190</v>
      </c>
      <c r="E51" s="538" t="s">
        <v>6</v>
      </c>
      <c r="F51" s="539" t="s">
        <v>191</v>
      </c>
      <c r="G51" s="615">
        <v>4</v>
      </c>
      <c r="H51" s="552" t="s">
        <v>6</v>
      </c>
      <c r="I51" s="615">
        <v>0</v>
      </c>
      <c r="J51" s="615">
        <v>1</v>
      </c>
      <c r="K51" s="629">
        <f>IF('Resultat &amp; tabell'!J51="",0,BI51)</f>
        <v>3</v>
      </c>
      <c r="L51" s="619">
        <v>3</v>
      </c>
      <c r="M51" s="650" t="str">
        <f>VLOOKUP(L51,$AT$49:$AY$52,2,FALSE)</f>
        <v>Bosnien</v>
      </c>
      <c r="N51" s="651">
        <f>VLOOKUP(M51,$AU$49:$AY$52,2,FALSE)</f>
        <v>3</v>
      </c>
      <c r="O51" s="651">
        <f>VLOOKUP(M51,$AU$49:$AY$52,3,FALSE)</f>
        <v>3</v>
      </c>
      <c r="P51" s="651">
        <f>VLOOKUP(M51,$AU$49:$AY$52,4,FALSE)</f>
        <v>4</v>
      </c>
      <c r="Q51" s="652">
        <f>VLOOKUP(M51,$AU$49:$AY$52,5,FALSE)</f>
        <v>-1</v>
      </c>
      <c r="Z51" s="511" t="s">
        <v>67</v>
      </c>
      <c r="AA51" s="512">
        <f t="shared" si="84"/>
        <v>3</v>
      </c>
      <c r="AB51" s="512">
        <f t="shared" si="85"/>
        <v>4</v>
      </c>
      <c r="AC51" s="512">
        <f t="shared" si="86"/>
        <v>0</v>
      </c>
      <c r="AD51" s="511" t="s">
        <v>69</v>
      </c>
      <c r="AE51" s="512">
        <f t="shared" si="87"/>
        <v>0</v>
      </c>
      <c r="AF51" s="508">
        <f t="shared" si="88"/>
        <v>0</v>
      </c>
      <c r="AG51" s="508">
        <f t="shared" si="89"/>
        <v>4</v>
      </c>
      <c r="AI51" s="507">
        <f>RANK($AJ51,$AJ$49:$AJ$52,1)+COUNTIF($AJ$49:$AJ51,$AJ51)-1</f>
        <v>3</v>
      </c>
      <c r="AJ51" s="507">
        <f>AK51+AL51+AM51</f>
        <v>3</v>
      </c>
      <c r="AK51" s="507">
        <f t="shared" si="91"/>
        <v>0</v>
      </c>
      <c r="AL51" s="507">
        <f t="shared" si="92"/>
        <v>0</v>
      </c>
      <c r="AM51" s="507">
        <f t="shared" si="93"/>
        <v>3</v>
      </c>
      <c r="AN51" s="511" t="s">
        <v>68</v>
      </c>
      <c r="AO51" s="507">
        <f t="shared" si="94"/>
        <v>3</v>
      </c>
      <c r="AP51" s="507">
        <f t="shared" si="95"/>
        <v>3</v>
      </c>
      <c r="AQ51" s="507">
        <f t="shared" si="96"/>
        <v>4</v>
      </c>
      <c r="AR51" s="507">
        <f t="shared" si="97"/>
        <v>-1</v>
      </c>
      <c r="AT51" s="507">
        <v>3</v>
      </c>
      <c r="AU51" s="507" t="str">
        <f t="shared" si="98"/>
        <v>Bosnien</v>
      </c>
      <c r="AV51" s="507">
        <f t="shared" si="99"/>
        <v>3</v>
      </c>
      <c r="AW51" s="507">
        <f t="shared" si="100"/>
        <v>3</v>
      </c>
      <c r="AX51" s="507">
        <f t="shared" si="101"/>
        <v>4</v>
      </c>
      <c r="AY51" s="507">
        <f t="shared" si="102"/>
        <v>-1</v>
      </c>
      <c r="AZ51" s="569">
        <v>27</v>
      </c>
      <c r="BA51" s="576">
        <v>41811.541666666664</v>
      </c>
      <c r="BB51" s="571" t="s">
        <v>67</v>
      </c>
      <c r="BC51" s="572" t="s">
        <v>6</v>
      </c>
      <c r="BD51" s="573" t="s">
        <v>69</v>
      </c>
      <c r="BE51" s="575">
        <f>IF(G51='Resultat &amp; tabell'!$G51,2,0)</f>
        <v>0</v>
      </c>
      <c r="BF51" s="574" t="s">
        <v>6</v>
      </c>
      <c r="BG51" s="575">
        <f>IF(I51='Resultat &amp; tabell'!$I51,2,0)</f>
        <v>2</v>
      </c>
      <c r="BH51" s="575">
        <f>IF(J51='Resultat &amp; tabell'!$J51,1,0)</f>
        <v>1</v>
      </c>
      <c r="BI51" s="559">
        <f t="shared" si="90"/>
        <v>3</v>
      </c>
      <c r="BK51" s="577"/>
      <c r="BL51" s="599"/>
      <c r="BM51" s="599"/>
      <c r="BN51" s="599"/>
      <c r="BO51" s="599"/>
    </row>
    <row r="52" spans="2:67" ht="14.25" customHeight="1" x14ac:dyDescent="0.25">
      <c r="B52" s="498">
        <v>28</v>
      </c>
      <c r="C52" s="541">
        <v>41811.75</v>
      </c>
      <c r="D52" s="537" t="s">
        <v>192</v>
      </c>
      <c r="E52" s="538" t="s">
        <v>6</v>
      </c>
      <c r="F52" s="539" t="s">
        <v>193</v>
      </c>
      <c r="G52" s="615">
        <v>2</v>
      </c>
      <c r="H52" s="552" t="s">
        <v>6</v>
      </c>
      <c r="I52" s="615">
        <v>1</v>
      </c>
      <c r="J52" s="615">
        <v>1</v>
      </c>
      <c r="K52" s="629">
        <f>IF('Resultat &amp; tabell'!J52="",0,BI52)</f>
        <v>1</v>
      </c>
      <c r="L52" s="619">
        <v>4</v>
      </c>
      <c r="M52" s="639" t="str">
        <f>VLOOKUP(L52,$AT$49:$AY$52,2,FALSE)</f>
        <v>Iran</v>
      </c>
      <c r="N52" s="636">
        <f>VLOOKUP(M52,$AU$49:$AY$52,2,FALSE)</f>
        <v>0</v>
      </c>
      <c r="O52" s="636">
        <f>VLOOKUP(M52,$AU$49:$AY$52,3,FALSE)</f>
        <v>0</v>
      </c>
      <c r="P52" s="636">
        <f>VLOOKUP(M52,$AU$49:$AY$52,4,FALSE)</f>
        <v>8</v>
      </c>
      <c r="Q52" s="637">
        <f>VLOOKUP(M52,$AU$49:$AY$52,5,FALSE)</f>
        <v>-8</v>
      </c>
      <c r="Z52" s="511" t="s">
        <v>70</v>
      </c>
      <c r="AA52" s="512">
        <f t="shared" si="84"/>
        <v>3</v>
      </c>
      <c r="AB52" s="512">
        <f t="shared" si="85"/>
        <v>2</v>
      </c>
      <c r="AC52" s="512">
        <f t="shared" si="86"/>
        <v>1</v>
      </c>
      <c r="AD52" s="511" t="s">
        <v>68</v>
      </c>
      <c r="AE52" s="512">
        <f t="shared" si="87"/>
        <v>0</v>
      </c>
      <c r="AF52" s="508">
        <f t="shared" si="88"/>
        <v>1</v>
      </c>
      <c r="AG52" s="508">
        <f t="shared" si="89"/>
        <v>2</v>
      </c>
      <c r="AI52" s="507">
        <f>RANK($AJ52,$AJ$49:$AJ$52,1)+COUNTIF($AJ$49:$AJ52,$AJ52)-1</f>
        <v>2</v>
      </c>
      <c r="AJ52" s="507">
        <f>AK52+AL52+AM52</f>
        <v>2</v>
      </c>
      <c r="AK52" s="507">
        <f t="shared" si="91"/>
        <v>0</v>
      </c>
      <c r="AL52" s="507">
        <f t="shared" si="92"/>
        <v>0</v>
      </c>
      <c r="AM52" s="507">
        <f t="shared" si="93"/>
        <v>2</v>
      </c>
      <c r="AN52" s="511" t="s">
        <v>70</v>
      </c>
      <c r="AO52" s="507">
        <f t="shared" si="94"/>
        <v>6</v>
      </c>
      <c r="AP52" s="507">
        <f t="shared" si="95"/>
        <v>5</v>
      </c>
      <c r="AQ52" s="507">
        <f t="shared" si="96"/>
        <v>3</v>
      </c>
      <c r="AR52" s="507">
        <f t="shared" si="97"/>
        <v>2</v>
      </c>
      <c r="AT52" s="507">
        <v>4</v>
      </c>
      <c r="AU52" s="507" t="str">
        <f t="shared" si="98"/>
        <v>Iran</v>
      </c>
      <c r="AV52" s="507">
        <f t="shared" si="99"/>
        <v>0</v>
      </c>
      <c r="AW52" s="507">
        <f t="shared" si="100"/>
        <v>0</v>
      </c>
      <c r="AX52" s="507">
        <f t="shared" si="101"/>
        <v>8</v>
      </c>
      <c r="AY52" s="507">
        <f t="shared" si="102"/>
        <v>-8</v>
      </c>
      <c r="AZ52" s="569">
        <v>28</v>
      </c>
      <c r="BA52" s="576">
        <v>41811.75</v>
      </c>
      <c r="BB52" s="571" t="s">
        <v>70</v>
      </c>
      <c r="BC52" s="572" t="s">
        <v>6</v>
      </c>
      <c r="BD52" s="573" t="s">
        <v>68</v>
      </c>
      <c r="BE52" s="575">
        <f>IF(G52='Resultat &amp; tabell'!$G52,2,0)</f>
        <v>0</v>
      </c>
      <c r="BF52" s="574" t="s">
        <v>6</v>
      </c>
      <c r="BG52" s="575">
        <f>IF(I52='Resultat &amp; tabell'!$I52,2,0)</f>
        <v>0</v>
      </c>
      <c r="BH52" s="575">
        <f>IF(J52='Resultat &amp; tabell'!$J52,1,0)</f>
        <v>1</v>
      </c>
      <c r="BI52" s="559">
        <f t="shared" si="90"/>
        <v>1</v>
      </c>
      <c r="BK52" s="577"/>
      <c r="BL52" s="599"/>
      <c r="BM52" s="599"/>
      <c r="BN52" s="599"/>
      <c r="BO52" s="599"/>
    </row>
    <row r="53" spans="2:67" ht="14.25" customHeight="1" x14ac:dyDescent="0.25">
      <c r="B53" s="498">
        <v>43</v>
      </c>
      <c r="C53" s="541">
        <v>41815.541666666664</v>
      </c>
      <c r="D53" s="537" t="s">
        <v>192</v>
      </c>
      <c r="E53" s="538" t="s">
        <v>6</v>
      </c>
      <c r="F53" s="539" t="s">
        <v>190</v>
      </c>
      <c r="G53" s="615">
        <v>1</v>
      </c>
      <c r="H53" s="552" t="s">
        <v>6</v>
      </c>
      <c r="I53" s="615">
        <v>2</v>
      </c>
      <c r="J53" s="615">
        <v>2</v>
      </c>
      <c r="K53" s="629">
        <f>IF('Resultat &amp; tabell'!J53="",0,BI53)</f>
        <v>1</v>
      </c>
      <c r="M53" s="621"/>
      <c r="N53" s="651"/>
      <c r="O53" s="651"/>
      <c r="P53" s="651"/>
      <c r="Q53" s="651"/>
      <c r="Z53" s="511" t="s">
        <v>70</v>
      </c>
      <c r="AA53" s="512">
        <f t="shared" si="84"/>
        <v>0</v>
      </c>
      <c r="AB53" s="512">
        <f t="shared" si="85"/>
        <v>1</v>
      </c>
      <c r="AC53" s="512">
        <f t="shared" si="86"/>
        <v>2</v>
      </c>
      <c r="AD53" s="511" t="s">
        <v>67</v>
      </c>
      <c r="AE53" s="512">
        <f t="shared" si="87"/>
        <v>3</v>
      </c>
      <c r="AF53" s="508">
        <f t="shared" si="88"/>
        <v>2</v>
      </c>
      <c r="AG53" s="508">
        <f t="shared" si="89"/>
        <v>1</v>
      </c>
      <c r="AZ53" s="569">
        <v>43</v>
      </c>
      <c r="BA53" s="576">
        <v>41815.541666666664</v>
      </c>
      <c r="BB53" s="571" t="s">
        <v>70</v>
      </c>
      <c r="BC53" s="572" t="s">
        <v>6</v>
      </c>
      <c r="BD53" s="573" t="s">
        <v>67</v>
      </c>
      <c r="BE53" s="575">
        <f>IF(G53='Resultat &amp; tabell'!$G53,2,0)</f>
        <v>0</v>
      </c>
      <c r="BF53" s="574" t="s">
        <v>6</v>
      </c>
      <c r="BG53" s="575">
        <f>IF(I53='Resultat &amp; tabell'!$I53,2,0)</f>
        <v>0</v>
      </c>
      <c r="BH53" s="575">
        <f>IF(J53='Resultat &amp; tabell'!$J53,1,0)</f>
        <v>1</v>
      </c>
      <c r="BI53" s="559">
        <f t="shared" si="90"/>
        <v>1</v>
      </c>
      <c r="BL53" s="599"/>
      <c r="BM53" s="599"/>
      <c r="BN53" s="599"/>
      <c r="BO53" s="599"/>
    </row>
    <row r="54" spans="2:67" ht="14.25" customHeight="1" x14ac:dyDescent="0.25">
      <c r="B54" s="498">
        <v>44</v>
      </c>
      <c r="C54" s="541">
        <v>41815.541666666664</v>
      </c>
      <c r="D54" s="537" t="s">
        <v>193</v>
      </c>
      <c r="E54" s="538" t="s">
        <v>6</v>
      </c>
      <c r="F54" s="539" t="s">
        <v>191</v>
      </c>
      <c r="G54" s="615">
        <v>2</v>
      </c>
      <c r="H54" s="552" t="s">
        <v>6</v>
      </c>
      <c r="I54" s="615">
        <v>0</v>
      </c>
      <c r="J54" s="615">
        <v>1</v>
      </c>
      <c r="K54" s="629">
        <f>IF('Resultat &amp; tabell'!J54="",0,BI54)</f>
        <v>1</v>
      </c>
      <c r="M54" s="494"/>
      <c r="N54" s="494"/>
      <c r="O54" s="651"/>
      <c r="P54" s="494"/>
      <c r="Q54" s="651"/>
      <c r="R54" s="494"/>
      <c r="Z54" s="511" t="s">
        <v>68</v>
      </c>
      <c r="AA54" s="512">
        <f t="shared" si="84"/>
        <v>3</v>
      </c>
      <c r="AB54" s="512">
        <f t="shared" si="85"/>
        <v>2</v>
      </c>
      <c r="AC54" s="512">
        <f t="shared" si="86"/>
        <v>0</v>
      </c>
      <c r="AD54" s="511" t="s">
        <v>69</v>
      </c>
      <c r="AE54" s="512">
        <f t="shared" si="87"/>
        <v>0</v>
      </c>
      <c r="AF54" s="508">
        <f t="shared" si="88"/>
        <v>0</v>
      </c>
      <c r="AG54" s="508">
        <f t="shared" si="89"/>
        <v>2</v>
      </c>
      <c r="AZ54" s="569">
        <v>44</v>
      </c>
      <c r="BA54" s="576">
        <v>41815.541666666664</v>
      </c>
      <c r="BB54" s="571" t="s">
        <v>68</v>
      </c>
      <c r="BC54" s="572" t="s">
        <v>6</v>
      </c>
      <c r="BD54" s="573" t="s">
        <v>69</v>
      </c>
      <c r="BE54" s="575">
        <f>IF(G54='Resultat &amp; tabell'!$G54,2,0)</f>
        <v>0</v>
      </c>
      <c r="BF54" s="574" t="s">
        <v>6</v>
      </c>
      <c r="BG54" s="575">
        <f>IF(I54='Resultat &amp; tabell'!$I54,2,0)</f>
        <v>0</v>
      </c>
      <c r="BH54" s="575">
        <f>IF(J54='Resultat &amp; tabell'!$J54,1,0)</f>
        <v>1</v>
      </c>
      <c r="BI54" s="559">
        <f t="shared" si="90"/>
        <v>1</v>
      </c>
      <c r="BL54" s="599"/>
      <c r="BM54" s="599"/>
      <c r="BN54" s="599"/>
      <c r="BO54" s="599"/>
    </row>
    <row r="55" spans="2:67" ht="14.25" customHeight="1" x14ac:dyDescent="0.25">
      <c r="C55" s="513"/>
      <c r="K55" s="642"/>
      <c r="N55" s="641"/>
      <c r="O55" s="654"/>
      <c r="P55" s="641"/>
      <c r="Q55" s="641"/>
      <c r="BA55" s="584"/>
      <c r="BI55" s="560"/>
      <c r="BL55" s="599"/>
      <c r="BM55" s="603"/>
      <c r="BN55" s="599"/>
      <c r="BO55" s="599"/>
    </row>
    <row r="56" spans="2:67" s="518" customFormat="1" ht="14.25" customHeight="1" x14ac:dyDescent="0.25">
      <c r="B56" s="495" t="s">
        <v>71</v>
      </c>
      <c r="C56" s="516"/>
      <c r="D56" s="501"/>
      <c r="E56" s="502"/>
      <c r="F56" s="501"/>
      <c r="G56" s="502"/>
      <c r="H56" s="502"/>
      <c r="I56" s="502"/>
      <c r="J56" s="502"/>
      <c r="K56" s="642"/>
      <c r="L56" s="643"/>
      <c r="M56" s="644"/>
      <c r="N56" s="645"/>
      <c r="O56" s="655"/>
      <c r="P56" s="645"/>
      <c r="Q56" s="645"/>
      <c r="R56" s="644"/>
      <c r="S56" s="645"/>
      <c r="T56" s="502"/>
      <c r="U56" s="502"/>
      <c r="V56" s="502"/>
      <c r="W56" s="523"/>
      <c r="Z56" s="505"/>
      <c r="AA56" s="512"/>
      <c r="AB56" s="512"/>
      <c r="AC56" s="512"/>
      <c r="AD56" s="505"/>
      <c r="AE56" s="519"/>
      <c r="AF56" s="520"/>
      <c r="AG56" s="520"/>
      <c r="AH56" s="519"/>
      <c r="AI56" s="519"/>
      <c r="AJ56" s="519"/>
      <c r="AK56" s="519"/>
      <c r="AL56" s="519"/>
      <c r="AM56" s="519"/>
      <c r="AN56" s="519"/>
      <c r="AO56" s="519"/>
      <c r="AP56" s="519"/>
      <c r="AQ56" s="519"/>
      <c r="AR56" s="519"/>
      <c r="AS56" s="519"/>
      <c r="AT56" s="519"/>
      <c r="AU56" s="519"/>
      <c r="AV56" s="519"/>
      <c r="AW56" s="519"/>
      <c r="AX56" s="519"/>
      <c r="AY56" s="519"/>
      <c r="AZ56" s="562" t="s">
        <v>71</v>
      </c>
      <c r="BA56" s="586"/>
      <c r="BB56" s="563"/>
      <c r="BC56" s="564"/>
      <c r="BD56" s="563"/>
      <c r="BE56" s="564"/>
      <c r="BF56" s="564"/>
      <c r="BG56" s="564"/>
      <c r="BH56" s="564"/>
      <c r="BI56" s="561"/>
      <c r="BJ56" s="528"/>
      <c r="BK56" s="530"/>
      <c r="BL56" s="561"/>
      <c r="BM56" s="604"/>
      <c r="BN56" s="561"/>
      <c r="BO56" s="561"/>
    </row>
    <row r="57" spans="2:67" s="518" customFormat="1" ht="14.25" customHeight="1" x14ac:dyDescent="0.25">
      <c r="B57" s="548" t="s">
        <v>2</v>
      </c>
      <c r="C57" s="549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550" t="s">
        <v>81</v>
      </c>
      <c r="K57" s="646" t="s">
        <v>89</v>
      </c>
      <c r="L57" s="643"/>
      <c r="M57" s="625" t="s">
        <v>71</v>
      </c>
      <c r="N57" s="626" t="s">
        <v>89</v>
      </c>
      <c r="O57" s="626" t="s">
        <v>90</v>
      </c>
      <c r="P57" s="626" t="s">
        <v>91</v>
      </c>
      <c r="Q57" s="627" t="s">
        <v>101</v>
      </c>
      <c r="R57" s="644"/>
      <c r="S57" s="645"/>
      <c r="T57" s="502"/>
      <c r="U57" s="502"/>
      <c r="V57" s="502"/>
      <c r="W57" s="523"/>
      <c r="Z57" s="509" t="s">
        <v>87</v>
      </c>
      <c r="AA57" s="509" t="s">
        <v>89</v>
      </c>
      <c r="AB57" s="509" t="s">
        <v>90</v>
      </c>
      <c r="AC57" s="509" t="s">
        <v>91</v>
      </c>
      <c r="AD57" s="509" t="s">
        <v>88</v>
      </c>
      <c r="AE57" s="509" t="s">
        <v>89</v>
      </c>
      <c r="AF57" s="509" t="s">
        <v>90</v>
      </c>
      <c r="AG57" s="509" t="s">
        <v>91</v>
      </c>
      <c r="AH57" s="519"/>
      <c r="AI57" s="510" t="s">
        <v>99</v>
      </c>
      <c r="AJ57" s="510" t="s">
        <v>98</v>
      </c>
      <c r="AK57" s="510" t="s">
        <v>97</v>
      </c>
      <c r="AL57" s="509" t="s">
        <v>96</v>
      </c>
      <c r="AM57" s="509" t="s">
        <v>95</v>
      </c>
      <c r="AN57" s="509" t="s">
        <v>92</v>
      </c>
      <c r="AO57" s="509" t="s">
        <v>89</v>
      </c>
      <c r="AP57" s="509" t="s">
        <v>90</v>
      </c>
      <c r="AQ57" s="509" t="s">
        <v>91</v>
      </c>
      <c r="AR57" s="510" t="s">
        <v>93</v>
      </c>
      <c r="AS57" s="519"/>
      <c r="AT57" s="509" t="s">
        <v>94</v>
      </c>
      <c r="AU57" s="509" t="s">
        <v>92</v>
      </c>
      <c r="AV57" s="509" t="s">
        <v>89</v>
      </c>
      <c r="AW57" s="509" t="s">
        <v>90</v>
      </c>
      <c r="AX57" s="509" t="s">
        <v>91</v>
      </c>
      <c r="AY57" s="510" t="s">
        <v>93</v>
      </c>
      <c r="AZ57" s="591" t="s">
        <v>2</v>
      </c>
      <c r="BA57" s="589" t="s">
        <v>3</v>
      </c>
      <c r="BB57" s="593" t="s">
        <v>2</v>
      </c>
      <c r="BC57" s="590"/>
      <c r="BD57" s="594"/>
      <c r="BE57" s="1999" t="s">
        <v>4</v>
      </c>
      <c r="BF57" s="1999"/>
      <c r="BG57" s="1999"/>
      <c r="BH57" s="590" t="s">
        <v>81</v>
      </c>
      <c r="BI57" s="551" t="s">
        <v>89</v>
      </c>
      <c r="BJ57" s="528"/>
      <c r="BK57" s="565"/>
      <c r="BL57" s="561"/>
      <c r="BM57" s="561"/>
      <c r="BN57" s="561"/>
      <c r="BO57" s="561"/>
    </row>
    <row r="58" spans="2:67" ht="14.25" customHeight="1" x14ac:dyDescent="0.25">
      <c r="B58" s="498">
        <v>13</v>
      </c>
      <c r="C58" s="541">
        <v>41806.541666666664</v>
      </c>
      <c r="D58" s="537" t="s">
        <v>194</v>
      </c>
      <c r="E58" s="538" t="s">
        <v>6</v>
      </c>
      <c r="F58" s="539" t="s">
        <v>197</v>
      </c>
      <c r="G58" s="615">
        <v>2</v>
      </c>
      <c r="H58" s="552" t="s">
        <v>6</v>
      </c>
      <c r="I58" s="615">
        <v>2</v>
      </c>
      <c r="J58" s="615" t="s">
        <v>122</v>
      </c>
      <c r="K58" s="629">
        <f>IF('Resultat &amp; tabell'!J58="",0,BI58)</f>
        <v>0</v>
      </c>
      <c r="L58" s="630">
        <v>1</v>
      </c>
      <c r="M58" s="631" t="str">
        <f>VLOOKUP(L58,$AT$58:$AY$61,2,FALSE)</f>
        <v>Tyskland</v>
      </c>
      <c r="N58" s="632">
        <f>VLOOKUP(M58,$AU$58:$AY$61,2,FALSE)</f>
        <v>7</v>
      </c>
      <c r="O58" s="632">
        <f>VLOOKUP(M58,$AU$58:$AY$61,3,FALSE)</f>
        <v>7</v>
      </c>
      <c r="P58" s="632">
        <f>VLOOKUP(M58,$AU$58:$AY$61,4,FALSE)</f>
        <v>2</v>
      </c>
      <c r="Q58" s="633">
        <f>VLOOKUP(M58,$AU$58:$AY$61,5,FALSE)</f>
        <v>5</v>
      </c>
      <c r="Z58" s="511" t="s">
        <v>72</v>
      </c>
      <c r="AA58" s="512">
        <f t="shared" ref="AA58:AA63" si="103">IF(G58="",0,IF($G58&lt;$I58,0,IF($G58=$I58,1,3)))</f>
        <v>1</v>
      </c>
      <c r="AB58" s="512">
        <f t="shared" ref="AB58:AB63" si="104">G58</f>
        <v>2</v>
      </c>
      <c r="AC58" s="512">
        <f t="shared" ref="AC58:AC63" si="105">I58</f>
        <v>2</v>
      </c>
      <c r="AD58" s="511" t="s">
        <v>73</v>
      </c>
      <c r="AE58" s="512">
        <f t="shared" ref="AE58:AE63" si="106">IF(I58="",0,IF(I58&lt;G58,0,IF(G58=I58,1,3)))</f>
        <v>1</v>
      </c>
      <c r="AF58" s="508">
        <f t="shared" ref="AF58:AF63" si="107">I58</f>
        <v>2</v>
      </c>
      <c r="AG58" s="508">
        <f t="shared" ref="AG58:AG63" si="108">G58</f>
        <v>2</v>
      </c>
      <c r="AI58" s="507">
        <f>RANK($AJ58,$AJ$58:$AJ$61,1)+COUNTIF($AJ$58:$AJ58,$AJ58)-1</f>
        <v>1</v>
      </c>
      <c r="AJ58" s="507">
        <f>AK58+AL58+AM58</f>
        <v>1</v>
      </c>
      <c r="AK58" s="507">
        <f>SUMPRODUCT(($AO$58:$AO$61=AO58)*($AR$58:$AR$61=AR58)*($AP$58:$AP$61&gt;AP58))</f>
        <v>0</v>
      </c>
      <c r="AL58" s="507">
        <f>SUMPRODUCT(($AO$58:$AO$61=AO58)*($AR$58:$AR$61&gt;AR58))</f>
        <v>0</v>
      </c>
      <c r="AM58" s="507">
        <f>RANK(AO58,$AO$58:$AO$61)</f>
        <v>1</v>
      </c>
      <c r="AN58" s="511" t="s">
        <v>72</v>
      </c>
      <c r="AO58" s="507">
        <f>SUMIF($Z$58:$Z$63,$AN58,$AA$58:$AA$63)+SUMIF($AD$58:$AD$63,$AN58,$AE$58:$AE$63)</f>
        <v>7</v>
      </c>
      <c r="AP58" s="507">
        <f>SUMIF($Z$58:$Z$63,$AN58,$AB$58:$AB$63)+SUMIF($AD$58:$AD$63,$AN58,$AF$58:$AF$63)</f>
        <v>7</v>
      </c>
      <c r="AQ58" s="507">
        <f>SUMIF($Z$58:$Z$63,$AN58,$AC$58:$AC$63)+SUMIF($AD$58:$AD$63,$AN58,$AG$58:$AG$63)</f>
        <v>2</v>
      </c>
      <c r="AR58" s="507">
        <f>AP58-AQ58</f>
        <v>5</v>
      </c>
      <c r="AT58" s="507">
        <v>1</v>
      </c>
      <c r="AU58" s="507" t="str">
        <f>VLOOKUP($AT58,$AI$58:$AR$61,6,FALSE)</f>
        <v>Tyskland</v>
      </c>
      <c r="AV58" s="507">
        <f>VLOOKUP($AU58,$AN$58:$AR$61,2,FALSE)</f>
        <v>7</v>
      </c>
      <c r="AW58" s="507">
        <f>VLOOKUP($AU58,$AN$58:$AR$61,3,FALSE)</f>
        <v>7</v>
      </c>
      <c r="AX58" s="507">
        <f>VLOOKUP($AU58,$AN$58:$AR$61,4,FALSE)</f>
        <v>2</v>
      </c>
      <c r="AY58" s="507">
        <f>VLOOKUP($AU58,$AN$58:$AR$61,5,FALSE)</f>
        <v>5</v>
      </c>
      <c r="AZ58" s="569">
        <v>13</v>
      </c>
      <c r="BA58" s="576">
        <v>41806.541666666664</v>
      </c>
      <c r="BB58" s="571" t="s">
        <v>72</v>
      </c>
      <c r="BC58" s="572" t="s">
        <v>6</v>
      </c>
      <c r="BD58" s="573" t="s">
        <v>73</v>
      </c>
      <c r="BE58" s="575">
        <f>IF(G58='Resultat &amp; tabell'!$G58,2,0)</f>
        <v>0</v>
      </c>
      <c r="BF58" s="574" t="s">
        <v>6</v>
      </c>
      <c r="BG58" s="575">
        <f>IF(I58='Resultat &amp; tabell'!$I58,2,0)</f>
        <v>0</v>
      </c>
      <c r="BH58" s="575">
        <f>IF(J58='Resultat &amp; tabell'!$J58,1,0)</f>
        <v>0</v>
      </c>
      <c r="BI58" s="559">
        <f t="shared" ref="BI58:BI63" si="109">SUM(BE58+BG58+BH58)</f>
        <v>0</v>
      </c>
      <c r="BJ58" s="529"/>
      <c r="BK58" s="562"/>
      <c r="BL58" s="599"/>
      <c r="BM58" s="599"/>
      <c r="BN58" s="599"/>
      <c r="BO58" s="599"/>
    </row>
    <row r="59" spans="2:67" ht="14.25" customHeight="1" x14ac:dyDescent="0.25">
      <c r="B59" s="498">
        <v>14</v>
      </c>
      <c r="C59" s="541">
        <v>41806.791666666664</v>
      </c>
      <c r="D59" s="537" t="s">
        <v>195</v>
      </c>
      <c r="E59" s="538" t="s">
        <v>6</v>
      </c>
      <c r="F59" s="539" t="s">
        <v>196</v>
      </c>
      <c r="G59" s="615">
        <v>2</v>
      </c>
      <c r="H59" s="552" t="s">
        <v>6</v>
      </c>
      <c r="I59" s="615">
        <v>1</v>
      </c>
      <c r="J59" s="615">
        <v>1</v>
      </c>
      <c r="K59" s="629">
        <f>IF('Resultat &amp; tabell'!J59="",0,BI59)</f>
        <v>0</v>
      </c>
      <c r="L59" s="619">
        <v>2</v>
      </c>
      <c r="M59" s="635" t="str">
        <f>VLOOKUP(L59,$AT$58:$AY$61,2,FALSE)</f>
        <v>Portugal</v>
      </c>
      <c r="N59" s="636">
        <f>VLOOKUP(M59,$AU$58:$AY$61,2,FALSE)</f>
        <v>7</v>
      </c>
      <c r="O59" s="636">
        <f>VLOOKUP(M59,$AU$58:$AY$61,3,FALSE)</f>
        <v>6</v>
      </c>
      <c r="P59" s="636">
        <f>VLOOKUP(M59,$AU$58:$AY$61,4,FALSE)</f>
        <v>3</v>
      </c>
      <c r="Q59" s="637">
        <f>VLOOKUP(M59,$AU$58:$AY$61,5,FALSE)</f>
        <v>3</v>
      </c>
      <c r="Z59" s="511" t="s">
        <v>74</v>
      </c>
      <c r="AA59" s="512">
        <f t="shared" si="103"/>
        <v>3</v>
      </c>
      <c r="AB59" s="512">
        <f t="shared" si="104"/>
        <v>2</v>
      </c>
      <c r="AC59" s="512">
        <f t="shared" si="105"/>
        <v>1</v>
      </c>
      <c r="AD59" s="511" t="s">
        <v>75</v>
      </c>
      <c r="AE59" s="512">
        <f t="shared" si="106"/>
        <v>0</v>
      </c>
      <c r="AF59" s="508">
        <f t="shared" si="107"/>
        <v>1</v>
      </c>
      <c r="AG59" s="508">
        <f t="shared" si="108"/>
        <v>2</v>
      </c>
      <c r="AI59" s="507">
        <f>RANK($AJ59,$AJ$58:$AJ$61,1)+COUNTIF($AJ$58:$AJ59,$AJ59)-1</f>
        <v>3</v>
      </c>
      <c r="AJ59" s="507">
        <f>AK59+AL59+AM59</f>
        <v>3</v>
      </c>
      <c r="AK59" s="507">
        <f t="shared" ref="AK59:AK61" si="110">SUMPRODUCT(($AO$58:$AO$61=AO59)*($AR$58:$AR$61=AR59)*($AP$58:$AP$61&gt;AP59))</f>
        <v>0</v>
      </c>
      <c r="AL59" s="507">
        <f t="shared" ref="AL59:AL61" si="111">SUMPRODUCT(($AO$58:$AO$61=AO59)*($AR$58:$AR$61&gt;AR59))</f>
        <v>0</v>
      </c>
      <c r="AM59" s="507">
        <f t="shared" ref="AM59:AM61" si="112">RANK(AO59,$AO$58:$AO$61)</f>
        <v>3</v>
      </c>
      <c r="AN59" s="511" t="s">
        <v>74</v>
      </c>
      <c r="AO59" s="507">
        <f t="shared" ref="AO59:AO61" si="113">SUMIF($Z$58:$Z$63,$AN59,$AA$58:$AA$63)+SUMIF($AD$58:$AD$63,$AN59,$AE$58:$AE$63)</f>
        <v>3</v>
      </c>
      <c r="AP59" s="507">
        <f t="shared" ref="AP59:AP61" si="114">SUMIF($Z$58:$Z$63,$AN59,$AB$58:$AB$63)+SUMIF($AD$58:$AD$63,$AN59,$AF$58:$AF$63)</f>
        <v>3</v>
      </c>
      <c r="AQ59" s="507">
        <f t="shared" ref="AQ59:AQ61" si="115">SUMIF($Z$58:$Z$63,$AN59,$AC$58:$AC$63)+SUMIF($AD$58:$AD$63,$AN59,$AG$58:$AG$63)</f>
        <v>5</v>
      </c>
      <c r="AR59" s="507">
        <f t="shared" ref="AR59:AR61" si="116">AP59-AQ59</f>
        <v>-2</v>
      </c>
      <c r="AT59" s="507">
        <v>2</v>
      </c>
      <c r="AU59" s="507" t="str">
        <f t="shared" ref="AU59:AU61" si="117">VLOOKUP($AT59,$AI$58:$AR$61,6,FALSE)</f>
        <v>Portugal</v>
      </c>
      <c r="AV59" s="507">
        <f t="shared" ref="AV59:AV61" si="118">VLOOKUP($AU59,$AN$58:$AR$61,2,FALSE)</f>
        <v>7</v>
      </c>
      <c r="AW59" s="507">
        <f t="shared" ref="AW59:AW61" si="119">VLOOKUP($AU59,$AN$58:$AR$61,3,FALSE)</f>
        <v>6</v>
      </c>
      <c r="AX59" s="507">
        <f t="shared" ref="AX59:AX61" si="120">VLOOKUP($AU59,$AN$58:$AR$61,4,FALSE)</f>
        <v>3</v>
      </c>
      <c r="AY59" s="507">
        <f t="shared" ref="AY59:AY61" si="121">VLOOKUP($AU59,$AN$58:$AR$61,5,FALSE)</f>
        <v>3</v>
      </c>
      <c r="AZ59" s="569">
        <v>14</v>
      </c>
      <c r="BA59" s="576">
        <v>41806.791666666664</v>
      </c>
      <c r="BB59" s="571" t="s">
        <v>74</v>
      </c>
      <c r="BC59" s="572" t="s">
        <v>6</v>
      </c>
      <c r="BD59" s="573" t="s">
        <v>75</v>
      </c>
      <c r="BE59" s="575">
        <f>IF(G59='Resultat &amp; tabell'!$G59,2,0)</f>
        <v>0</v>
      </c>
      <c r="BF59" s="574" t="s">
        <v>6</v>
      </c>
      <c r="BG59" s="575">
        <f>IF(I59='Resultat &amp; tabell'!$I59,2,0)</f>
        <v>0</v>
      </c>
      <c r="BH59" s="575">
        <f>IF(J59='Resultat &amp; tabell'!$J59,1,0)</f>
        <v>0</v>
      </c>
      <c r="BI59" s="559">
        <f t="shared" si="109"/>
        <v>0</v>
      </c>
      <c r="BK59" s="562"/>
      <c r="BL59" s="599"/>
      <c r="BM59" s="599"/>
      <c r="BN59" s="599"/>
      <c r="BO59" s="599"/>
    </row>
    <row r="60" spans="2:67" ht="14.25" customHeight="1" x14ac:dyDescent="0.25">
      <c r="B60" s="498">
        <v>29</v>
      </c>
      <c r="C60" s="541">
        <v>41811.666666666664</v>
      </c>
      <c r="D60" s="537" t="s">
        <v>194</v>
      </c>
      <c r="E60" s="538" t="s">
        <v>6</v>
      </c>
      <c r="F60" s="539" t="s">
        <v>195</v>
      </c>
      <c r="G60" s="615">
        <v>2</v>
      </c>
      <c r="H60" s="552" t="s">
        <v>6</v>
      </c>
      <c r="I60" s="615">
        <v>0</v>
      </c>
      <c r="J60" s="615">
        <v>1</v>
      </c>
      <c r="K60" s="629">
        <f>IF('Resultat &amp; tabell'!J60="",0,BI60)</f>
        <v>2</v>
      </c>
      <c r="L60" s="619">
        <v>3</v>
      </c>
      <c r="M60" s="650" t="str">
        <f>VLOOKUP(L60,$AT$58:$AY$61,2,FALSE)</f>
        <v>Ghana</v>
      </c>
      <c r="N60" s="651">
        <f>VLOOKUP(M60,$AU$58:$AY$61,2,FALSE)</f>
        <v>3</v>
      </c>
      <c r="O60" s="651">
        <f>VLOOKUP(M60,$AU$58:$AY$61,3,FALSE)</f>
        <v>3</v>
      </c>
      <c r="P60" s="651">
        <f>VLOOKUP(M60,$AU$58:$AY$61,4,FALSE)</f>
        <v>5</v>
      </c>
      <c r="Q60" s="652">
        <f>VLOOKUP(M60,$AU$58:$AY$61,5,FALSE)</f>
        <v>-2</v>
      </c>
      <c r="Z60" s="511" t="s">
        <v>72</v>
      </c>
      <c r="AA60" s="512">
        <f t="shared" si="103"/>
        <v>3</v>
      </c>
      <c r="AB60" s="512">
        <f t="shared" si="104"/>
        <v>2</v>
      </c>
      <c r="AC60" s="512">
        <f t="shared" si="105"/>
        <v>0</v>
      </c>
      <c r="AD60" s="511" t="s">
        <v>74</v>
      </c>
      <c r="AE60" s="512">
        <f t="shared" si="106"/>
        <v>0</v>
      </c>
      <c r="AF60" s="508">
        <f t="shared" si="107"/>
        <v>0</v>
      </c>
      <c r="AG60" s="508">
        <f t="shared" si="108"/>
        <v>2</v>
      </c>
      <c r="AI60" s="507">
        <f>RANK($AJ60,$AJ$58:$AJ$61,1)+COUNTIF($AJ$58:$AJ60,$AJ60)-1</f>
        <v>2</v>
      </c>
      <c r="AJ60" s="507">
        <f>AK60+AL60+AM60</f>
        <v>2</v>
      </c>
      <c r="AK60" s="507">
        <f t="shared" si="110"/>
        <v>0</v>
      </c>
      <c r="AL60" s="507">
        <f t="shared" si="111"/>
        <v>1</v>
      </c>
      <c r="AM60" s="507">
        <f t="shared" si="112"/>
        <v>1</v>
      </c>
      <c r="AN60" s="511" t="s">
        <v>73</v>
      </c>
      <c r="AO60" s="507">
        <f t="shared" si="113"/>
        <v>7</v>
      </c>
      <c r="AP60" s="507">
        <f t="shared" si="114"/>
        <v>6</v>
      </c>
      <c r="AQ60" s="507">
        <f t="shared" si="115"/>
        <v>3</v>
      </c>
      <c r="AR60" s="507">
        <f t="shared" si="116"/>
        <v>3</v>
      </c>
      <c r="AT60" s="507">
        <v>3</v>
      </c>
      <c r="AU60" s="507" t="str">
        <f t="shared" si="117"/>
        <v>Ghana</v>
      </c>
      <c r="AV60" s="507">
        <f t="shared" si="118"/>
        <v>3</v>
      </c>
      <c r="AW60" s="507">
        <f t="shared" si="119"/>
        <v>3</v>
      </c>
      <c r="AX60" s="507">
        <f t="shared" si="120"/>
        <v>5</v>
      </c>
      <c r="AY60" s="507">
        <f t="shared" si="121"/>
        <v>-2</v>
      </c>
      <c r="AZ60" s="569">
        <v>29</v>
      </c>
      <c r="BA60" s="576">
        <v>41811.666666666664</v>
      </c>
      <c r="BB60" s="571" t="s">
        <v>72</v>
      </c>
      <c r="BC60" s="572" t="s">
        <v>6</v>
      </c>
      <c r="BD60" s="573" t="s">
        <v>74</v>
      </c>
      <c r="BE60" s="575">
        <f>IF(G60='Resultat &amp; tabell'!$G60,2,0)</f>
        <v>2</v>
      </c>
      <c r="BF60" s="574" t="s">
        <v>6</v>
      </c>
      <c r="BG60" s="575">
        <f>IF(I60='Resultat &amp; tabell'!$I60,2,0)</f>
        <v>0</v>
      </c>
      <c r="BH60" s="575">
        <f>IF(J60='Resultat &amp; tabell'!$J60,1,0)</f>
        <v>0</v>
      </c>
      <c r="BI60" s="559">
        <f t="shared" si="109"/>
        <v>2</v>
      </c>
      <c r="BK60" s="577"/>
      <c r="BL60" s="599"/>
      <c r="BM60" s="599"/>
      <c r="BN60" s="599"/>
      <c r="BO60" s="599"/>
    </row>
    <row r="61" spans="2:67" ht="14.25" customHeight="1" x14ac:dyDescent="0.25">
      <c r="B61" s="498">
        <v>30</v>
      </c>
      <c r="C61" s="541">
        <v>41812.75</v>
      </c>
      <c r="D61" s="537" t="s">
        <v>196</v>
      </c>
      <c r="E61" s="538" t="s">
        <v>6</v>
      </c>
      <c r="F61" s="539" t="s">
        <v>197</v>
      </c>
      <c r="G61" s="615">
        <v>0</v>
      </c>
      <c r="H61" s="552" t="s">
        <v>6</v>
      </c>
      <c r="I61" s="615">
        <v>2</v>
      </c>
      <c r="J61" s="615">
        <v>2</v>
      </c>
      <c r="K61" s="629">
        <f>IF('Resultat &amp; tabell'!J61="",0,BI61)</f>
        <v>2</v>
      </c>
      <c r="L61" s="619">
        <v>4</v>
      </c>
      <c r="M61" s="639" t="str">
        <f>VLOOKUP(L61,$AT$58:$AY$61,2,FALSE)</f>
        <v>USA</v>
      </c>
      <c r="N61" s="636">
        <f>VLOOKUP(M61,$AU$58:$AY$61,2,FALSE)</f>
        <v>0</v>
      </c>
      <c r="O61" s="636">
        <f>VLOOKUP(M61,$AU$58:$AY$61,3,FALSE)</f>
        <v>1</v>
      </c>
      <c r="P61" s="636">
        <f>VLOOKUP(M61,$AU$58:$AY$61,4,FALSE)</f>
        <v>7</v>
      </c>
      <c r="Q61" s="637">
        <f>VLOOKUP(M61,$AU$58:$AY$61,5,FALSE)</f>
        <v>-6</v>
      </c>
      <c r="Z61" s="511" t="s">
        <v>75</v>
      </c>
      <c r="AA61" s="512">
        <f t="shared" si="103"/>
        <v>0</v>
      </c>
      <c r="AB61" s="512">
        <f t="shared" si="104"/>
        <v>0</v>
      </c>
      <c r="AC61" s="512">
        <f t="shared" si="105"/>
        <v>2</v>
      </c>
      <c r="AD61" s="511" t="s">
        <v>73</v>
      </c>
      <c r="AE61" s="512">
        <f t="shared" si="106"/>
        <v>3</v>
      </c>
      <c r="AF61" s="508">
        <f t="shared" si="107"/>
        <v>2</v>
      </c>
      <c r="AG61" s="508">
        <f t="shared" si="108"/>
        <v>0</v>
      </c>
      <c r="AI61" s="507">
        <f>RANK($AJ61,$AJ$58:$AJ$61,1)+COUNTIF($AJ$58:$AJ61,$AJ61)-1</f>
        <v>4</v>
      </c>
      <c r="AJ61" s="507">
        <f>AK61+AL61+AM61</f>
        <v>4</v>
      </c>
      <c r="AK61" s="507">
        <f t="shared" si="110"/>
        <v>0</v>
      </c>
      <c r="AL61" s="507">
        <f t="shared" si="111"/>
        <v>0</v>
      </c>
      <c r="AM61" s="507">
        <f t="shared" si="112"/>
        <v>4</v>
      </c>
      <c r="AN61" s="511" t="s">
        <v>75</v>
      </c>
      <c r="AO61" s="507">
        <f t="shared" si="113"/>
        <v>0</v>
      </c>
      <c r="AP61" s="507">
        <f t="shared" si="114"/>
        <v>1</v>
      </c>
      <c r="AQ61" s="507">
        <f t="shared" si="115"/>
        <v>7</v>
      </c>
      <c r="AR61" s="507">
        <f t="shared" si="116"/>
        <v>-6</v>
      </c>
      <c r="AT61" s="507">
        <v>4</v>
      </c>
      <c r="AU61" s="507" t="str">
        <f t="shared" si="117"/>
        <v>USA</v>
      </c>
      <c r="AV61" s="507">
        <f t="shared" si="118"/>
        <v>0</v>
      </c>
      <c r="AW61" s="507">
        <f t="shared" si="119"/>
        <v>1</v>
      </c>
      <c r="AX61" s="507">
        <f t="shared" si="120"/>
        <v>7</v>
      </c>
      <c r="AY61" s="507">
        <f t="shared" si="121"/>
        <v>-6</v>
      </c>
      <c r="AZ61" s="569">
        <v>30</v>
      </c>
      <c r="BA61" s="576">
        <v>41812.75</v>
      </c>
      <c r="BB61" s="571" t="s">
        <v>75</v>
      </c>
      <c r="BC61" s="572" t="s">
        <v>6</v>
      </c>
      <c r="BD61" s="573" t="s">
        <v>73</v>
      </c>
      <c r="BE61" s="575">
        <f>IF(G61='Resultat &amp; tabell'!$G61,2,0)</f>
        <v>0</v>
      </c>
      <c r="BF61" s="574" t="s">
        <v>6</v>
      </c>
      <c r="BG61" s="575">
        <f>IF(I61='Resultat &amp; tabell'!$I61,2,0)</f>
        <v>2</v>
      </c>
      <c r="BH61" s="575">
        <f>IF(J61='Resultat &amp; tabell'!$J61,1,0)</f>
        <v>0</v>
      </c>
      <c r="BI61" s="559">
        <f t="shared" si="109"/>
        <v>2</v>
      </c>
      <c r="BK61" s="577"/>
      <c r="BL61" s="599"/>
      <c r="BM61" s="599"/>
      <c r="BN61" s="599"/>
      <c r="BO61" s="599"/>
    </row>
    <row r="62" spans="2:67" ht="14.25" customHeight="1" x14ac:dyDescent="0.25">
      <c r="B62" s="498">
        <v>45</v>
      </c>
      <c r="C62" s="541">
        <v>41816.541666666664</v>
      </c>
      <c r="D62" s="537" t="s">
        <v>196</v>
      </c>
      <c r="E62" s="538" t="s">
        <v>6</v>
      </c>
      <c r="F62" s="539" t="s">
        <v>194</v>
      </c>
      <c r="G62" s="615">
        <v>0</v>
      </c>
      <c r="H62" s="552" t="s">
        <v>6</v>
      </c>
      <c r="I62" s="615">
        <v>3</v>
      </c>
      <c r="J62" s="615">
        <v>2</v>
      </c>
      <c r="K62" s="629">
        <f>IF('Resultat &amp; tabell'!J62="",0,BI62)</f>
        <v>3</v>
      </c>
      <c r="M62" s="494"/>
      <c r="N62" s="494"/>
      <c r="O62" s="654"/>
      <c r="P62" s="494"/>
      <c r="Q62" s="641"/>
      <c r="R62" s="494"/>
      <c r="Z62" s="511" t="s">
        <v>75</v>
      </c>
      <c r="AA62" s="512">
        <f t="shared" si="103"/>
        <v>0</v>
      </c>
      <c r="AB62" s="512">
        <f t="shared" si="104"/>
        <v>0</v>
      </c>
      <c r="AC62" s="512">
        <f t="shared" si="105"/>
        <v>3</v>
      </c>
      <c r="AD62" s="511" t="s">
        <v>72</v>
      </c>
      <c r="AE62" s="512">
        <f t="shared" si="106"/>
        <v>3</v>
      </c>
      <c r="AF62" s="508">
        <f t="shared" si="107"/>
        <v>3</v>
      </c>
      <c r="AG62" s="508">
        <f t="shared" si="108"/>
        <v>0</v>
      </c>
      <c r="AZ62" s="569">
        <v>45</v>
      </c>
      <c r="BA62" s="576">
        <v>41816.541666666664</v>
      </c>
      <c r="BB62" s="571" t="s">
        <v>75</v>
      </c>
      <c r="BC62" s="572" t="s">
        <v>6</v>
      </c>
      <c r="BD62" s="573" t="s">
        <v>72</v>
      </c>
      <c r="BE62" s="575">
        <f>IF(G62='Resultat &amp; tabell'!$G62,2,0)</f>
        <v>2</v>
      </c>
      <c r="BF62" s="574" t="s">
        <v>6</v>
      </c>
      <c r="BG62" s="575">
        <f>IF(I62='Resultat &amp; tabell'!$I62,2,0)</f>
        <v>0</v>
      </c>
      <c r="BH62" s="575">
        <f>IF(J62='Resultat &amp; tabell'!$J62,1,0)</f>
        <v>1</v>
      </c>
      <c r="BI62" s="559">
        <f t="shared" si="109"/>
        <v>3</v>
      </c>
      <c r="BL62" s="599"/>
      <c r="BM62" s="603"/>
      <c r="BN62" s="599"/>
      <c r="BO62" s="599"/>
    </row>
    <row r="63" spans="2:67" ht="14.25" customHeight="1" x14ac:dyDescent="0.25">
      <c r="B63" s="498">
        <v>46</v>
      </c>
      <c r="C63" s="541">
        <v>41816.541666666664</v>
      </c>
      <c r="D63" s="537" t="s">
        <v>197</v>
      </c>
      <c r="E63" s="538" t="s">
        <v>6</v>
      </c>
      <c r="F63" s="539" t="s">
        <v>195</v>
      </c>
      <c r="G63" s="615">
        <v>2</v>
      </c>
      <c r="H63" s="552" t="s">
        <v>6</v>
      </c>
      <c r="I63" s="615">
        <v>1</v>
      </c>
      <c r="J63" s="615">
        <v>1</v>
      </c>
      <c r="K63" s="629">
        <f>IF('Resultat &amp; tabell'!J63="",0,BI63)</f>
        <v>5</v>
      </c>
      <c r="N63" s="641"/>
      <c r="O63" s="654"/>
      <c r="P63" s="641"/>
      <c r="Q63" s="641"/>
      <c r="Z63" s="511" t="s">
        <v>73</v>
      </c>
      <c r="AA63" s="512">
        <f t="shared" si="103"/>
        <v>3</v>
      </c>
      <c r="AB63" s="512">
        <f t="shared" si="104"/>
        <v>2</v>
      </c>
      <c r="AC63" s="512">
        <f t="shared" si="105"/>
        <v>1</v>
      </c>
      <c r="AD63" s="511" t="s">
        <v>74</v>
      </c>
      <c r="AE63" s="512">
        <f t="shared" si="106"/>
        <v>0</v>
      </c>
      <c r="AF63" s="508">
        <f t="shared" si="107"/>
        <v>1</v>
      </c>
      <c r="AG63" s="508">
        <f t="shared" si="108"/>
        <v>2</v>
      </c>
      <c r="AZ63" s="569">
        <v>46</v>
      </c>
      <c r="BA63" s="576">
        <v>41816.541666666664</v>
      </c>
      <c r="BB63" s="571" t="s">
        <v>73</v>
      </c>
      <c r="BC63" s="572" t="s">
        <v>6</v>
      </c>
      <c r="BD63" s="573" t="s">
        <v>74</v>
      </c>
      <c r="BE63" s="575">
        <f>IF(G63='Resultat &amp; tabell'!$G63,2,0)</f>
        <v>2</v>
      </c>
      <c r="BF63" s="574" t="s">
        <v>6</v>
      </c>
      <c r="BG63" s="575">
        <f>IF(I63='Resultat &amp; tabell'!$I63,2,0)</f>
        <v>2</v>
      </c>
      <c r="BH63" s="575">
        <f>IF(J63='Resultat &amp; tabell'!$J63,1,0)</f>
        <v>1</v>
      </c>
      <c r="BI63" s="559">
        <f t="shared" si="109"/>
        <v>5</v>
      </c>
      <c r="BL63" s="599"/>
      <c r="BM63" s="603"/>
      <c r="BN63" s="599"/>
      <c r="BO63" s="599"/>
    </row>
    <row r="64" spans="2:67" ht="14.25" customHeight="1" x14ac:dyDescent="0.25">
      <c r="C64" s="513"/>
      <c r="F64" s="494"/>
      <c r="K64" s="642"/>
      <c r="N64" s="641"/>
      <c r="O64" s="654"/>
      <c r="P64" s="641"/>
      <c r="Q64" s="641"/>
      <c r="BA64" s="584"/>
      <c r="BI64" s="560"/>
      <c r="BL64" s="599"/>
      <c r="BM64" s="603"/>
      <c r="BN64" s="599"/>
      <c r="BO64" s="599"/>
    </row>
    <row r="65" spans="2:67" s="518" customFormat="1" ht="14.25" customHeight="1" x14ac:dyDescent="0.25">
      <c r="B65" s="495" t="s">
        <v>76</v>
      </c>
      <c r="C65" s="516"/>
      <c r="D65" s="501"/>
      <c r="E65" s="502"/>
      <c r="F65" s="501"/>
      <c r="G65" s="502"/>
      <c r="H65" s="502"/>
      <c r="I65" s="502"/>
      <c r="J65" s="502"/>
      <c r="K65" s="642"/>
      <c r="L65" s="643"/>
      <c r="M65" s="644"/>
      <c r="N65" s="645"/>
      <c r="O65" s="655"/>
      <c r="P65" s="645"/>
      <c r="Q65" s="645"/>
      <c r="R65" s="644"/>
      <c r="S65" s="645"/>
      <c r="T65" s="502"/>
      <c r="U65" s="502"/>
      <c r="V65" s="502"/>
      <c r="W65" s="523"/>
      <c r="Z65" s="505"/>
      <c r="AA65" s="512"/>
      <c r="AB65" s="512"/>
      <c r="AC65" s="512"/>
      <c r="AD65" s="505"/>
      <c r="AE65" s="519"/>
      <c r="AF65" s="520"/>
      <c r="AG65" s="520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19"/>
      <c r="AT65" s="519"/>
      <c r="AU65" s="519"/>
      <c r="AV65" s="519"/>
      <c r="AW65" s="519"/>
      <c r="AX65" s="519"/>
      <c r="AY65" s="519"/>
      <c r="AZ65" s="562" t="s">
        <v>76</v>
      </c>
      <c r="BA65" s="586"/>
      <c r="BB65" s="563"/>
      <c r="BC65" s="564"/>
      <c r="BD65" s="563"/>
      <c r="BE65" s="564"/>
      <c r="BF65" s="564"/>
      <c r="BG65" s="564"/>
      <c r="BH65" s="564"/>
      <c r="BI65" s="561"/>
      <c r="BJ65" s="528"/>
      <c r="BK65" s="530"/>
      <c r="BL65" s="561"/>
      <c r="BM65" s="604"/>
      <c r="BN65" s="561"/>
      <c r="BO65" s="561"/>
    </row>
    <row r="66" spans="2:67" s="518" customFormat="1" ht="14.25" customHeight="1" x14ac:dyDescent="0.25">
      <c r="B66" s="548" t="s">
        <v>2</v>
      </c>
      <c r="C66" s="549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550" t="s">
        <v>81</v>
      </c>
      <c r="K66" s="646" t="s">
        <v>89</v>
      </c>
      <c r="L66" s="643"/>
      <c r="M66" s="625" t="s">
        <v>76</v>
      </c>
      <c r="N66" s="626" t="s">
        <v>89</v>
      </c>
      <c r="O66" s="626" t="s">
        <v>90</v>
      </c>
      <c r="P66" s="626" t="s">
        <v>91</v>
      </c>
      <c r="Q66" s="627" t="s">
        <v>101</v>
      </c>
      <c r="R66" s="644"/>
      <c r="S66" s="645"/>
      <c r="T66" s="502"/>
      <c r="U66" s="502"/>
      <c r="V66" s="502"/>
      <c r="W66" s="523"/>
      <c r="Z66" s="509" t="s">
        <v>87</v>
      </c>
      <c r="AA66" s="509" t="s">
        <v>89</v>
      </c>
      <c r="AB66" s="509" t="s">
        <v>90</v>
      </c>
      <c r="AC66" s="509" t="s">
        <v>91</v>
      </c>
      <c r="AD66" s="509" t="s">
        <v>88</v>
      </c>
      <c r="AE66" s="509" t="s">
        <v>89</v>
      </c>
      <c r="AF66" s="509" t="s">
        <v>90</v>
      </c>
      <c r="AG66" s="509" t="s">
        <v>91</v>
      </c>
      <c r="AH66" s="519"/>
      <c r="AI66" s="510" t="s">
        <v>99</v>
      </c>
      <c r="AJ66" s="510" t="s">
        <v>98</v>
      </c>
      <c r="AK66" s="510" t="s">
        <v>97</v>
      </c>
      <c r="AL66" s="509" t="s">
        <v>96</v>
      </c>
      <c r="AM66" s="509" t="s">
        <v>95</v>
      </c>
      <c r="AN66" s="509" t="s">
        <v>92</v>
      </c>
      <c r="AO66" s="509" t="s">
        <v>89</v>
      </c>
      <c r="AP66" s="509" t="s">
        <v>90</v>
      </c>
      <c r="AQ66" s="509" t="s">
        <v>91</v>
      </c>
      <c r="AR66" s="510" t="s">
        <v>93</v>
      </c>
      <c r="AS66" s="519"/>
      <c r="AT66" s="509" t="s">
        <v>94</v>
      </c>
      <c r="AU66" s="509" t="s">
        <v>92</v>
      </c>
      <c r="AV66" s="509" t="s">
        <v>89</v>
      </c>
      <c r="AW66" s="509" t="s">
        <v>90</v>
      </c>
      <c r="AX66" s="509" t="s">
        <v>91</v>
      </c>
      <c r="AY66" s="510" t="s">
        <v>93</v>
      </c>
      <c r="AZ66" s="591" t="s">
        <v>2</v>
      </c>
      <c r="BA66" s="589" t="s">
        <v>3</v>
      </c>
      <c r="BB66" s="593" t="s">
        <v>2</v>
      </c>
      <c r="BC66" s="590"/>
      <c r="BD66" s="594"/>
      <c r="BE66" s="1999" t="s">
        <v>4</v>
      </c>
      <c r="BF66" s="1999"/>
      <c r="BG66" s="1999"/>
      <c r="BH66" s="590" t="s">
        <v>81</v>
      </c>
      <c r="BI66" s="551" t="s">
        <v>89</v>
      </c>
      <c r="BJ66" s="528"/>
      <c r="BK66" s="565"/>
      <c r="BL66" s="561"/>
      <c r="BM66" s="561"/>
      <c r="BN66" s="561"/>
      <c r="BO66" s="561"/>
    </row>
    <row r="67" spans="2:67" ht="14.25" customHeight="1" x14ac:dyDescent="0.25">
      <c r="B67" s="498">
        <v>15</v>
      </c>
      <c r="C67" s="541">
        <v>41807.541666666664</v>
      </c>
      <c r="D67" s="537" t="s">
        <v>179</v>
      </c>
      <c r="E67" s="538" t="s">
        <v>6</v>
      </c>
      <c r="F67" s="539" t="s">
        <v>180</v>
      </c>
      <c r="G67" s="615">
        <v>2</v>
      </c>
      <c r="H67" s="552" t="s">
        <v>6</v>
      </c>
      <c r="I67" s="615">
        <v>0</v>
      </c>
      <c r="J67" s="615">
        <v>1</v>
      </c>
      <c r="K67" s="629">
        <f>IF('Resultat &amp; tabell'!J67="",0,BI67)</f>
        <v>3</v>
      </c>
      <c r="L67" s="630">
        <v>1</v>
      </c>
      <c r="M67" s="631" t="str">
        <f>VLOOKUP(L67,$AT$67:$AY$70,2,FALSE)</f>
        <v>Belgien</v>
      </c>
      <c r="N67" s="632">
        <f>VLOOKUP(M67,$AU$67:$AY$70,2,FALSE)</f>
        <v>9</v>
      </c>
      <c r="O67" s="632">
        <f>VLOOKUP(M67,$AU$67:$AY$70,3,FALSE)</f>
        <v>6</v>
      </c>
      <c r="P67" s="632">
        <f>VLOOKUP(M67,$AU$67:$AY$70,4,FALSE)</f>
        <v>1</v>
      </c>
      <c r="Q67" s="633">
        <f>VLOOKUP(M67,$AU$67:$AY$70,5,FALSE)</f>
        <v>5</v>
      </c>
      <c r="Z67" s="511" t="s">
        <v>77</v>
      </c>
      <c r="AA67" s="512">
        <f t="shared" ref="AA67:AA72" si="122">IF(G67="",0,IF($G67&lt;$I67,0,IF($G67=$I67,1,3)))</f>
        <v>3</v>
      </c>
      <c r="AB67" s="512">
        <f t="shared" ref="AB67:AB72" si="123">G67</f>
        <v>2</v>
      </c>
      <c r="AC67" s="512">
        <f t="shared" ref="AC67:AC72" si="124">I67</f>
        <v>0</v>
      </c>
      <c r="AD67" s="511" t="s">
        <v>78</v>
      </c>
      <c r="AE67" s="512">
        <f t="shared" ref="AE67:AE72" si="125">IF(I67="",0,IF(I67&lt;G67,0,IF(G67=I67,1,3)))</f>
        <v>0</v>
      </c>
      <c r="AF67" s="508">
        <f t="shared" ref="AF67:AF72" si="126">I67</f>
        <v>0</v>
      </c>
      <c r="AG67" s="508">
        <f t="shared" ref="AG67:AG72" si="127">G67</f>
        <v>2</v>
      </c>
      <c r="AI67" s="507">
        <f>RANK($AJ67,$AJ$67:$AJ$71,1)+COUNTIF($AJ$67:$AJ67,$AJ67)-1</f>
        <v>1</v>
      </c>
      <c r="AJ67" s="507">
        <f>AK67+AL67+AM67</f>
        <v>1</v>
      </c>
      <c r="AK67" s="507">
        <f>SUMPRODUCT(($AO$67:$AO$70=AO67)*($AR$67:$AR$70=AR67)*($AP$67:$AP$70&gt;AP67))</f>
        <v>0</v>
      </c>
      <c r="AL67" s="507">
        <f>SUMPRODUCT(($AO$67:$AO$70=AO67)*($AR$67:$AR$70&gt;AR67))</f>
        <v>0</v>
      </c>
      <c r="AM67" s="507">
        <f>RANK(AO67,$AO$67:$AO$70)</f>
        <v>1</v>
      </c>
      <c r="AN67" s="511" t="s">
        <v>77</v>
      </c>
      <c r="AO67" s="507">
        <f>SUMIF($Z$67:$Z$72,$AN67,$AA$67:$AA$72)+SUMIF($AD$67:$AD$72,$AN67,$AE$67:$AE$72)</f>
        <v>9</v>
      </c>
      <c r="AP67" s="507">
        <f>SUMIF($Z$67:$Z$72,$AN67,$AB$67:$AB$72)+SUMIF($AD$67:$AD$72,$AN67,$AF$67:$AF$72)</f>
        <v>6</v>
      </c>
      <c r="AQ67" s="507">
        <f>SUMIF($Z$67:$Z$72,$AN67,$AC$67:$AC$72)+SUMIF($AD$67:$AD$72,$AN67,$AG$67:$AG$72)</f>
        <v>1</v>
      </c>
      <c r="AR67" s="507">
        <f>AP67-AQ67</f>
        <v>5</v>
      </c>
      <c r="AT67" s="507">
        <v>1</v>
      </c>
      <c r="AU67" s="507" t="str">
        <f>VLOOKUP($AT67,$AI$67:$AR$70,6,FALSE)</f>
        <v>Belgien</v>
      </c>
      <c r="AV67" s="507">
        <f>VLOOKUP($AU67,$AN$67:$AR$70,2,FALSE)</f>
        <v>9</v>
      </c>
      <c r="AW67" s="507">
        <f>VLOOKUP($AU67,$AN$67:$AR$70,3,FALSE)</f>
        <v>6</v>
      </c>
      <c r="AX67" s="507">
        <f>VLOOKUP($AU67,$AN$67:$AR$70,4,FALSE)</f>
        <v>1</v>
      </c>
      <c r="AY67" s="507">
        <f>VLOOKUP($AU67,$AN$67:$AR$70,5,FALSE)</f>
        <v>5</v>
      </c>
      <c r="AZ67" s="569">
        <v>15</v>
      </c>
      <c r="BA67" s="576">
        <v>41807.541666666664</v>
      </c>
      <c r="BB67" s="571" t="s">
        <v>77</v>
      </c>
      <c r="BC67" s="572" t="s">
        <v>6</v>
      </c>
      <c r="BD67" s="573" t="s">
        <v>78</v>
      </c>
      <c r="BE67" s="575">
        <f>IF(G67='Resultat &amp; tabell'!$G67,2,0)</f>
        <v>2</v>
      </c>
      <c r="BF67" s="574" t="s">
        <v>6</v>
      </c>
      <c r="BG67" s="575">
        <f>IF(I67='Resultat &amp; tabell'!$I67,2,0)</f>
        <v>0</v>
      </c>
      <c r="BH67" s="575">
        <f>IF(J67='Resultat &amp; tabell'!$J67,1,0)</f>
        <v>1</v>
      </c>
      <c r="BI67" s="559">
        <f t="shared" ref="BI67:BI72" si="128">SUM(BE67+BG67+BH67)</f>
        <v>3</v>
      </c>
      <c r="BJ67" s="529"/>
      <c r="BK67" s="562"/>
      <c r="BL67" s="599"/>
      <c r="BM67" s="599"/>
      <c r="BN67" s="599"/>
      <c r="BO67" s="599"/>
    </row>
    <row r="68" spans="2:67" ht="14.25" customHeight="1" x14ac:dyDescent="0.25">
      <c r="B68" s="498">
        <v>16</v>
      </c>
      <c r="C68" s="541">
        <v>41807.75</v>
      </c>
      <c r="D68" s="537" t="s">
        <v>178</v>
      </c>
      <c r="E68" s="538" t="s">
        <v>6</v>
      </c>
      <c r="F68" s="539" t="s">
        <v>181</v>
      </c>
      <c r="G68" s="615">
        <v>1</v>
      </c>
      <c r="H68" s="552" t="s">
        <v>6</v>
      </c>
      <c r="I68" s="615">
        <v>0</v>
      </c>
      <c r="J68" s="615">
        <v>1</v>
      </c>
      <c r="K68" s="629">
        <f>IF('Resultat &amp; tabell'!J68="",0,BI68)</f>
        <v>2</v>
      </c>
      <c r="L68" s="619">
        <v>2</v>
      </c>
      <c r="M68" s="635" t="str">
        <f>VLOOKUP(L68,$AT$67:$AY$70,2,FALSE)</f>
        <v>Ryssland</v>
      </c>
      <c r="N68" s="636">
        <f>VLOOKUP(M68,$AU$67:$AY$70,2,FALSE)</f>
        <v>6</v>
      </c>
      <c r="O68" s="636">
        <f>VLOOKUP(M68,$AU$67:$AY$70,3,FALSE)</f>
        <v>3</v>
      </c>
      <c r="P68" s="636">
        <f>VLOOKUP(M68,$AU$67:$AY$70,4,FALSE)</f>
        <v>2</v>
      </c>
      <c r="Q68" s="637">
        <f>VLOOKUP(M68,$AU$67:$AY$70,5,FALSE)</f>
        <v>1</v>
      </c>
      <c r="Z68" s="511" t="s">
        <v>79</v>
      </c>
      <c r="AA68" s="512">
        <f t="shared" si="122"/>
        <v>3</v>
      </c>
      <c r="AB68" s="512">
        <f t="shared" si="123"/>
        <v>1</v>
      </c>
      <c r="AC68" s="512">
        <f t="shared" si="124"/>
        <v>0</v>
      </c>
      <c r="AD68" s="511" t="s">
        <v>80</v>
      </c>
      <c r="AE68" s="512">
        <f t="shared" si="125"/>
        <v>0</v>
      </c>
      <c r="AF68" s="508">
        <f t="shared" si="126"/>
        <v>0</v>
      </c>
      <c r="AG68" s="508">
        <f t="shared" si="127"/>
        <v>1</v>
      </c>
      <c r="AI68" s="507">
        <f>RANK($AJ68,$AJ$67:$AJ$71,1)+COUNTIF($AJ$67:$AJ68,$AJ68)-1</f>
        <v>2</v>
      </c>
      <c r="AJ68" s="507">
        <f>AK68+AL68+AM68</f>
        <v>2</v>
      </c>
      <c r="AK68" s="507">
        <f t="shared" ref="AK68:AK70" si="129">SUMPRODUCT(($AO$67:$AO$70=AO68)*($AR$67:$AR$70=AR68)*($AP$67:$AP$70&gt;AP68))</f>
        <v>0</v>
      </c>
      <c r="AL68" s="507">
        <f t="shared" ref="AL68:AL70" si="130">SUMPRODUCT(($AO$67:$AO$70=AO68)*($AR$67:$AR$70&gt;AR68))</f>
        <v>0</v>
      </c>
      <c r="AM68" s="507">
        <f t="shared" ref="AM68:AM70" si="131">RANK(AO68,$AO$67:$AO$70)</f>
        <v>2</v>
      </c>
      <c r="AN68" s="511" t="s">
        <v>79</v>
      </c>
      <c r="AO68" s="507">
        <f t="shared" ref="AO68:AO70" si="132">SUMIF($Z$67:$Z$72,$AN68,$AA$67:$AA$72)+SUMIF($AD$67:$AD$72,$AN68,$AE$67:$AE$72)</f>
        <v>6</v>
      </c>
      <c r="AP68" s="507">
        <f t="shared" ref="AP68:AP70" si="133">SUMIF($Z$67:$Z$72,$AN68,$AB$67:$AB$72)+SUMIF($AD$67:$AD$72,$AN68,$AF$67:$AF$72)</f>
        <v>3</v>
      </c>
      <c r="AQ68" s="507">
        <f t="shared" ref="AQ68:AQ70" si="134">SUMIF($Z$67:$Z$72,$AN68,$AC$67:$AC$72)+SUMIF($AD$67:$AD$72,$AN68,$AG$67:$AG$72)</f>
        <v>2</v>
      </c>
      <c r="AR68" s="507">
        <f t="shared" ref="AR68:AR70" si="135">AP68-AQ68</f>
        <v>1</v>
      </c>
      <c r="AT68" s="507">
        <v>2</v>
      </c>
      <c r="AU68" s="507" t="str">
        <f t="shared" ref="AU68:AU70" si="136">VLOOKUP($AT68,$AI$67:$AR$70,6,FALSE)</f>
        <v>Ryssland</v>
      </c>
      <c r="AV68" s="507">
        <f t="shared" ref="AV68:AV70" si="137">VLOOKUP($AU68,$AN$67:$AR$70,2,FALSE)</f>
        <v>6</v>
      </c>
      <c r="AW68" s="507">
        <f t="shared" ref="AW68:AW70" si="138">VLOOKUP($AU68,$AN$67:$AR$70,3,FALSE)</f>
        <v>3</v>
      </c>
      <c r="AX68" s="507">
        <f t="shared" ref="AX68:AX70" si="139">VLOOKUP($AU68,$AN$67:$AR$70,4,FALSE)</f>
        <v>2</v>
      </c>
      <c r="AY68" s="507">
        <f t="shared" ref="AY68:AY70" si="140">VLOOKUP($AU68,$AN$67:$AR$70,5,FALSE)</f>
        <v>1</v>
      </c>
      <c r="AZ68" s="569">
        <v>16</v>
      </c>
      <c r="BA68" s="576">
        <v>41807.75</v>
      </c>
      <c r="BB68" s="571" t="s">
        <v>79</v>
      </c>
      <c r="BC68" s="572" t="s">
        <v>6</v>
      </c>
      <c r="BD68" s="573" t="s">
        <v>80</v>
      </c>
      <c r="BE68" s="575">
        <f>IF(G68='Resultat &amp; tabell'!$G68,2,0)</f>
        <v>2</v>
      </c>
      <c r="BF68" s="574" t="s">
        <v>6</v>
      </c>
      <c r="BG68" s="575">
        <f>IF(I68='Resultat &amp; tabell'!$I68,2,0)</f>
        <v>0</v>
      </c>
      <c r="BH68" s="575">
        <f>IF(J68='Resultat &amp; tabell'!$J68,1,0)</f>
        <v>0</v>
      </c>
      <c r="BI68" s="559">
        <f t="shared" si="128"/>
        <v>2</v>
      </c>
      <c r="BK68" s="562"/>
      <c r="BL68" s="599"/>
      <c r="BM68" s="599"/>
      <c r="BN68" s="599"/>
      <c r="BO68" s="599"/>
    </row>
    <row r="69" spans="2:67" ht="14.25" customHeight="1" x14ac:dyDescent="0.25">
      <c r="B69" s="498">
        <v>31</v>
      </c>
      <c r="C69" s="541">
        <v>41812.541666666664</v>
      </c>
      <c r="D69" s="537" t="s">
        <v>179</v>
      </c>
      <c r="E69" s="538" t="s">
        <v>6</v>
      </c>
      <c r="F69" s="539" t="s">
        <v>178</v>
      </c>
      <c r="G69" s="615">
        <v>2</v>
      </c>
      <c r="H69" s="552" t="s">
        <v>6</v>
      </c>
      <c r="I69" s="615">
        <v>1</v>
      </c>
      <c r="J69" s="615">
        <v>1</v>
      </c>
      <c r="K69" s="629">
        <f>IF('Resultat &amp; tabell'!J69="",0,BI69)</f>
        <v>1</v>
      </c>
      <c r="L69" s="619">
        <v>3</v>
      </c>
      <c r="M69" s="650" t="str">
        <f>VLOOKUP(L69,$AT$67:$AY$70,2,FALSE)</f>
        <v>Algeriet</v>
      </c>
      <c r="N69" s="651">
        <f>VLOOKUP(M69,$AU$67:$AY$70,2,FALSE)</f>
        <v>1</v>
      </c>
      <c r="O69" s="651">
        <f>VLOOKUP(M69,$AU$67:$AY$70,3,FALSE)</f>
        <v>0</v>
      </c>
      <c r="P69" s="651">
        <f>VLOOKUP(M69,$AU$67:$AY$70,4,FALSE)</f>
        <v>3</v>
      </c>
      <c r="Q69" s="652">
        <f>VLOOKUP(M69,$AU$67:$AY$70,5,FALSE)</f>
        <v>-3</v>
      </c>
      <c r="Z69" s="511" t="s">
        <v>77</v>
      </c>
      <c r="AA69" s="512">
        <f t="shared" si="122"/>
        <v>3</v>
      </c>
      <c r="AB69" s="512">
        <f t="shared" si="123"/>
        <v>2</v>
      </c>
      <c r="AC69" s="512">
        <f t="shared" si="124"/>
        <v>1</v>
      </c>
      <c r="AD69" s="511" t="s">
        <v>79</v>
      </c>
      <c r="AE69" s="512">
        <f t="shared" si="125"/>
        <v>0</v>
      </c>
      <c r="AF69" s="508">
        <f t="shared" si="126"/>
        <v>1</v>
      </c>
      <c r="AG69" s="508">
        <f t="shared" si="127"/>
        <v>2</v>
      </c>
      <c r="AI69" s="507">
        <f>RANK($AJ69,$AJ$67:$AJ$71,1)+COUNTIF($AJ$67:$AJ69,$AJ69)-1</f>
        <v>3</v>
      </c>
      <c r="AJ69" s="507">
        <f>AK69+AL69+AM69</f>
        <v>3</v>
      </c>
      <c r="AK69" s="507">
        <f t="shared" si="129"/>
        <v>0</v>
      </c>
      <c r="AL69" s="507">
        <f t="shared" si="130"/>
        <v>0</v>
      </c>
      <c r="AM69" s="507">
        <f t="shared" si="131"/>
        <v>3</v>
      </c>
      <c r="AN69" s="511" t="s">
        <v>78</v>
      </c>
      <c r="AO69" s="507">
        <f t="shared" si="132"/>
        <v>1</v>
      </c>
      <c r="AP69" s="507">
        <f t="shared" si="133"/>
        <v>0</v>
      </c>
      <c r="AQ69" s="507">
        <f t="shared" si="134"/>
        <v>3</v>
      </c>
      <c r="AR69" s="507">
        <f t="shared" si="135"/>
        <v>-3</v>
      </c>
      <c r="AT69" s="507">
        <v>3</v>
      </c>
      <c r="AU69" s="507" t="str">
        <f t="shared" si="136"/>
        <v>Algeriet</v>
      </c>
      <c r="AV69" s="507">
        <f t="shared" si="137"/>
        <v>1</v>
      </c>
      <c r="AW69" s="507">
        <f t="shared" si="138"/>
        <v>0</v>
      </c>
      <c r="AX69" s="507">
        <f t="shared" si="139"/>
        <v>3</v>
      </c>
      <c r="AY69" s="507">
        <f t="shared" si="140"/>
        <v>-3</v>
      </c>
      <c r="AZ69" s="569">
        <v>31</v>
      </c>
      <c r="BA69" s="576">
        <v>41812.541666666664</v>
      </c>
      <c r="BB69" s="571" t="s">
        <v>77</v>
      </c>
      <c r="BC69" s="572" t="s">
        <v>6</v>
      </c>
      <c r="BD69" s="573" t="s">
        <v>79</v>
      </c>
      <c r="BE69" s="575">
        <f>IF(G69='Resultat &amp; tabell'!$G69,2,0)</f>
        <v>0</v>
      </c>
      <c r="BF69" s="574" t="s">
        <v>6</v>
      </c>
      <c r="BG69" s="575">
        <f>IF(I69='Resultat &amp; tabell'!$I69,2,0)</f>
        <v>0</v>
      </c>
      <c r="BH69" s="575">
        <f>IF(J69='Resultat &amp; tabell'!$J69,1,0)</f>
        <v>1</v>
      </c>
      <c r="BI69" s="559">
        <f t="shared" si="128"/>
        <v>1</v>
      </c>
      <c r="BK69" s="577"/>
      <c r="BL69" s="599"/>
      <c r="BM69" s="599"/>
      <c r="BN69" s="599"/>
      <c r="BO69" s="599"/>
    </row>
    <row r="70" spans="2:67" ht="14.25" customHeight="1" x14ac:dyDescent="0.25">
      <c r="B70" s="498">
        <v>32</v>
      </c>
      <c r="C70" s="541">
        <v>41812.666666666664</v>
      </c>
      <c r="D70" s="537" t="s">
        <v>181</v>
      </c>
      <c r="E70" s="538" t="s">
        <v>6</v>
      </c>
      <c r="F70" s="539" t="s">
        <v>180</v>
      </c>
      <c r="G70" s="615">
        <v>0</v>
      </c>
      <c r="H70" s="552" t="s">
        <v>6</v>
      </c>
      <c r="I70" s="615">
        <v>0</v>
      </c>
      <c r="J70" s="615" t="s">
        <v>122</v>
      </c>
      <c r="K70" s="629">
        <f>IF('Resultat &amp; tabell'!J70="",0,BI70)</f>
        <v>0</v>
      </c>
      <c r="L70" s="619">
        <v>4</v>
      </c>
      <c r="M70" s="639" t="str">
        <f>VLOOKUP(L70,$AT$67:$AY$70,2,FALSE)</f>
        <v>Sydkorea</v>
      </c>
      <c r="N70" s="636">
        <f>VLOOKUP(M70,$AU$67:$AY$70,2,FALSE)</f>
        <v>1</v>
      </c>
      <c r="O70" s="636">
        <f>VLOOKUP(M70,$AU$67:$AY$70,3,FALSE)</f>
        <v>0</v>
      </c>
      <c r="P70" s="636">
        <f>VLOOKUP(M70,$AU$67:$AY$70,4,FALSE)</f>
        <v>3</v>
      </c>
      <c r="Q70" s="637">
        <f>VLOOKUP(M70,$AU$67:$AY$70,5,FALSE)</f>
        <v>-3</v>
      </c>
      <c r="Z70" s="511" t="s">
        <v>80</v>
      </c>
      <c r="AA70" s="512">
        <f t="shared" si="122"/>
        <v>1</v>
      </c>
      <c r="AB70" s="512">
        <f t="shared" si="123"/>
        <v>0</v>
      </c>
      <c r="AC70" s="512">
        <f t="shared" si="124"/>
        <v>0</v>
      </c>
      <c r="AD70" s="511" t="s">
        <v>78</v>
      </c>
      <c r="AE70" s="512">
        <f t="shared" si="125"/>
        <v>1</v>
      </c>
      <c r="AF70" s="508">
        <f t="shared" si="126"/>
        <v>0</v>
      </c>
      <c r="AG70" s="508">
        <f t="shared" si="127"/>
        <v>0</v>
      </c>
      <c r="AI70" s="507">
        <f>RANK($AJ70,$AJ$67:$AJ$71,1)+COUNTIF($AJ$67:$AJ70,$AJ70)-1</f>
        <v>4</v>
      </c>
      <c r="AJ70" s="507">
        <f>AK70+AL70+AM70</f>
        <v>3</v>
      </c>
      <c r="AK70" s="507">
        <f t="shared" si="129"/>
        <v>0</v>
      </c>
      <c r="AL70" s="507">
        <f t="shared" si="130"/>
        <v>0</v>
      </c>
      <c r="AM70" s="507">
        <f t="shared" si="131"/>
        <v>3</v>
      </c>
      <c r="AN70" s="511" t="s">
        <v>80</v>
      </c>
      <c r="AO70" s="507">
        <f t="shared" si="132"/>
        <v>1</v>
      </c>
      <c r="AP70" s="507">
        <f t="shared" si="133"/>
        <v>0</v>
      </c>
      <c r="AQ70" s="507">
        <f t="shared" si="134"/>
        <v>3</v>
      </c>
      <c r="AR70" s="507">
        <f t="shared" si="135"/>
        <v>-3</v>
      </c>
      <c r="AT70" s="507">
        <v>4</v>
      </c>
      <c r="AU70" s="507" t="str">
        <f t="shared" si="136"/>
        <v>Sydkorea</v>
      </c>
      <c r="AV70" s="507">
        <f t="shared" si="137"/>
        <v>1</v>
      </c>
      <c r="AW70" s="507">
        <f t="shared" si="138"/>
        <v>0</v>
      </c>
      <c r="AX70" s="507">
        <f t="shared" si="139"/>
        <v>3</v>
      </c>
      <c r="AY70" s="507">
        <f t="shared" si="140"/>
        <v>-3</v>
      </c>
      <c r="AZ70" s="569">
        <v>32</v>
      </c>
      <c r="BA70" s="576">
        <v>41812.666666666664</v>
      </c>
      <c r="BB70" s="571" t="s">
        <v>80</v>
      </c>
      <c r="BC70" s="572" t="s">
        <v>6</v>
      </c>
      <c r="BD70" s="573" t="s">
        <v>78</v>
      </c>
      <c r="BE70" s="575">
        <f>IF(G70='Resultat &amp; tabell'!$G70,2,0)</f>
        <v>0</v>
      </c>
      <c r="BF70" s="574" t="s">
        <v>6</v>
      </c>
      <c r="BG70" s="575">
        <f>IF(I70='Resultat &amp; tabell'!$I70,2,0)</f>
        <v>0</v>
      </c>
      <c r="BH70" s="575">
        <f>IF(J70='Resultat &amp; tabell'!$J70,1,0)</f>
        <v>0</v>
      </c>
      <c r="BI70" s="559">
        <f t="shared" si="128"/>
        <v>0</v>
      </c>
      <c r="BK70" s="577"/>
      <c r="BL70" s="599"/>
      <c r="BM70" s="599"/>
      <c r="BN70" s="599"/>
      <c r="BO70" s="599"/>
    </row>
    <row r="71" spans="2:67" ht="14.25" customHeight="1" x14ac:dyDescent="0.25">
      <c r="B71" s="498">
        <v>47</v>
      </c>
      <c r="C71" s="541">
        <v>41816.708333333336</v>
      </c>
      <c r="D71" s="537" t="s">
        <v>181</v>
      </c>
      <c r="E71" s="538" t="s">
        <v>6</v>
      </c>
      <c r="F71" s="539" t="s">
        <v>179</v>
      </c>
      <c r="G71" s="615">
        <v>0</v>
      </c>
      <c r="H71" s="552" t="s">
        <v>6</v>
      </c>
      <c r="I71" s="615">
        <v>2</v>
      </c>
      <c r="J71" s="615">
        <v>2</v>
      </c>
      <c r="K71" s="629">
        <f>IF('Resultat &amp; tabell'!J71="",0,BI71)</f>
        <v>3</v>
      </c>
      <c r="M71" s="494"/>
      <c r="N71" s="494"/>
      <c r="P71" s="494"/>
      <c r="R71" s="494"/>
      <c r="Z71" s="511" t="s">
        <v>80</v>
      </c>
      <c r="AA71" s="512">
        <f t="shared" si="122"/>
        <v>0</v>
      </c>
      <c r="AB71" s="512">
        <f t="shared" si="123"/>
        <v>0</v>
      </c>
      <c r="AC71" s="512">
        <f t="shared" si="124"/>
        <v>2</v>
      </c>
      <c r="AD71" s="511" t="s">
        <v>77</v>
      </c>
      <c r="AE71" s="512">
        <f t="shared" si="125"/>
        <v>3</v>
      </c>
      <c r="AF71" s="508">
        <f t="shared" si="126"/>
        <v>2</v>
      </c>
      <c r="AG71" s="508">
        <f t="shared" si="127"/>
        <v>0</v>
      </c>
      <c r="AZ71" s="569">
        <v>47</v>
      </c>
      <c r="BA71" s="576">
        <v>41816.708333333336</v>
      </c>
      <c r="BB71" s="571" t="s">
        <v>80</v>
      </c>
      <c r="BC71" s="572" t="s">
        <v>6</v>
      </c>
      <c r="BD71" s="573" t="s">
        <v>77</v>
      </c>
      <c r="BE71" s="575">
        <f>IF(G71='Resultat &amp; tabell'!$G71,2,0)</f>
        <v>2</v>
      </c>
      <c r="BF71" s="574" t="s">
        <v>6</v>
      </c>
      <c r="BG71" s="575">
        <f>IF(I71='Resultat &amp; tabell'!$I71,2,0)</f>
        <v>0</v>
      </c>
      <c r="BH71" s="575">
        <f>IF(J71='Resultat &amp; tabell'!$J71,1,0)</f>
        <v>1</v>
      </c>
      <c r="BI71" s="559">
        <f t="shared" si="128"/>
        <v>3</v>
      </c>
      <c r="BN71" s="578"/>
      <c r="BO71" s="578"/>
    </row>
    <row r="72" spans="2:67" ht="14.25" customHeight="1" x14ac:dyDescent="0.25">
      <c r="B72" s="498">
        <v>48</v>
      </c>
      <c r="C72" s="541">
        <v>41816.708333333336</v>
      </c>
      <c r="D72" s="537" t="s">
        <v>180</v>
      </c>
      <c r="E72" s="538" t="s">
        <v>6</v>
      </c>
      <c r="F72" s="539" t="s">
        <v>178</v>
      </c>
      <c r="G72" s="615">
        <v>0</v>
      </c>
      <c r="H72" s="552" t="s">
        <v>6</v>
      </c>
      <c r="I72" s="615">
        <v>1</v>
      </c>
      <c r="J72" s="615">
        <v>2</v>
      </c>
      <c r="K72" s="629">
        <f>IF('Resultat &amp; tabell'!J72="",0,BI72)</f>
        <v>2</v>
      </c>
      <c r="Z72" s="511" t="s">
        <v>78</v>
      </c>
      <c r="AA72" s="512">
        <f t="shared" si="122"/>
        <v>0</v>
      </c>
      <c r="AB72" s="512">
        <f t="shared" si="123"/>
        <v>0</v>
      </c>
      <c r="AC72" s="512">
        <f t="shared" si="124"/>
        <v>1</v>
      </c>
      <c r="AD72" s="511" t="s">
        <v>79</v>
      </c>
      <c r="AE72" s="512">
        <f t="shared" si="125"/>
        <v>3</v>
      </c>
      <c r="AF72" s="508">
        <f t="shared" si="126"/>
        <v>1</v>
      </c>
      <c r="AG72" s="508">
        <f t="shared" si="127"/>
        <v>0</v>
      </c>
      <c r="AZ72" s="569">
        <v>48</v>
      </c>
      <c r="BA72" s="576">
        <v>41816.708333333336</v>
      </c>
      <c r="BB72" s="571" t="s">
        <v>78</v>
      </c>
      <c r="BC72" s="572" t="s">
        <v>6</v>
      </c>
      <c r="BD72" s="573" t="s">
        <v>79</v>
      </c>
      <c r="BE72" s="575">
        <f>IF(G72='Resultat &amp; tabell'!$G72,2,0)</f>
        <v>0</v>
      </c>
      <c r="BF72" s="574" t="s">
        <v>6</v>
      </c>
      <c r="BG72" s="575">
        <f>IF(I72='Resultat &amp; tabell'!$I72,2,0)</f>
        <v>2</v>
      </c>
      <c r="BH72" s="575">
        <f>IF(J72='Resultat &amp; tabell'!$J72,1,0)</f>
        <v>0</v>
      </c>
      <c r="BI72" s="559">
        <f t="shared" si="128"/>
        <v>2</v>
      </c>
    </row>
    <row r="73" spans="2:67" ht="14.25" customHeight="1" x14ac:dyDescent="0.25">
      <c r="K73" s="642"/>
      <c r="BI73" s="560"/>
    </row>
    <row r="74" spans="2:67" ht="14.25" customHeight="1" x14ac:dyDescent="0.25">
      <c r="B74" s="501" t="s">
        <v>1</v>
      </c>
      <c r="C74" s="513"/>
      <c r="D74" s="504"/>
      <c r="K74" s="642"/>
      <c r="Z74" s="508"/>
      <c r="AZ74" s="563" t="s">
        <v>1</v>
      </c>
      <c r="BA74" s="584"/>
      <c r="BB74" s="527"/>
      <c r="BI74" s="560"/>
      <c r="BK74" s="608" t="s">
        <v>1</v>
      </c>
      <c r="BL74" s="609"/>
      <c r="BM74" s="610"/>
      <c r="BN74" s="611"/>
      <c r="BO74" s="611"/>
    </row>
    <row r="75" spans="2:67" ht="14.25" customHeight="1" x14ac:dyDescent="0.25">
      <c r="B75" s="548" t="s">
        <v>2</v>
      </c>
      <c r="C75" s="549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550" t="s">
        <v>81</v>
      </c>
      <c r="K75" s="646" t="s">
        <v>89</v>
      </c>
      <c r="M75" s="658" t="s">
        <v>126</v>
      </c>
      <c r="N75" s="659"/>
      <c r="O75" s="2014" t="s">
        <v>157</v>
      </c>
      <c r="P75" s="2015"/>
      <c r="Q75" s="2015"/>
      <c r="R75" s="2016"/>
      <c r="Z75" s="520" t="s">
        <v>2</v>
      </c>
      <c r="AA75" s="520"/>
      <c r="AB75" s="520"/>
      <c r="AC75" s="520"/>
      <c r="AD75" s="520"/>
      <c r="AZ75" s="591" t="s">
        <v>2</v>
      </c>
      <c r="BA75" s="589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590" t="s">
        <v>81</v>
      </c>
      <c r="BI75" s="551" t="s">
        <v>89</v>
      </c>
      <c r="BK75" s="530" t="s">
        <v>104</v>
      </c>
      <c r="BL75" s="562" t="s">
        <v>103</v>
      </c>
      <c r="BM75" s="562" t="s">
        <v>105</v>
      </c>
      <c r="BN75" s="562" t="s">
        <v>106</v>
      </c>
      <c r="BO75" s="562" t="s">
        <v>89</v>
      </c>
    </row>
    <row r="76" spans="2:67" ht="14.25" customHeight="1" x14ac:dyDescent="0.25">
      <c r="B76" s="497">
        <v>49</v>
      </c>
      <c r="C76" s="542">
        <v>41818</v>
      </c>
      <c r="D76" s="537" t="str">
        <f>M4</f>
        <v>Brasilien</v>
      </c>
      <c r="E76" s="546" t="s">
        <v>6</v>
      </c>
      <c r="F76" s="539" t="str">
        <f>M14</f>
        <v>Chile</v>
      </c>
      <c r="G76" s="616">
        <v>2</v>
      </c>
      <c r="H76" s="554" t="s">
        <v>6</v>
      </c>
      <c r="I76" s="616">
        <v>1</v>
      </c>
      <c r="J76" s="616">
        <v>1</v>
      </c>
      <c r="K76" s="629">
        <f t="shared" ref="K76:K83" si="141">BI76</f>
        <v>2</v>
      </c>
      <c r="M76" s="660" t="s">
        <v>5</v>
      </c>
      <c r="N76" s="659"/>
      <c r="O76" s="2017">
        <f>BO92</f>
        <v>20</v>
      </c>
      <c r="P76" s="2018"/>
      <c r="Q76" s="2018"/>
      <c r="R76" s="2019"/>
      <c r="Z76" s="512" t="s">
        <v>8</v>
      </c>
      <c r="AD76" s="511" t="s">
        <v>9</v>
      </c>
      <c r="AZ76" s="579">
        <v>49</v>
      </c>
      <c r="BA76" s="580">
        <v>41818</v>
      </c>
      <c r="BB76" s="571" t="str">
        <f t="shared" ref="BB76:BB83" si="142">D76</f>
        <v>Brasilien</v>
      </c>
      <c r="BC76" s="595" t="s">
        <v>6</v>
      </c>
      <c r="BD76" s="571" t="str">
        <f t="shared" ref="BD76:BD83" si="143">F76</f>
        <v>Chile</v>
      </c>
      <c r="BE76" s="575">
        <f>IF(G76='Resultat &amp; tabell'!$G76,2,0)</f>
        <v>0</v>
      </c>
      <c r="BF76" s="596" t="s">
        <v>6</v>
      </c>
      <c r="BG76" s="575">
        <f>IF(I76='Resultat &amp; tabell'!$I76,2,0)</f>
        <v>2</v>
      </c>
      <c r="BH76" s="575">
        <f>IF(J76='Resultat &amp; tabell'!$J76,1,0)</f>
        <v>0</v>
      </c>
      <c r="BI76" s="559">
        <f t="shared" ref="BI76:BI83" si="144">SUM(BE76+BG76+BH76)</f>
        <v>2</v>
      </c>
      <c r="BK76" s="577" t="str">
        <f>BB76</f>
        <v>Brasilien</v>
      </c>
      <c r="BL76" s="577" t="str">
        <f>'Resultat &amp; tabell'!D76</f>
        <v>Brasilien</v>
      </c>
      <c r="BM76" s="605" t="str">
        <f>VLOOKUP(BK76,$BL$76:$BL$91,1,FALSE)</f>
        <v>Brasilien</v>
      </c>
      <c r="BN76" s="607" t="str">
        <f>BM76</f>
        <v>Brasilien</v>
      </c>
      <c r="BO76" s="527">
        <f t="shared" ref="BO76:BO91" si="145">IFERROR(IF(BM76=BN76,2,0),0)</f>
        <v>2</v>
      </c>
    </row>
    <row r="77" spans="2:67" ht="14.25" customHeight="1" x14ac:dyDescent="0.25">
      <c r="B77" s="498">
        <v>50</v>
      </c>
      <c r="C77" s="541">
        <v>41818.708333333336</v>
      </c>
      <c r="D77" s="537" t="str">
        <f>M22</f>
        <v>Elfenbenskusten</v>
      </c>
      <c r="E77" s="546" t="s">
        <v>6</v>
      </c>
      <c r="F77" s="539" t="str">
        <f>M32</f>
        <v>England</v>
      </c>
      <c r="G77" s="615">
        <v>2</v>
      </c>
      <c r="H77" s="552" t="s">
        <v>6</v>
      </c>
      <c r="I77" s="615">
        <v>1</v>
      </c>
      <c r="J77" s="615">
        <v>1</v>
      </c>
      <c r="K77" s="629">
        <f t="shared" si="141"/>
        <v>3</v>
      </c>
      <c r="M77" s="660" t="s">
        <v>46</v>
      </c>
      <c r="N77" s="659"/>
      <c r="O77" s="661"/>
      <c r="P77" s="619"/>
      <c r="Q77" s="619"/>
      <c r="Z77" s="512" t="s">
        <v>12</v>
      </c>
      <c r="AD77" s="511" t="s">
        <v>13</v>
      </c>
      <c r="AZ77" s="569">
        <v>50</v>
      </c>
      <c r="BA77" s="576">
        <v>41818.708333333336</v>
      </c>
      <c r="BB77" s="571" t="str">
        <f t="shared" si="142"/>
        <v>Elfenbenskusten</v>
      </c>
      <c r="BC77" s="595" t="s">
        <v>6</v>
      </c>
      <c r="BD77" s="571" t="str">
        <f t="shared" si="143"/>
        <v>England</v>
      </c>
      <c r="BE77" s="575">
        <f>IF(G77='Resultat &amp; tabell'!$G77,2,0)</f>
        <v>2</v>
      </c>
      <c r="BF77" s="574" t="s">
        <v>6</v>
      </c>
      <c r="BG77" s="575">
        <f>IF(I77='Resultat &amp; tabell'!$I77,2,0)</f>
        <v>0</v>
      </c>
      <c r="BH77" s="575">
        <f>IF(J77='Resultat &amp; tabell'!$J77,1,0)</f>
        <v>1</v>
      </c>
      <c r="BI77" s="559">
        <f t="shared" si="144"/>
        <v>3</v>
      </c>
      <c r="BK77" s="577" t="str">
        <f t="shared" ref="BK77:BK83" si="146">BB77</f>
        <v>Elfenbenskusten</v>
      </c>
      <c r="BL77" s="577" t="str">
        <f>'Resultat &amp; tabell'!D77</f>
        <v>Colombia</v>
      </c>
      <c r="BM77" s="605" t="e">
        <f t="shared" ref="BM77:BM91" si="147">VLOOKUP(BK77,$BL$76:$BL$91,1,FALSE)</f>
        <v>#N/A</v>
      </c>
      <c r="BN77" s="607" t="e">
        <f t="shared" ref="BN77:BN91" si="148">BM77</f>
        <v>#N/A</v>
      </c>
      <c r="BO77" s="527">
        <f t="shared" si="145"/>
        <v>0</v>
      </c>
    </row>
    <row r="78" spans="2:67" ht="14.25" customHeight="1" x14ac:dyDescent="0.25">
      <c r="B78" s="498">
        <v>51</v>
      </c>
      <c r="C78" s="541">
        <v>41819.541666666664</v>
      </c>
      <c r="D78" s="537" t="str">
        <f>M13</f>
        <v>Spanien</v>
      </c>
      <c r="E78" s="546" t="s">
        <v>6</v>
      </c>
      <c r="F78" s="539" t="str">
        <f>M5</f>
        <v>Kroatien</v>
      </c>
      <c r="G78" s="615">
        <v>1</v>
      </c>
      <c r="H78" s="552" t="s">
        <v>6</v>
      </c>
      <c r="I78" s="615">
        <v>0</v>
      </c>
      <c r="J78" s="615">
        <v>1</v>
      </c>
      <c r="K78" s="629">
        <f t="shared" si="141"/>
        <v>1</v>
      </c>
      <c r="M78" s="660" t="s">
        <v>27</v>
      </c>
      <c r="N78" s="659"/>
      <c r="O78" s="661"/>
      <c r="P78" s="619"/>
      <c r="Q78" s="619"/>
      <c r="Z78" s="512" t="s">
        <v>14</v>
      </c>
      <c r="AD78" s="511" t="s">
        <v>15</v>
      </c>
      <c r="AZ78" s="569">
        <v>51</v>
      </c>
      <c r="BA78" s="576">
        <v>41819.541666666664</v>
      </c>
      <c r="BB78" s="571" t="str">
        <f t="shared" si="142"/>
        <v>Spanien</v>
      </c>
      <c r="BC78" s="595" t="s">
        <v>6</v>
      </c>
      <c r="BD78" s="571" t="str">
        <f t="shared" si="143"/>
        <v>Kroatien</v>
      </c>
      <c r="BE78" s="575">
        <f>IF(G78='Resultat &amp; tabell'!$G78,2,0)</f>
        <v>0</v>
      </c>
      <c r="BF78" s="574" t="s">
        <v>6</v>
      </c>
      <c r="BG78" s="575">
        <f>IF(I78='Resultat &amp; tabell'!$I78,2,0)</f>
        <v>0</v>
      </c>
      <c r="BH78" s="575">
        <f>IF(J78='Resultat &amp; tabell'!$J78,1,0)</f>
        <v>1</v>
      </c>
      <c r="BI78" s="559">
        <f t="shared" si="144"/>
        <v>1</v>
      </c>
      <c r="BK78" s="577" t="str">
        <f t="shared" si="146"/>
        <v>Spanien</v>
      </c>
      <c r="BL78" s="577" t="str">
        <f>'Resultat &amp; tabell'!D78</f>
        <v>Holland</v>
      </c>
      <c r="BM78" s="605" t="e">
        <f t="shared" si="147"/>
        <v>#N/A</v>
      </c>
      <c r="BN78" s="607" t="e">
        <f t="shared" si="148"/>
        <v>#N/A</v>
      </c>
      <c r="BO78" s="527">
        <f t="shared" si="145"/>
        <v>0</v>
      </c>
    </row>
    <row r="79" spans="2:67" ht="14.25" customHeight="1" x14ac:dyDescent="0.25">
      <c r="B79" s="498">
        <v>52</v>
      </c>
      <c r="C79" s="541">
        <v>41819.708333333336</v>
      </c>
      <c r="D79" s="537" t="str">
        <f>M31</f>
        <v>Uruguay</v>
      </c>
      <c r="E79" s="546" t="s">
        <v>6</v>
      </c>
      <c r="F79" s="539" t="str">
        <f>M23</f>
        <v>Colombia</v>
      </c>
      <c r="G79" s="615">
        <v>2</v>
      </c>
      <c r="H79" s="552" t="s">
        <v>6</v>
      </c>
      <c r="I79" s="615">
        <v>0</v>
      </c>
      <c r="J79" s="615">
        <v>1</v>
      </c>
      <c r="K79" s="629">
        <f t="shared" si="141"/>
        <v>0</v>
      </c>
      <c r="M79" s="660" t="s">
        <v>55</v>
      </c>
      <c r="N79" s="659"/>
      <c r="O79" s="661"/>
      <c r="P79" s="619"/>
      <c r="Q79" s="619"/>
      <c r="Z79" s="512" t="s">
        <v>16</v>
      </c>
      <c r="AD79" s="511" t="s">
        <v>17</v>
      </c>
      <c r="AZ79" s="569">
        <v>52</v>
      </c>
      <c r="BA79" s="576">
        <v>41819.708333333336</v>
      </c>
      <c r="BB79" s="571" t="str">
        <f t="shared" si="142"/>
        <v>Uruguay</v>
      </c>
      <c r="BC79" s="595" t="s">
        <v>6</v>
      </c>
      <c r="BD79" s="571" t="str">
        <f t="shared" si="143"/>
        <v>Colombia</v>
      </c>
      <c r="BE79" s="575">
        <f>IF(G79='Resultat &amp; tabell'!$G79,2,0)</f>
        <v>0</v>
      </c>
      <c r="BF79" s="574" t="s">
        <v>6</v>
      </c>
      <c r="BG79" s="575">
        <f>IF(I79='Resultat &amp; tabell'!$I79,2,0)</f>
        <v>0</v>
      </c>
      <c r="BH79" s="575">
        <f>IF(J79='Resultat &amp; tabell'!$J79,1,0)</f>
        <v>0</v>
      </c>
      <c r="BI79" s="559">
        <f t="shared" si="144"/>
        <v>0</v>
      </c>
      <c r="BK79" s="577" t="str">
        <f t="shared" si="146"/>
        <v>Uruguay</v>
      </c>
      <c r="BL79" s="577" t="str">
        <f>'Resultat &amp; tabell'!D79</f>
        <v>Costa Rica</v>
      </c>
      <c r="BM79" s="605" t="str">
        <f t="shared" si="147"/>
        <v>Uruguay</v>
      </c>
      <c r="BN79" s="607" t="str">
        <f t="shared" si="148"/>
        <v>Uruguay</v>
      </c>
      <c r="BO79" s="527">
        <f t="shared" si="145"/>
        <v>2</v>
      </c>
    </row>
    <row r="80" spans="2:67" ht="14.25" customHeight="1" x14ac:dyDescent="0.25">
      <c r="B80" s="544">
        <v>53</v>
      </c>
      <c r="C80" s="556">
        <v>41820.541666666664</v>
      </c>
      <c r="D80" s="537" t="str">
        <f>M40</f>
        <v>Frankrike</v>
      </c>
      <c r="E80" s="546" t="s">
        <v>6</v>
      </c>
      <c r="F80" s="539" t="str">
        <f>M50</f>
        <v>Nigeria</v>
      </c>
      <c r="G80" s="615">
        <v>0</v>
      </c>
      <c r="H80" s="552" t="s">
        <v>6</v>
      </c>
      <c r="I80" s="615">
        <v>1</v>
      </c>
      <c r="J80" s="615">
        <v>2</v>
      </c>
      <c r="K80" s="629">
        <f t="shared" si="141"/>
        <v>0</v>
      </c>
      <c r="M80" s="660" t="s">
        <v>70</v>
      </c>
      <c r="N80" s="659"/>
      <c r="O80" s="661"/>
      <c r="P80" s="619"/>
      <c r="Q80" s="619"/>
      <c r="Z80" s="512" t="s">
        <v>18</v>
      </c>
      <c r="AD80" s="511" t="s">
        <v>19</v>
      </c>
      <c r="AZ80" s="597">
        <v>53</v>
      </c>
      <c r="BA80" s="598">
        <v>41820.541666666664</v>
      </c>
      <c r="BB80" s="571" t="str">
        <f t="shared" si="142"/>
        <v>Frankrike</v>
      </c>
      <c r="BC80" s="595" t="s">
        <v>6</v>
      </c>
      <c r="BD80" s="571" t="str">
        <f t="shared" si="143"/>
        <v>Nigeria</v>
      </c>
      <c r="BE80" s="575">
        <f>IF(G80='Resultat &amp; tabell'!$G80,2,0)</f>
        <v>0</v>
      </c>
      <c r="BF80" s="574" t="s">
        <v>6</v>
      </c>
      <c r="BG80" s="575">
        <f>IF(I80='Resultat &amp; tabell'!$I80,2,0)</f>
        <v>0</v>
      </c>
      <c r="BH80" s="575">
        <f>IF(J80='Resultat &amp; tabell'!$J80,1,0)</f>
        <v>0</v>
      </c>
      <c r="BI80" s="559">
        <f t="shared" si="144"/>
        <v>0</v>
      </c>
      <c r="BK80" s="577" t="str">
        <f t="shared" si="146"/>
        <v>Frankrike</v>
      </c>
      <c r="BL80" s="577" t="str">
        <f>'Resultat &amp; tabell'!D80</f>
        <v>Frankrike</v>
      </c>
      <c r="BM80" s="605" t="str">
        <f t="shared" si="147"/>
        <v>Frankrike</v>
      </c>
      <c r="BN80" s="607" t="str">
        <f t="shared" si="148"/>
        <v>Frankrike</v>
      </c>
      <c r="BO80" s="527">
        <f t="shared" si="145"/>
        <v>2</v>
      </c>
    </row>
    <row r="81" spans="2:67" ht="14.25" customHeight="1" x14ac:dyDescent="0.25">
      <c r="B81" s="498">
        <v>54</v>
      </c>
      <c r="C81" s="541">
        <v>41820.708333333336</v>
      </c>
      <c r="D81" s="537" t="str">
        <f>M58</f>
        <v>Tyskland</v>
      </c>
      <c r="E81" s="546" t="s">
        <v>6</v>
      </c>
      <c r="F81" s="539" t="str">
        <f>M68</f>
        <v>Ryssland</v>
      </c>
      <c r="G81" s="615">
        <v>3</v>
      </c>
      <c r="H81" s="552" t="s">
        <v>6</v>
      </c>
      <c r="I81" s="615">
        <v>1</v>
      </c>
      <c r="J81" s="615">
        <v>1</v>
      </c>
      <c r="K81" s="629">
        <f t="shared" si="141"/>
        <v>0</v>
      </c>
      <c r="M81" s="660" t="s">
        <v>72</v>
      </c>
      <c r="N81" s="659"/>
      <c r="O81" s="661"/>
      <c r="P81" s="619"/>
      <c r="Q81" s="619"/>
      <c r="Z81" s="512" t="s">
        <v>20</v>
      </c>
      <c r="AD81" s="511" t="s">
        <v>21</v>
      </c>
      <c r="AZ81" s="569">
        <v>54</v>
      </c>
      <c r="BA81" s="576">
        <v>41820.708333333336</v>
      </c>
      <c r="BB81" s="571" t="str">
        <f t="shared" si="142"/>
        <v>Tyskland</v>
      </c>
      <c r="BC81" s="595" t="s">
        <v>6</v>
      </c>
      <c r="BD81" s="571" t="str">
        <f t="shared" si="143"/>
        <v>Ryssland</v>
      </c>
      <c r="BE81" s="575">
        <f>IF(G81='Resultat &amp; tabell'!$G81,2,0)</f>
        <v>0</v>
      </c>
      <c r="BF81" s="574" t="s">
        <v>6</v>
      </c>
      <c r="BG81" s="575">
        <f>IF(I81='Resultat &amp; tabell'!$I81,2,0)</f>
        <v>0</v>
      </c>
      <c r="BH81" s="575">
        <f>IF(J81='Resultat &amp; tabell'!$J81,1,0)</f>
        <v>0</v>
      </c>
      <c r="BI81" s="559">
        <f t="shared" si="144"/>
        <v>0</v>
      </c>
      <c r="BK81" s="577" t="str">
        <f t="shared" si="146"/>
        <v>Tyskland</v>
      </c>
      <c r="BL81" s="577" t="str">
        <f>'Resultat &amp; tabell'!D81</f>
        <v>Tyskland</v>
      </c>
      <c r="BM81" s="605" t="str">
        <f t="shared" si="147"/>
        <v>Tyskland</v>
      </c>
      <c r="BN81" s="607" t="str">
        <f t="shared" si="148"/>
        <v>Tyskland</v>
      </c>
      <c r="BO81" s="527">
        <f t="shared" si="145"/>
        <v>2</v>
      </c>
    </row>
    <row r="82" spans="2:67" ht="14.25" customHeight="1" x14ac:dyDescent="0.25">
      <c r="B82" s="498">
        <v>55</v>
      </c>
      <c r="C82" s="541">
        <v>41821</v>
      </c>
      <c r="D82" s="537" t="str">
        <f>M49</f>
        <v>Argentina</v>
      </c>
      <c r="E82" s="546" t="s">
        <v>6</v>
      </c>
      <c r="F82" s="539" t="str">
        <f>M41</f>
        <v>Schweiz</v>
      </c>
      <c r="G82" s="615">
        <v>2</v>
      </c>
      <c r="H82" s="499" t="s">
        <v>6</v>
      </c>
      <c r="I82" s="615">
        <v>0</v>
      </c>
      <c r="J82" s="615">
        <v>1</v>
      </c>
      <c r="K82" s="629">
        <f t="shared" si="141"/>
        <v>2</v>
      </c>
      <c r="M82" s="660" t="s">
        <v>67</v>
      </c>
      <c r="N82" s="659"/>
      <c r="O82" s="661"/>
      <c r="P82" s="619"/>
      <c r="Q82" s="619"/>
      <c r="Z82" s="512" t="s">
        <v>22</v>
      </c>
      <c r="AD82" s="511" t="s">
        <v>23</v>
      </c>
      <c r="AZ82" s="569">
        <v>55</v>
      </c>
      <c r="BA82" s="576">
        <v>41821</v>
      </c>
      <c r="BB82" s="571" t="str">
        <f t="shared" si="142"/>
        <v>Argentina</v>
      </c>
      <c r="BC82" s="595" t="s">
        <v>6</v>
      </c>
      <c r="BD82" s="571" t="str">
        <f t="shared" si="143"/>
        <v>Schweiz</v>
      </c>
      <c r="BE82" s="575">
        <f>IF(G82='Resultat &amp; tabell'!$G82,2,0)</f>
        <v>0</v>
      </c>
      <c r="BF82" s="599" t="s">
        <v>6</v>
      </c>
      <c r="BG82" s="575">
        <f>IF(I82='Resultat &amp; tabell'!$I82,2,0)</f>
        <v>2</v>
      </c>
      <c r="BH82" s="575">
        <f>IF(J82='Resultat &amp; tabell'!$J82,1,0)</f>
        <v>0</v>
      </c>
      <c r="BI82" s="559">
        <f t="shared" si="144"/>
        <v>2</v>
      </c>
      <c r="BK82" s="577" t="str">
        <f t="shared" si="146"/>
        <v>Argentina</v>
      </c>
      <c r="BL82" s="577" t="str">
        <f>'Resultat &amp; tabell'!D82</f>
        <v>Argentina</v>
      </c>
      <c r="BM82" s="605" t="str">
        <f t="shared" si="147"/>
        <v>Argentina</v>
      </c>
      <c r="BN82" s="607" t="str">
        <f t="shared" si="148"/>
        <v>Argentina</v>
      </c>
      <c r="BO82" s="527">
        <f t="shared" si="145"/>
        <v>2</v>
      </c>
    </row>
    <row r="83" spans="2:67" ht="14.25" customHeight="1" x14ac:dyDescent="0.25">
      <c r="B83" s="498">
        <v>56</v>
      </c>
      <c r="C83" s="541">
        <v>41821</v>
      </c>
      <c r="D83" s="537" t="str">
        <f>M67</f>
        <v>Belgien</v>
      </c>
      <c r="E83" s="546" t="s">
        <v>6</v>
      </c>
      <c r="F83" s="539" t="str">
        <f>M59</f>
        <v>Portugal</v>
      </c>
      <c r="G83" s="615">
        <v>0</v>
      </c>
      <c r="H83" s="552" t="s">
        <v>6</v>
      </c>
      <c r="I83" s="615">
        <v>1</v>
      </c>
      <c r="J83" s="615">
        <v>2</v>
      </c>
      <c r="K83" s="629">
        <f t="shared" si="141"/>
        <v>2</v>
      </c>
      <c r="M83" s="660" t="s">
        <v>73</v>
      </c>
      <c r="N83" s="659"/>
      <c r="O83" s="661"/>
      <c r="P83" s="619"/>
      <c r="Q83" s="619"/>
      <c r="Z83" s="512" t="s">
        <v>25</v>
      </c>
      <c r="AD83" s="511" t="s">
        <v>26</v>
      </c>
      <c r="AZ83" s="569">
        <v>56</v>
      </c>
      <c r="BA83" s="576">
        <v>41821</v>
      </c>
      <c r="BB83" s="571" t="str">
        <f t="shared" si="142"/>
        <v>Belgien</v>
      </c>
      <c r="BC83" s="595" t="s">
        <v>6</v>
      </c>
      <c r="BD83" s="571" t="str">
        <f t="shared" si="143"/>
        <v>Portugal</v>
      </c>
      <c r="BE83" s="575">
        <f>IF(G83='Resultat &amp; tabell'!$G83,2,0)</f>
        <v>2</v>
      </c>
      <c r="BF83" s="574" t="s">
        <v>6</v>
      </c>
      <c r="BG83" s="575">
        <f>IF(I83='Resultat &amp; tabell'!$I83,2,0)</f>
        <v>0</v>
      </c>
      <c r="BH83" s="575">
        <f>IF(J83='Resultat &amp; tabell'!$J83,1,0)</f>
        <v>0</v>
      </c>
      <c r="BI83" s="559">
        <f t="shared" si="144"/>
        <v>2</v>
      </c>
      <c r="BK83" s="577" t="str">
        <f t="shared" si="146"/>
        <v>Belgien</v>
      </c>
      <c r="BL83" s="577" t="str">
        <f>'Resultat &amp; tabell'!D83</f>
        <v>Belgien</v>
      </c>
      <c r="BM83" s="605" t="str">
        <f t="shared" si="147"/>
        <v>Belgien</v>
      </c>
      <c r="BN83" s="607" t="str">
        <f t="shared" si="148"/>
        <v>Belgien</v>
      </c>
      <c r="BO83" s="527">
        <f t="shared" si="145"/>
        <v>2</v>
      </c>
    </row>
    <row r="84" spans="2:67" ht="14.25" customHeight="1" x14ac:dyDescent="0.25">
      <c r="B84" s="503"/>
      <c r="C84" s="525"/>
      <c r="D84" s="503"/>
      <c r="E84" s="503"/>
      <c r="F84" s="503"/>
      <c r="G84" s="499"/>
      <c r="H84" s="499"/>
      <c r="I84" s="499"/>
      <c r="J84" s="499"/>
      <c r="K84" s="642"/>
      <c r="M84" s="662"/>
      <c r="N84" s="659"/>
      <c r="O84" s="661"/>
      <c r="P84" s="619"/>
      <c r="Q84" s="619"/>
      <c r="Z84" s="512"/>
      <c r="AZ84" s="578"/>
      <c r="BA84" s="600"/>
      <c r="BB84" s="578"/>
      <c r="BC84" s="578"/>
      <c r="BD84" s="578"/>
      <c r="BE84" s="599"/>
      <c r="BF84" s="599"/>
      <c r="BG84" s="599"/>
      <c r="BH84" s="599"/>
      <c r="BI84" s="560"/>
      <c r="BK84" s="577" t="str">
        <f t="shared" ref="BK84:BK91" si="149">BD76</f>
        <v>Chile</v>
      </c>
      <c r="BL84" s="577" t="str">
        <f>'Resultat &amp; tabell'!F76</f>
        <v>Chile</v>
      </c>
      <c r="BM84" s="605" t="str">
        <f t="shared" si="147"/>
        <v>Chile</v>
      </c>
      <c r="BN84" s="607" t="str">
        <f t="shared" si="148"/>
        <v>Chile</v>
      </c>
      <c r="BO84" s="527">
        <f t="shared" si="145"/>
        <v>2</v>
      </c>
    </row>
    <row r="85" spans="2:67" ht="14.25" customHeight="1" x14ac:dyDescent="0.25">
      <c r="B85" s="501" t="s">
        <v>29</v>
      </c>
      <c r="C85" s="513"/>
      <c r="D85" s="504"/>
      <c r="K85" s="642"/>
      <c r="M85" s="662"/>
      <c r="N85" s="659"/>
      <c r="O85" s="661"/>
      <c r="P85" s="619"/>
      <c r="Q85" s="619"/>
      <c r="Z85" s="508"/>
      <c r="AZ85" s="563" t="s">
        <v>29</v>
      </c>
      <c r="BA85" s="584"/>
      <c r="BB85" s="527"/>
      <c r="BI85" s="560"/>
      <c r="BK85" s="577" t="str">
        <f t="shared" si="149"/>
        <v>England</v>
      </c>
      <c r="BL85" s="577" t="str">
        <f>'Resultat &amp; tabell'!F77</f>
        <v>Uruguay</v>
      </c>
      <c r="BM85" s="605" t="e">
        <f t="shared" si="147"/>
        <v>#N/A</v>
      </c>
      <c r="BN85" s="607" t="e">
        <f t="shared" si="148"/>
        <v>#N/A</v>
      </c>
      <c r="BO85" s="527">
        <f t="shared" si="145"/>
        <v>0</v>
      </c>
    </row>
    <row r="86" spans="2:67" ht="14.25" customHeight="1" x14ac:dyDescent="0.25">
      <c r="B86" s="548" t="s">
        <v>2</v>
      </c>
      <c r="C86" s="549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550" t="s">
        <v>81</v>
      </c>
      <c r="K86" s="646" t="s">
        <v>89</v>
      </c>
      <c r="M86" s="663" t="s">
        <v>125</v>
      </c>
      <c r="N86" s="659"/>
      <c r="O86" s="2014" t="s">
        <v>158</v>
      </c>
      <c r="P86" s="2015"/>
      <c r="Q86" s="2015"/>
      <c r="R86" s="2016"/>
      <c r="Z86" s="520" t="s">
        <v>2</v>
      </c>
      <c r="AA86" s="520"/>
      <c r="AB86" s="520"/>
      <c r="AC86" s="520"/>
      <c r="AD86" s="520"/>
      <c r="AZ86" s="591" t="s">
        <v>2</v>
      </c>
      <c r="BA86" s="589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590" t="s">
        <v>81</v>
      </c>
      <c r="BI86" s="551" t="s">
        <v>89</v>
      </c>
      <c r="BK86" s="577" t="str">
        <f t="shared" si="149"/>
        <v>Kroatien</v>
      </c>
      <c r="BL86" s="577" t="str">
        <f>'Resultat &amp; tabell'!F78</f>
        <v>Mexiko</v>
      </c>
      <c r="BM86" s="605" t="e">
        <f t="shared" si="147"/>
        <v>#N/A</v>
      </c>
      <c r="BN86" s="607" t="e">
        <f t="shared" si="148"/>
        <v>#N/A</v>
      </c>
      <c r="BO86" s="527">
        <f t="shared" si="145"/>
        <v>0</v>
      </c>
    </row>
    <row r="87" spans="2:67" ht="14.25" customHeight="1" x14ac:dyDescent="0.25">
      <c r="B87" s="498">
        <v>57</v>
      </c>
      <c r="C87" s="541">
        <v>41824</v>
      </c>
      <c r="D87" s="537" t="str">
        <f>IF(M76="","Vinnare match 49",M76)</f>
        <v>Brasilien</v>
      </c>
      <c r="E87" s="546" t="s">
        <v>6</v>
      </c>
      <c r="F87" s="539" t="str">
        <f>IF(M77="","Vinnare match 50",M77)</f>
        <v>Elfenbenskusten</v>
      </c>
      <c r="G87" s="615">
        <v>2</v>
      </c>
      <c r="H87" s="552" t="s">
        <v>6</v>
      </c>
      <c r="I87" s="615">
        <v>1</v>
      </c>
      <c r="J87" s="615">
        <v>1</v>
      </c>
      <c r="K87" s="629">
        <f>BI87</f>
        <v>0</v>
      </c>
      <c r="M87" s="660" t="s">
        <v>5</v>
      </c>
      <c r="N87" s="659"/>
      <c r="O87" s="2017">
        <f>BO103</f>
        <v>12</v>
      </c>
      <c r="P87" s="2018"/>
      <c r="Q87" s="2018"/>
      <c r="R87" s="2019"/>
      <c r="Z87" s="512" t="s">
        <v>32</v>
      </c>
      <c r="AD87" s="511" t="s">
        <v>33</v>
      </c>
      <c r="AZ87" s="569">
        <v>57</v>
      </c>
      <c r="BA87" s="576">
        <v>41824</v>
      </c>
      <c r="BB87" s="571" t="str">
        <f>D87</f>
        <v>Brasilien</v>
      </c>
      <c r="BC87" s="595" t="s">
        <v>6</v>
      </c>
      <c r="BD87" s="571" t="str">
        <f>F87</f>
        <v>Elfenbenskusten</v>
      </c>
      <c r="BE87" s="575">
        <f>IF(G87='Resultat &amp; tabell'!$G87,2,0)</f>
        <v>0</v>
      </c>
      <c r="BF87" s="574" t="s">
        <v>6</v>
      </c>
      <c r="BG87" s="575">
        <f>IF(I87='Resultat &amp; tabell'!$I87,2,0)</f>
        <v>0</v>
      </c>
      <c r="BH87" s="575">
        <f>IF(J87='Resultat &amp; tabell'!$J87,1,0)</f>
        <v>0</v>
      </c>
      <c r="BI87" s="559">
        <f t="shared" ref="BI87:BI90" si="150">SUM(BE87+BG87+BH87)</f>
        <v>0</v>
      </c>
      <c r="BK87" s="577" t="str">
        <f t="shared" si="149"/>
        <v>Colombia</v>
      </c>
      <c r="BL87" s="577" t="str">
        <f>'Resultat &amp; tabell'!F79</f>
        <v>Grekland</v>
      </c>
      <c r="BM87" s="605" t="str">
        <f t="shared" si="147"/>
        <v>Colombia</v>
      </c>
      <c r="BN87" s="607" t="str">
        <f t="shared" si="148"/>
        <v>Colombia</v>
      </c>
      <c r="BO87" s="527">
        <f t="shared" si="145"/>
        <v>2</v>
      </c>
    </row>
    <row r="88" spans="2:67" ht="14.25" customHeight="1" x14ac:dyDescent="0.25">
      <c r="B88" s="498">
        <v>58</v>
      </c>
      <c r="C88" s="541">
        <v>41824</v>
      </c>
      <c r="D88" s="537" t="str">
        <f>IF(M80="","Vinnare match 53",M80)</f>
        <v>Nigeria</v>
      </c>
      <c r="E88" s="546" t="s">
        <v>6</v>
      </c>
      <c r="F88" s="539" t="str">
        <f>IF(M81="","Vinnare match 54",M81)</f>
        <v>Tyskland</v>
      </c>
      <c r="G88" s="615">
        <v>0</v>
      </c>
      <c r="H88" s="552" t="s">
        <v>6</v>
      </c>
      <c r="I88" s="615">
        <v>1</v>
      </c>
      <c r="J88" s="615">
        <v>2</v>
      </c>
      <c r="K88" s="629">
        <f>BI88</f>
        <v>0</v>
      </c>
      <c r="M88" s="660" t="s">
        <v>72</v>
      </c>
      <c r="N88" s="659"/>
      <c r="O88" s="664"/>
      <c r="P88" s="619"/>
      <c r="Q88" s="619"/>
      <c r="Z88" s="512" t="s">
        <v>34</v>
      </c>
      <c r="AD88" s="511" t="s">
        <v>35</v>
      </c>
      <c r="AZ88" s="569">
        <v>58</v>
      </c>
      <c r="BA88" s="576">
        <v>41824</v>
      </c>
      <c r="BB88" s="571" t="str">
        <f>D88</f>
        <v>Nigeria</v>
      </c>
      <c r="BC88" s="595" t="s">
        <v>6</v>
      </c>
      <c r="BD88" s="571" t="str">
        <f>F88</f>
        <v>Tyskland</v>
      </c>
      <c r="BE88" s="575">
        <f>IF(G88='Resultat &amp; tabell'!$G88,2,0)</f>
        <v>0</v>
      </c>
      <c r="BF88" s="574" t="s">
        <v>6</v>
      </c>
      <c r="BG88" s="575">
        <f>IF(I88='Resultat &amp; tabell'!$I88,2,0)</f>
        <v>0</v>
      </c>
      <c r="BH88" s="575">
        <f>IF(J88='Resultat &amp; tabell'!$J88,1,0)</f>
        <v>0</v>
      </c>
      <c r="BI88" s="559">
        <f t="shared" si="150"/>
        <v>0</v>
      </c>
      <c r="BK88" s="577" t="str">
        <f t="shared" si="149"/>
        <v>Nigeria</v>
      </c>
      <c r="BL88" s="577" t="str">
        <f>'Resultat &amp; tabell'!F80</f>
        <v>Nigeria</v>
      </c>
      <c r="BM88" s="605" t="str">
        <f t="shared" si="147"/>
        <v>Nigeria</v>
      </c>
      <c r="BN88" s="607" t="str">
        <f t="shared" si="148"/>
        <v>Nigeria</v>
      </c>
      <c r="BO88" s="527">
        <f t="shared" si="145"/>
        <v>2</v>
      </c>
    </row>
    <row r="89" spans="2:67" ht="14.25" customHeight="1" x14ac:dyDescent="0.25">
      <c r="B89" s="498">
        <v>59</v>
      </c>
      <c r="C89" s="541">
        <v>41825</v>
      </c>
      <c r="D89" s="537" t="str">
        <f>IF(M78="","Vinnare match 51",M78)</f>
        <v>Spanien</v>
      </c>
      <c r="E89" s="546" t="s">
        <v>6</v>
      </c>
      <c r="F89" s="539" t="str">
        <f>IF(M79="","Vinnare match 52",M79)</f>
        <v>Uruguay</v>
      </c>
      <c r="G89" s="615">
        <v>1</v>
      </c>
      <c r="H89" s="552" t="s">
        <v>6</v>
      </c>
      <c r="I89" s="615">
        <v>2</v>
      </c>
      <c r="J89" s="615">
        <v>2</v>
      </c>
      <c r="K89" s="629">
        <f>BI89</f>
        <v>0</v>
      </c>
      <c r="M89" s="660" t="s">
        <v>55</v>
      </c>
      <c r="N89" s="659"/>
      <c r="O89" s="664"/>
      <c r="P89" s="619"/>
      <c r="Q89" s="619"/>
      <c r="Z89" s="512" t="s">
        <v>36</v>
      </c>
      <c r="AD89" s="511" t="s">
        <v>37</v>
      </c>
      <c r="AZ89" s="569">
        <v>59</v>
      </c>
      <c r="BA89" s="576">
        <v>41825</v>
      </c>
      <c r="BB89" s="571" t="str">
        <f>D89</f>
        <v>Spanien</v>
      </c>
      <c r="BC89" s="595" t="s">
        <v>6</v>
      </c>
      <c r="BD89" s="571" t="str">
        <f>F89</f>
        <v>Uruguay</v>
      </c>
      <c r="BE89" s="575">
        <f>IF(G89='Resultat &amp; tabell'!$G89,2,0)</f>
        <v>0</v>
      </c>
      <c r="BF89" s="574" t="s">
        <v>6</v>
      </c>
      <c r="BG89" s="575">
        <f>IF(I89='Resultat &amp; tabell'!$I89,2,0)</f>
        <v>0</v>
      </c>
      <c r="BH89" s="575">
        <f>IF(J89='Resultat &amp; tabell'!$J89,1,0)</f>
        <v>0</v>
      </c>
      <c r="BI89" s="559">
        <f t="shared" si="150"/>
        <v>0</v>
      </c>
      <c r="BK89" s="577" t="str">
        <f t="shared" si="149"/>
        <v>Ryssland</v>
      </c>
      <c r="BL89" s="577" t="str">
        <f>'Resultat &amp; tabell'!F81</f>
        <v>Algeriet</v>
      </c>
      <c r="BM89" s="605" t="e">
        <f t="shared" si="147"/>
        <v>#N/A</v>
      </c>
      <c r="BN89" s="607" t="e">
        <f t="shared" si="148"/>
        <v>#N/A</v>
      </c>
      <c r="BO89" s="527">
        <f t="shared" si="145"/>
        <v>0</v>
      </c>
    </row>
    <row r="90" spans="2:67" ht="14.25" customHeight="1" x14ac:dyDescent="0.25">
      <c r="B90" s="498">
        <v>60</v>
      </c>
      <c r="C90" s="541">
        <v>41825</v>
      </c>
      <c r="D90" s="537" t="str">
        <f>IF(M82="","Vinnare match 55",M82)</f>
        <v>Argentina</v>
      </c>
      <c r="E90" s="546" t="s">
        <v>6</v>
      </c>
      <c r="F90" s="539" t="str">
        <f>IF(M83="","Vinnare match 56",M83)</f>
        <v>Portugal</v>
      </c>
      <c r="G90" s="615">
        <v>1</v>
      </c>
      <c r="H90" s="552" t="s">
        <v>6</v>
      </c>
      <c r="I90" s="615">
        <v>1</v>
      </c>
      <c r="J90" s="615">
        <v>1</v>
      </c>
      <c r="K90" s="629">
        <f>BI90</f>
        <v>0</v>
      </c>
      <c r="M90" s="660" t="s">
        <v>67</v>
      </c>
      <c r="N90" s="659"/>
      <c r="O90" s="664"/>
      <c r="P90" s="619"/>
      <c r="Q90" s="619"/>
      <c r="Z90" s="512" t="s">
        <v>38</v>
      </c>
      <c r="AD90" s="511" t="s">
        <v>39</v>
      </c>
      <c r="AZ90" s="569">
        <v>60</v>
      </c>
      <c r="BA90" s="576">
        <v>41825</v>
      </c>
      <c r="BB90" s="571" t="str">
        <f>D90</f>
        <v>Argentina</v>
      </c>
      <c r="BC90" s="595" t="s">
        <v>6</v>
      </c>
      <c r="BD90" s="571" t="str">
        <f>F90</f>
        <v>Portugal</v>
      </c>
      <c r="BE90" s="575">
        <f>IF(G90='Resultat &amp; tabell'!$G90,2,0)</f>
        <v>0</v>
      </c>
      <c r="BF90" s="574" t="s">
        <v>6</v>
      </c>
      <c r="BG90" s="575">
        <f>IF(I90='Resultat &amp; tabell'!$I90,2,0)</f>
        <v>0</v>
      </c>
      <c r="BH90" s="575">
        <f>IF(J90='Resultat &amp; tabell'!$J90,1,0)</f>
        <v>0</v>
      </c>
      <c r="BI90" s="559">
        <f t="shared" si="150"/>
        <v>0</v>
      </c>
      <c r="BK90" s="577" t="str">
        <f t="shared" si="149"/>
        <v>Schweiz</v>
      </c>
      <c r="BL90" s="577" t="str">
        <f>'Resultat &amp; tabell'!F82</f>
        <v>Schweiz</v>
      </c>
      <c r="BM90" s="605" t="str">
        <f t="shared" si="147"/>
        <v>Schweiz</v>
      </c>
      <c r="BN90" s="607" t="str">
        <f t="shared" si="148"/>
        <v>Schweiz</v>
      </c>
      <c r="BO90" s="527">
        <f t="shared" si="145"/>
        <v>2</v>
      </c>
    </row>
    <row r="91" spans="2:67" ht="14.25" customHeight="1" x14ac:dyDescent="0.25">
      <c r="B91" s="514"/>
      <c r="C91" s="513"/>
      <c r="D91" s="504"/>
      <c r="K91" s="642"/>
      <c r="M91" s="662"/>
      <c r="N91" s="659"/>
      <c r="O91" s="664"/>
      <c r="P91" s="619"/>
      <c r="Q91" s="619"/>
      <c r="Z91" s="508"/>
      <c r="AZ91" s="526"/>
      <c r="BA91" s="584"/>
      <c r="BB91" s="527"/>
      <c r="BI91" s="560"/>
      <c r="BK91" s="577" t="str">
        <f t="shared" si="149"/>
        <v>Portugal</v>
      </c>
      <c r="BL91" s="577" t="str">
        <f>'Resultat &amp; tabell'!F83</f>
        <v>USA</v>
      </c>
      <c r="BM91" s="605" t="e">
        <f t="shared" si="147"/>
        <v>#N/A</v>
      </c>
      <c r="BN91" s="607" t="e">
        <f t="shared" si="148"/>
        <v>#N/A</v>
      </c>
      <c r="BO91" s="527">
        <f t="shared" si="145"/>
        <v>0</v>
      </c>
    </row>
    <row r="92" spans="2:67" ht="14.25" customHeight="1" x14ac:dyDescent="0.25">
      <c r="B92" s="501" t="s">
        <v>41</v>
      </c>
      <c r="C92" s="513"/>
      <c r="D92" s="504"/>
      <c r="K92" s="642"/>
      <c r="M92" s="662"/>
      <c r="N92" s="659"/>
      <c r="O92" s="664"/>
      <c r="P92" s="619"/>
      <c r="Q92" s="619"/>
      <c r="Z92" s="508"/>
      <c r="AZ92" s="563" t="s">
        <v>41</v>
      </c>
      <c r="BA92" s="584"/>
      <c r="BB92" s="527"/>
      <c r="BI92" s="560"/>
      <c r="BK92" s="577"/>
      <c r="BN92" s="495" t="s">
        <v>107</v>
      </c>
      <c r="BO92" s="528">
        <f>SUM(BO76:BO91)</f>
        <v>20</v>
      </c>
    </row>
    <row r="93" spans="2:67" ht="14.25" customHeight="1" x14ac:dyDescent="0.25">
      <c r="B93" s="548" t="s">
        <v>2</v>
      </c>
      <c r="C93" s="549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550" t="s">
        <v>81</v>
      </c>
      <c r="K93" s="646" t="s">
        <v>89</v>
      </c>
      <c r="M93" s="663" t="s">
        <v>124</v>
      </c>
      <c r="N93" s="659" t="s">
        <v>100</v>
      </c>
      <c r="O93" s="2014" t="s">
        <v>159</v>
      </c>
      <c r="P93" s="2015"/>
      <c r="Q93" s="2015"/>
      <c r="R93" s="2016"/>
      <c r="Z93" s="520" t="s">
        <v>2</v>
      </c>
      <c r="AA93" s="520"/>
      <c r="AB93" s="520"/>
      <c r="AC93" s="520"/>
      <c r="AD93" s="520"/>
      <c r="AZ93" s="591" t="s">
        <v>2</v>
      </c>
      <c r="BA93" s="589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590" t="s">
        <v>81</v>
      </c>
      <c r="BI93" s="551" t="s">
        <v>89</v>
      </c>
      <c r="BK93" s="608" t="s">
        <v>29</v>
      </c>
      <c r="BL93" s="609"/>
      <c r="BM93" s="610"/>
      <c r="BN93" s="611"/>
      <c r="BO93" s="611"/>
    </row>
    <row r="94" spans="2:67" ht="14.25" customHeight="1" x14ac:dyDescent="0.25">
      <c r="B94" s="498">
        <v>61</v>
      </c>
      <c r="C94" s="541">
        <v>41828.708333333336</v>
      </c>
      <c r="D94" s="537" t="str">
        <f>IF(M87="","Vinnare match 57",M87)</f>
        <v>Brasilien</v>
      </c>
      <c r="E94" s="546" t="s">
        <v>6</v>
      </c>
      <c r="F94" s="539" t="str">
        <f>IF(M88="","Vinnare match 58",M88)</f>
        <v>Tyskland</v>
      </c>
      <c r="G94" s="615">
        <v>2</v>
      </c>
      <c r="H94" s="552" t="s">
        <v>6</v>
      </c>
      <c r="I94" s="615">
        <v>1</v>
      </c>
      <c r="J94" s="615">
        <v>1</v>
      </c>
      <c r="K94" s="629">
        <f>BI94</f>
        <v>0</v>
      </c>
      <c r="M94" s="660" t="s">
        <v>5</v>
      </c>
      <c r="O94" s="2017">
        <f>BO110</f>
        <v>0</v>
      </c>
      <c r="P94" s="2018"/>
      <c r="Q94" s="2018"/>
      <c r="R94" s="2019"/>
      <c r="S94" s="659" t="str">
        <f>IF(M94=D94,F94,D94)</f>
        <v>Tyskland</v>
      </c>
      <c r="Z94" s="512" t="s">
        <v>44</v>
      </c>
      <c r="AD94" s="511" t="s">
        <v>45</v>
      </c>
      <c r="AZ94" s="569">
        <v>61</v>
      </c>
      <c r="BA94" s="576">
        <v>41828.708333333336</v>
      </c>
      <c r="BB94" s="571" t="str">
        <f>D94</f>
        <v>Brasilien</v>
      </c>
      <c r="BC94" s="595" t="s">
        <v>6</v>
      </c>
      <c r="BD94" s="571" t="str">
        <f>F94</f>
        <v>Tyskland</v>
      </c>
      <c r="BE94" s="575">
        <f>IF(G94='Resultat &amp; tabell'!$G94,2,0)</f>
        <v>0</v>
      </c>
      <c r="BF94" s="574" t="s">
        <v>6</v>
      </c>
      <c r="BG94" s="575">
        <f>IF(I94='Resultat &amp; tabell'!$I94,2,0)</f>
        <v>0</v>
      </c>
      <c r="BH94" s="575">
        <f>IF(J94='Resultat &amp; tabell'!$J94,1,0)</f>
        <v>0</v>
      </c>
      <c r="BI94" s="559">
        <f t="shared" ref="BI94:BI95" si="151">SUM(BE94+BG94+BH94)</f>
        <v>0</v>
      </c>
      <c r="BK94" s="530" t="s">
        <v>104</v>
      </c>
      <c r="BL94" s="562" t="s">
        <v>103</v>
      </c>
      <c r="BM94" s="562" t="s">
        <v>105</v>
      </c>
      <c r="BN94" s="562" t="s">
        <v>106</v>
      </c>
      <c r="BO94" s="562" t="s">
        <v>89</v>
      </c>
    </row>
    <row r="95" spans="2:67" ht="14.25" customHeight="1" x14ac:dyDescent="0.25">
      <c r="B95" s="498">
        <v>62</v>
      </c>
      <c r="C95" s="541">
        <v>41829.708333333336</v>
      </c>
      <c r="D95" s="537" t="str">
        <f>IF(M89="","Vinnare match 59",M89)</f>
        <v>Uruguay</v>
      </c>
      <c r="E95" s="546" t="s">
        <v>6</v>
      </c>
      <c r="F95" s="539" t="str">
        <f>IF(M90="","Vinnare match 60",M90)</f>
        <v>Argentina</v>
      </c>
      <c r="G95" s="615">
        <v>0</v>
      </c>
      <c r="H95" s="552" t="s">
        <v>6</v>
      </c>
      <c r="I95" s="615">
        <v>2</v>
      </c>
      <c r="J95" s="615">
        <v>2</v>
      </c>
      <c r="K95" s="629">
        <f>BI95</f>
        <v>0</v>
      </c>
      <c r="M95" s="660" t="s">
        <v>67</v>
      </c>
      <c r="O95" s="664"/>
      <c r="P95" s="659" t="str">
        <f>IF(M95=D95,F95,D95)</f>
        <v>Uruguay</v>
      </c>
      <c r="Q95" s="619"/>
      <c r="Z95" s="512" t="s">
        <v>48</v>
      </c>
      <c r="AD95" s="511" t="s">
        <v>49</v>
      </c>
      <c r="AZ95" s="569">
        <v>62</v>
      </c>
      <c r="BA95" s="576">
        <v>41829.708333333336</v>
      </c>
      <c r="BB95" s="571" t="str">
        <f>D95</f>
        <v>Uruguay</v>
      </c>
      <c r="BC95" s="595" t="s">
        <v>6</v>
      </c>
      <c r="BD95" s="571" t="str">
        <f>F95</f>
        <v>Argentina</v>
      </c>
      <c r="BE95" s="575">
        <f>IF(G95='Resultat &amp; tabell'!$G95,2,0)</f>
        <v>0</v>
      </c>
      <c r="BF95" s="574" t="s">
        <v>6</v>
      </c>
      <c r="BG95" s="575">
        <f>IF(I95='Resultat &amp; tabell'!$I95,2,0)</f>
        <v>0</v>
      </c>
      <c r="BH95" s="575">
        <f>IF(J95='Resultat &amp; tabell'!$J95,1,0)</f>
        <v>0</v>
      </c>
      <c r="BI95" s="559">
        <f t="shared" si="151"/>
        <v>0</v>
      </c>
      <c r="BK95" s="577" t="str">
        <f>D87</f>
        <v>Brasilien</v>
      </c>
      <c r="BL95" s="577" t="str">
        <f>'Resultat &amp; tabell'!D87</f>
        <v>Brasilien</v>
      </c>
      <c r="BM95" s="605" t="str">
        <f>VLOOKUP(BK95,$BL$95:$BL$102,1,FALSE)</f>
        <v>Brasilien</v>
      </c>
      <c r="BN95" s="607" t="str">
        <f t="shared" ref="BN95:BN102" si="152">BM95</f>
        <v>Brasilien</v>
      </c>
      <c r="BO95" s="527">
        <f t="shared" ref="BO95:BO102" si="153">IFERROR(IF(BM95=BN95,4,0),0)</f>
        <v>4</v>
      </c>
    </row>
    <row r="96" spans="2:67" ht="14.25" customHeight="1" x14ac:dyDescent="0.25">
      <c r="B96" s="514"/>
      <c r="C96" s="513"/>
      <c r="D96" s="504"/>
      <c r="K96" s="642"/>
      <c r="M96" s="662"/>
      <c r="N96" s="659"/>
      <c r="O96" s="664"/>
      <c r="P96" s="619"/>
      <c r="Q96" s="619"/>
      <c r="Z96" s="508"/>
      <c r="AZ96" s="526"/>
      <c r="BA96" s="584"/>
      <c r="BB96" s="527"/>
      <c r="BI96" s="560"/>
      <c r="BK96" s="577" t="str">
        <f>D88</f>
        <v>Nigeria</v>
      </c>
      <c r="BL96" s="577" t="str">
        <f>'Resultat &amp; tabell'!D88</f>
        <v>Frankrike</v>
      </c>
      <c r="BM96" s="605" t="e">
        <f t="shared" ref="BM96:BM102" si="154">VLOOKUP(BK96,$BL$95:$BL$102,1,FALSE)</f>
        <v>#N/A</v>
      </c>
      <c r="BN96" s="607" t="e">
        <f t="shared" si="152"/>
        <v>#N/A</v>
      </c>
      <c r="BO96" s="527">
        <f t="shared" si="153"/>
        <v>0</v>
      </c>
    </row>
    <row r="97" spans="2:67" ht="14.25" customHeight="1" x14ac:dyDescent="0.25">
      <c r="B97" s="501" t="s">
        <v>50</v>
      </c>
      <c r="C97" s="513"/>
      <c r="D97" s="504"/>
      <c r="K97" s="642"/>
      <c r="M97" s="662"/>
      <c r="N97" s="659"/>
      <c r="O97" s="664"/>
      <c r="P97" s="619"/>
      <c r="Q97" s="619"/>
      <c r="Z97" s="508"/>
      <c r="AZ97" s="563" t="s">
        <v>50</v>
      </c>
      <c r="BA97" s="584"/>
      <c r="BB97" s="527"/>
      <c r="BI97" s="560"/>
      <c r="BK97" s="577" t="str">
        <f>D89</f>
        <v>Spanien</v>
      </c>
      <c r="BL97" s="577" t="str">
        <f>'Resultat &amp; tabell'!D89</f>
        <v>Holland</v>
      </c>
      <c r="BM97" s="605" t="e">
        <f t="shared" si="154"/>
        <v>#N/A</v>
      </c>
      <c r="BN97" s="607" t="e">
        <f t="shared" si="152"/>
        <v>#N/A</v>
      </c>
      <c r="BO97" s="527">
        <f t="shared" si="153"/>
        <v>0</v>
      </c>
    </row>
    <row r="98" spans="2:67" ht="14.25" customHeight="1" x14ac:dyDescent="0.25">
      <c r="B98" s="548" t="s">
        <v>2</v>
      </c>
      <c r="C98" s="549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550" t="s">
        <v>81</v>
      </c>
      <c r="K98" s="646" t="s">
        <v>89</v>
      </c>
      <c r="M98" s="642"/>
      <c r="N98" s="659"/>
      <c r="O98" s="2014" t="s">
        <v>160</v>
      </c>
      <c r="P98" s="2015"/>
      <c r="Q98" s="2015"/>
      <c r="R98" s="2016"/>
      <c r="Z98" s="520" t="s">
        <v>2</v>
      </c>
      <c r="AA98" s="520"/>
      <c r="AB98" s="520"/>
      <c r="AC98" s="520"/>
      <c r="AD98" s="520"/>
      <c r="AZ98" s="591" t="s">
        <v>2</v>
      </c>
      <c r="BA98" s="589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590" t="s">
        <v>81</v>
      </c>
      <c r="BI98" s="551" t="s">
        <v>89</v>
      </c>
      <c r="BK98" s="577" t="str">
        <f>D90</f>
        <v>Argentina</v>
      </c>
      <c r="BL98" s="577" t="str">
        <f>'Resultat &amp; tabell'!D90</f>
        <v>Argentina</v>
      </c>
      <c r="BM98" s="605" t="str">
        <f t="shared" si="154"/>
        <v>Argentina</v>
      </c>
      <c r="BN98" s="607" t="str">
        <f t="shared" si="152"/>
        <v>Argentina</v>
      </c>
      <c r="BO98" s="527">
        <f t="shared" si="153"/>
        <v>4</v>
      </c>
    </row>
    <row r="99" spans="2:67" ht="14.25" customHeight="1" x14ac:dyDescent="0.25">
      <c r="B99" s="498">
        <v>63</v>
      </c>
      <c r="C99" s="541">
        <v>41832</v>
      </c>
      <c r="D99" s="537" t="str">
        <f>IF(M94="","Förlorare match 61",S94)</f>
        <v>Tyskland</v>
      </c>
      <c r="E99" s="546" t="s">
        <v>6</v>
      </c>
      <c r="F99" s="539" t="str">
        <f>IF(M95="","Förlorare match 62",P95)</f>
        <v>Uruguay</v>
      </c>
      <c r="G99" s="615">
        <v>1</v>
      </c>
      <c r="H99" s="552" t="s">
        <v>6</v>
      </c>
      <c r="I99" s="615">
        <v>2</v>
      </c>
      <c r="J99" s="615">
        <v>2</v>
      </c>
      <c r="K99" s="629">
        <f>BI99</f>
        <v>0</v>
      </c>
      <c r="M99" s="665"/>
      <c r="N99" s="659"/>
      <c r="O99" s="2017">
        <f>BO115</f>
        <v>0</v>
      </c>
      <c r="P99" s="2018"/>
      <c r="Q99" s="2018"/>
      <c r="R99" s="2019"/>
      <c r="Z99" s="512" t="s">
        <v>51</v>
      </c>
      <c r="AD99" s="511" t="s">
        <v>52</v>
      </c>
      <c r="AZ99" s="569">
        <v>63</v>
      </c>
      <c r="BA99" s="576">
        <v>41832</v>
      </c>
      <c r="BB99" s="571" t="str">
        <f>D99</f>
        <v>Tyskland</v>
      </c>
      <c r="BC99" s="595" t="s">
        <v>6</v>
      </c>
      <c r="BD99" s="571" t="str">
        <f>F99</f>
        <v>Uruguay</v>
      </c>
      <c r="BE99" s="575">
        <f>IF(G99='Resultat &amp; tabell'!$G99,2,0)</f>
        <v>0</v>
      </c>
      <c r="BF99" s="574" t="s">
        <v>6</v>
      </c>
      <c r="BG99" s="575">
        <f>IF(I99='Resultat &amp; tabell'!$I99,2,0)</f>
        <v>0</v>
      </c>
      <c r="BH99" s="575">
        <f>IF(J99='Resultat &amp; tabell'!$J99,1,0)</f>
        <v>0</v>
      </c>
      <c r="BI99" s="559">
        <f>SUM(BE99+BG99+BH99)</f>
        <v>0</v>
      </c>
      <c r="BK99" s="577" t="str">
        <f>F87</f>
        <v>Elfenbenskusten</v>
      </c>
      <c r="BL99" s="577" t="str">
        <f>'Resultat &amp; tabell'!F87</f>
        <v>Colombia</v>
      </c>
      <c r="BM99" s="605" t="e">
        <f t="shared" si="154"/>
        <v>#N/A</v>
      </c>
      <c r="BN99" s="607" t="e">
        <f t="shared" si="152"/>
        <v>#N/A</v>
      </c>
      <c r="BO99" s="527">
        <f t="shared" si="153"/>
        <v>0</v>
      </c>
    </row>
    <row r="100" spans="2:67" ht="14.25" customHeight="1" x14ac:dyDescent="0.25">
      <c r="B100" s="514"/>
      <c r="C100" s="513"/>
      <c r="D100" s="504"/>
      <c r="K100" s="642"/>
      <c r="M100" s="666"/>
      <c r="N100" s="659"/>
      <c r="O100" s="667"/>
      <c r="P100" s="619"/>
      <c r="Q100" s="619"/>
      <c r="Z100" s="508"/>
      <c r="AZ100" s="526"/>
      <c r="BA100" s="584"/>
      <c r="BB100" s="527"/>
      <c r="BI100" s="560"/>
      <c r="BK100" s="577" t="str">
        <f>F88</f>
        <v>Tyskland</v>
      </c>
      <c r="BL100" s="577" t="str">
        <f>'Resultat &amp; tabell'!F88</f>
        <v>Tyskland</v>
      </c>
      <c r="BM100" s="605" t="str">
        <f t="shared" si="154"/>
        <v>Tyskland</v>
      </c>
      <c r="BN100" s="607" t="str">
        <f t="shared" si="152"/>
        <v>Tyskland</v>
      </c>
      <c r="BO100" s="527">
        <f t="shared" si="153"/>
        <v>4</v>
      </c>
    </row>
    <row r="101" spans="2:67" ht="14.25" customHeight="1" x14ac:dyDescent="0.25">
      <c r="B101" s="501" t="s">
        <v>54</v>
      </c>
      <c r="C101" s="516"/>
      <c r="D101" s="518"/>
      <c r="E101" s="502"/>
      <c r="F101" s="501"/>
      <c r="G101" s="502"/>
      <c r="H101" s="502"/>
      <c r="I101" s="502"/>
      <c r="J101" s="502"/>
      <c r="K101" s="642"/>
      <c r="M101" s="666"/>
      <c r="N101" s="659"/>
      <c r="O101" s="664"/>
      <c r="P101" s="619"/>
      <c r="Q101" s="619"/>
      <c r="Z101" s="520"/>
      <c r="AA101" s="506"/>
      <c r="AB101" s="506"/>
      <c r="AC101" s="506"/>
      <c r="AD101" s="505"/>
      <c r="AZ101" s="563" t="s">
        <v>54</v>
      </c>
      <c r="BA101" s="586"/>
      <c r="BB101" s="528"/>
      <c r="BC101" s="564"/>
      <c r="BD101" s="563"/>
      <c r="BE101" s="564"/>
      <c r="BF101" s="564"/>
      <c r="BG101" s="564"/>
      <c r="BH101" s="564"/>
      <c r="BI101" s="560"/>
      <c r="BK101" s="577" t="str">
        <f>F89</f>
        <v>Uruguay</v>
      </c>
      <c r="BL101" s="577" t="str">
        <f>'Resultat &amp; tabell'!F89</f>
        <v>Costa Rica</v>
      </c>
      <c r="BM101" s="605" t="e">
        <f t="shared" si="154"/>
        <v>#N/A</v>
      </c>
      <c r="BN101" s="607" t="e">
        <f t="shared" si="152"/>
        <v>#N/A</v>
      </c>
      <c r="BO101" s="527">
        <f t="shared" si="153"/>
        <v>0</v>
      </c>
    </row>
    <row r="102" spans="2:67" ht="14.25" customHeight="1" x14ac:dyDescent="0.25">
      <c r="B102" s="548" t="s">
        <v>2</v>
      </c>
      <c r="C102" s="549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550" t="s">
        <v>81</v>
      </c>
      <c r="K102" s="646" t="s">
        <v>89</v>
      </c>
      <c r="M102" s="642"/>
      <c r="N102" s="659"/>
      <c r="O102" s="2014" t="s">
        <v>161</v>
      </c>
      <c r="P102" s="2015"/>
      <c r="Q102" s="2015"/>
      <c r="R102" s="2016"/>
      <c r="Z102" s="520" t="s">
        <v>2</v>
      </c>
      <c r="AA102" s="520"/>
      <c r="AB102" s="520"/>
      <c r="AC102" s="520"/>
      <c r="AD102" s="520"/>
      <c r="AZ102" s="591" t="s">
        <v>2</v>
      </c>
      <c r="BA102" s="589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590" t="s">
        <v>81</v>
      </c>
      <c r="BI102" s="551" t="s">
        <v>89</v>
      </c>
      <c r="BK102" s="577" t="str">
        <f>F90</f>
        <v>Portugal</v>
      </c>
      <c r="BL102" s="577" t="str">
        <f>'Resultat &amp; tabell'!F90</f>
        <v>Belgien</v>
      </c>
      <c r="BM102" s="605" t="e">
        <f t="shared" si="154"/>
        <v>#N/A</v>
      </c>
      <c r="BN102" s="607" t="e">
        <f t="shared" si="152"/>
        <v>#N/A</v>
      </c>
      <c r="BO102" s="527">
        <f t="shared" si="153"/>
        <v>0</v>
      </c>
    </row>
    <row r="103" spans="2:67" ht="14.25" customHeight="1" x14ac:dyDescent="0.25">
      <c r="B103" s="547">
        <v>64</v>
      </c>
      <c r="C103" s="553">
        <v>41833.666666666664</v>
      </c>
      <c r="D103" s="537" t="str">
        <f>IF(M94="","Vinnare match 61",M94)</f>
        <v>Brasilien</v>
      </c>
      <c r="E103" s="546" t="s">
        <v>6</v>
      </c>
      <c r="F103" s="539" t="str">
        <f>IF(M95="","Vinnare match 62",M95)</f>
        <v>Argentina</v>
      </c>
      <c r="G103" s="614">
        <v>1</v>
      </c>
      <c r="H103" s="552" t="s">
        <v>6</v>
      </c>
      <c r="I103" s="617">
        <v>0</v>
      </c>
      <c r="J103" s="615">
        <v>1</v>
      </c>
      <c r="K103" s="629">
        <f>BI103</f>
        <v>0</v>
      </c>
      <c r="M103" s="665"/>
      <c r="N103" s="659"/>
      <c r="O103" s="2017">
        <f>BO120</f>
        <v>0</v>
      </c>
      <c r="P103" s="2018"/>
      <c r="Q103" s="2018"/>
      <c r="R103" s="2019"/>
      <c r="Z103" s="512" t="s">
        <v>57</v>
      </c>
      <c r="AD103" s="511" t="s">
        <v>58</v>
      </c>
      <c r="AZ103" s="601">
        <v>64</v>
      </c>
      <c r="BA103" s="602">
        <v>41833.666666666664</v>
      </c>
      <c r="BB103" s="571" t="str">
        <f>D103</f>
        <v>Brasilien</v>
      </c>
      <c r="BC103" s="595" t="s">
        <v>6</v>
      </c>
      <c r="BD103" s="571" t="str">
        <f>F103</f>
        <v>Argentina</v>
      </c>
      <c r="BE103" s="575">
        <f>IF(G103='Resultat &amp; tabell'!$G103,2,0)</f>
        <v>0</v>
      </c>
      <c r="BF103" s="574" t="s">
        <v>6</v>
      </c>
      <c r="BG103" s="575">
        <f>IF(I103='Resultat &amp; tabell'!$I103,2,0)</f>
        <v>0</v>
      </c>
      <c r="BH103" s="575">
        <f>IF(J103='Resultat &amp; tabell'!$J103,1,0)</f>
        <v>0</v>
      </c>
      <c r="BI103" s="559">
        <f>SUM(BE103+BG103+BH103)</f>
        <v>0</v>
      </c>
      <c r="BK103" s="577"/>
      <c r="BM103" s="606"/>
      <c r="BN103" s="495" t="s">
        <v>107</v>
      </c>
      <c r="BO103" s="528">
        <f>SUM(BO95:BO102)</f>
        <v>12</v>
      </c>
    </row>
    <row r="104" spans="2:67" ht="14.25" customHeight="1" x14ac:dyDescent="0.25">
      <c r="BK104" s="608" t="s">
        <v>41</v>
      </c>
      <c r="BL104" s="609"/>
      <c r="BM104" s="610"/>
      <c r="BN104" s="611"/>
      <c r="BO104" s="611"/>
    </row>
    <row r="105" spans="2:67" ht="14.25" customHeight="1" x14ac:dyDescent="0.25">
      <c r="BK105" s="530" t="s">
        <v>104</v>
      </c>
      <c r="BL105" s="562" t="s">
        <v>103</v>
      </c>
      <c r="BM105" s="562" t="s">
        <v>105</v>
      </c>
      <c r="BN105" s="562" t="s">
        <v>106</v>
      </c>
      <c r="BO105" s="562" t="s">
        <v>89</v>
      </c>
    </row>
    <row r="106" spans="2:67" ht="14.25" customHeight="1" x14ac:dyDescent="0.25">
      <c r="BK106" s="578" t="str">
        <f>D94</f>
        <v>Brasilien</v>
      </c>
      <c r="BL106" s="577" t="str">
        <f>'Resultat &amp; tabell'!D94</f>
        <v>Segrare match 57</v>
      </c>
      <c r="BM106" s="605" t="e">
        <f>VLOOKUP(BK106,$BL$106:$BL$109,1,FALSE)</f>
        <v>#N/A</v>
      </c>
      <c r="BN106" s="607" t="e">
        <f t="shared" ref="BN106:BN109" si="155">BM106</f>
        <v>#N/A</v>
      </c>
      <c r="BO106" s="527">
        <f>IFERROR(IF(BM106=BN106,6,0),0)</f>
        <v>0</v>
      </c>
    </row>
    <row r="107" spans="2:67" ht="14.25" customHeight="1" x14ac:dyDescent="0.25">
      <c r="BK107" s="578" t="str">
        <f>D95</f>
        <v>Uruguay</v>
      </c>
      <c r="BL107" s="577" t="str">
        <f>'Resultat &amp; tabell'!D95</f>
        <v>Segrare match 59</v>
      </c>
      <c r="BM107" s="605" t="e">
        <f t="shared" ref="BM107:BM109" si="156">VLOOKUP(BK107,$BL$106:$BL$109,1,FALSE)</f>
        <v>#N/A</v>
      </c>
      <c r="BN107" s="607" t="e">
        <f t="shared" si="155"/>
        <v>#N/A</v>
      </c>
      <c r="BO107" s="527">
        <f>IFERROR(IF(BM107=BN107,6,0),0)</f>
        <v>0</v>
      </c>
    </row>
    <row r="108" spans="2:67" ht="14.25" customHeight="1" x14ac:dyDescent="0.25">
      <c r="BK108" s="578" t="str">
        <f>F94</f>
        <v>Tyskland</v>
      </c>
      <c r="BL108" s="577" t="str">
        <f>'Resultat &amp; tabell'!F94</f>
        <v>Segrare match 58</v>
      </c>
      <c r="BM108" s="605" t="e">
        <f t="shared" si="156"/>
        <v>#N/A</v>
      </c>
      <c r="BN108" s="607" t="e">
        <f t="shared" si="155"/>
        <v>#N/A</v>
      </c>
      <c r="BO108" s="527">
        <f>IFERROR(IF(BM108=BN108,6,0),0)</f>
        <v>0</v>
      </c>
    </row>
    <row r="109" spans="2:67" ht="14.25" customHeight="1" x14ac:dyDescent="0.25">
      <c r="BK109" s="578" t="str">
        <f>F95</f>
        <v>Argentina</v>
      </c>
      <c r="BL109" s="577" t="str">
        <f>'Resultat &amp; tabell'!F95</f>
        <v>Segrare match 60</v>
      </c>
      <c r="BM109" s="605" t="e">
        <f t="shared" si="156"/>
        <v>#N/A</v>
      </c>
      <c r="BN109" s="607" t="e">
        <f t="shared" si="155"/>
        <v>#N/A</v>
      </c>
      <c r="BO109" s="527">
        <f>IFERROR(IF(BM109=BN109,6,0),0)</f>
        <v>0</v>
      </c>
    </row>
    <row r="110" spans="2:67" ht="14.25" customHeight="1" x14ac:dyDescent="0.25">
      <c r="BN110" s="495" t="s">
        <v>107</v>
      </c>
      <c r="BO110" s="528">
        <f>SUM(BO106:BO109)</f>
        <v>0</v>
      </c>
    </row>
    <row r="111" spans="2:67" ht="14.25" customHeight="1" x14ac:dyDescent="0.25">
      <c r="BK111" s="608" t="s">
        <v>50</v>
      </c>
      <c r="BL111" s="609"/>
      <c r="BM111" s="610"/>
      <c r="BN111" s="611"/>
      <c r="BO111" s="611"/>
    </row>
    <row r="112" spans="2:67" ht="14.25" customHeight="1" x14ac:dyDescent="0.25">
      <c r="BK112" s="530" t="s">
        <v>104</v>
      </c>
      <c r="BL112" s="562" t="s">
        <v>103</v>
      </c>
      <c r="BM112" s="562" t="s">
        <v>105</v>
      </c>
      <c r="BN112" s="562" t="s">
        <v>106</v>
      </c>
      <c r="BO112" s="562" t="s">
        <v>89</v>
      </c>
    </row>
    <row r="113" spans="63:67" ht="14.25" customHeight="1" x14ac:dyDescent="0.25">
      <c r="BK113" s="578" t="str">
        <f>D99</f>
        <v>Tyskland</v>
      </c>
      <c r="BL113" s="577" t="str">
        <f>'Resultat &amp; tabell'!D99</f>
        <v xml:space="preserve"> Förlorare match 61</v>
      </c>
      <c r="BM113" s="605" t="e">
        <f>VLOOKUP(BK113,$BL$113:$BL$114,1,FALSE)</f>
        <v>#N/A</v>
      </c>
      <c r="BN113" s="607" t="e">
        <f t="shared" ref="BN113:BN114" si="157">BM113</f>
        <v>#N/A</v>
      </c>
      <c r="BO113" s="527">
        <f>IFERROR(IF(BM113=BN113,8,0),0)</f>
        <v>0</v>
      </c>
    </row>
    <row r="114" spans="63:67" ht="14.25" customHeight="1" x14ac:dyDescent="0.25">
      <c r="BK114" s="578" t="str">
        <f>F99</f>
        <v>Uruguay</v>
      </c>
      <c r="BL114" s="577" t="str">
        <f>'Resultat &amp; tabell'!F99</f>
        <v xml:space="preserve"> Förlorare match 62</v>
      </c>
      <c r="BM114" s="605" t="e">
        <f>VLOOKUP(BK114,$BL$113:$BL$114,1,FALSE)</f>
        <v>#N/A</v>
      </c>
      <c r="BN114" s="607" t="e">
        <f t="shared" si="157"/>
        <v>#N/A</v>
      </c>
      <c r="BO114" s="527">
        <f>IFERROR(IF(BM114=BN114,8,0),0)</f>
        <v>0</v>
      </c>
    </row>
    <row r="115" spans="63:67" ht="14.25" customHeight="1" x14ac:dyDescent="0.25">
      <c r="BN115" s="495" t="s">
        <v>107</v>
      </c>
      <c r="BO115" s="528">
        <f>SUM(BO113:BO114)</f>
        <v>0</v>
      </c>
    </row>
    <row r="116" spans="63:67" ht="14.25" customHeight="1" x14ac:dyDescent="0.25">
      <c r="BK116" s="608" t="s">
        <v>54</v>
      </c>
      <c r="BL116" s="609"/>
      <c r="BM116" s="610"/>
      <c r="BN116" s="611"/>
      <c r="BO116" s="611"/>
    </row>
    <row r="117" spans="63:67" ht="14.25" customHeight="1" x14ac:dyDescent="0.25">
      <c r="BK117" s="530" t="s">
        <v>104</v>
      </c>
      <c r="BL117" s="562" t="s">
        <v>103</v>
      </c>
      <c r="BM117" s="562" t="s">
        <v>105</v>
      </c>
      <c r="BN117" s="562" t="s">
        <v>106</v>
      </c>
      <c r="BO117" s="562" t="s">
        <v>89</v>
      </c>
    </row>
    <row r="118" spans="63:67" ht="14.25" customHeight="1" x14ac:dyDescent="0.25">
      <c r="BK118" s="578" t="str">
        <f>D103</f>
        <v>Brasilien</v>
      </c>
      <c r="BL118" s="577" t="str">
        <f>'Resultat &amp; tabell'!D103</f>
        <v>Segrare match 61</v>
      </c>
      <c r="BM118" s="605" t="e">
        <f>VLOOKUP(BK118,$BL$118:$BL$119,1,FALSE)</f>
        <v>#N/A</v>
      </c>
      <c r="BN118" s="607" t="e">
        <f t="shared" ref="BN118:BN119" si="158">BM118</f>
        <v>#N/A</v>
      </c>
      <c r="BO118" s="527">
        <f>IFERROR(IF(BM118=BN118,8,0),0)</f>
        <v>0</v>
      </c>
    </row>
    <row r="119" spans="63:67" ht="14.25" customHeight="1" x14ac:dyDescent="0.25">
      <c r="BK119" s="578" t="str">
        <f>F103</f>
        <v>Argentina</v>
      </c>
      <c r="BL119" s="577" t="str">
        <f>'Resultat &amp; tabell'!F103</f>
        <v>Segrare match 62</v>
      </c>
      <c r="BM119" s="605" t="e">
        <f>VLOOKUP(BK119,$BL$118:$BL$119,1,FALSE)</f>
        <v>#N/A</v>
      </c>
      <c r="BN119" s="607" t="e">
        <f t="shared" si="158"/>
        <v>#N/A</v>
      </c>
      <c r="BO119" s="527">
        <f>IFERROR(IF(BM119=BN119,8,0),0)</f>
        <v>0</v>
      </c>
    </row>
    <row r="120" spans="63:67" ht="14.25" customHeight="1" x14ac:dyDescent="0.25">
      <c r="BN120" s="495" t="s">
        <v>107</v>
      </c>
      <c r="BO120" s="528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286" customWidth="1"/>
    <col min="2" max="2" width="5.85546875" style="278" customWidth="1"/>
    <col min="3" max="3" width="6.28515625" style="296" bestFit="1" customWidth="1"/>
    <col min="4" max="4" width="17.7109375" style="296" customWidth="1"/>
    <col min="5" max="5" width="1.5703125" style="297" bestFit="1" customWidth="1"/>
    <col min="6" max="6" width="17.7109375" style="296" customWidth="1"/>
    <col min="7" max="7" width="4.85546875" style="297" customWidth="1"/>
    <col min="8" max="8" width="1.5703125" style="297" bestFit="1" customWidth="1"/>
    <col min="9" max="9" width="4.85546875" style="297" customWidth="1"/>
    <col min="10" max="10" width="6.42578125" style="297" bestFit="1" customWidth="1"/>
    <col min="11" max="11" width="6.42578125" style="400" customWidth="1"/>
    <col min="12" max="12" width="5.85546875" style="401" customWidth="1"/>
    <col min="13" max="13" width="20.5703125" style="404" bestFit="1" customWidth="1"/>
    <col min="14" max="14" width="5.7109375" style="438" customWidth="1"/>
    <col min="15" max="15" width="6.7109375" style="439" bestFit="1" customWidth="1"/>
    <col min="16" max="17" width="5.7109375" style="404" customWidth="1"/>
    <col min="18" max="18" width="5.85546875" style="404" customWidth="1"/>
    <col min="19" max="19" width="15" style="423" bestFit="1" customWidth="1"/>
    <col min="20" max="21" width="6.7109375" style="297" customWidth="1"/>
    <col min="22" max="22" width="19.42578125" style="297" customWidth="1"/>
    <col min="23" max="23" width="13.42578125" style="306" customWidth="1"/>
    <col min="24" max="24" width="6.42578125" style="286" customWidth="1"/>
    <col min="25" max="25" width="5.7109375" style="286" customWidth="1"/>
    <col min="26" max="26" width="16.28515625" style="293" hidden="1" customWidth="1"/>
    <col min="27" max="27" width="7.140625" style="294" hidden="1" customWidth="1"/>
    <col min="28" max="29" width="5.7109375" style="294" hidden="1" customWidth="1"/>
    <col min="30" max="30" width="16.28515625" style="293" hidden="1" customWidth="1"/>
    <col min="31" max="31" width="7.140625" style="289" hidden="1" customWidth="1"/>
    <col min="32" max="32" width="5.42578125" style="290" hidden="1" customWidth="1"/>
    <col min="33" max="33" width="4.7109375" style="290" hidden="1" customWidth="1"/>
    <col min="34" max="38" width="9.140625" style="289" hidden="1" customWidth="1"/>
    <col min="39" max="39" width="9.85546875" style="289" hidden="1" customWidth="1"/>
    <col min="40" max="40" width="13.85546875" style="289" hidden="1" customWidth="1"/>
    <col min="41" max="41" width="5.7109375" style="289" hidden="1" customWidth="1"/>
    <col min="42" max="42" width="3.85546875" style="289" hidden="1" customWidth="1"/>
    <col min="43" max="43" width="3.28515625" style="289" hidden="1" customWidth="1"/>
    <col min="44" max="44" width="3.7109375" style="289" hidden="1" customWidth="1"/>
    <col min="45" max="45" width="9.140625" style="289" hidden="1" customWidth="1"/>
    <col min="46" max="46" width="4.85546875" style="289" hidden="1" customWidth="1"/>
    <col min="47" max="47" width="13.85546875" style="289" hidden="1" customWidth="1"/>
    <col min="48" max="48" width="5.7109375" style="289" hidden="1" customWidth="1"/>
    <col min="49" max="51" width="4.7109375" style="289" hidden="1" customWidth="1"/>
    <col min="52" max="52" width="5.85546875" style="359" hidden="1" customWidth="1"/>
    <col min="53" max="53" width="6.28515625" style="308" hidden="1" customWidth="1"/>
    <col min="54" max="54" width="16.28515625" style="308" hidden="1" customWidth="1"/>
    <col min="55" max="55" width="1.5703125" style="367" hidden="1" customWidth="1"/>
    <col min="56" max="56" width="16.28515625" style="308" hidden="1" customWidth="1"/>
    <col min="57" max="57" width="4.85546875" style="367" hidden="1" customWidth="1"/>
    <col min="58" max="58" width="1.5703125" style="367" hidden="1" customWidth="1"/>
    <col min="59" max="59" width="4.85546875" style="367" hidden="1" customWidth="1"/>
    <col min="60" max="60" width="6.42578125" style="367" hidden="1" customWidth="1"/>
    <col min="61" max="61" width="6.42578125" style="313" hidden="1" customWidth="1"/>
    <col min="62" max="62" width="5.85546875" style="309" hidden="1" customWidth="1"/>
    <col min="63" max="63" width="28.85546875" style="360" hidden="1" customWidth="1"/>
    <col min="64" max="64" width="34" style="359" hidden="1" customWidth="1"/>
    <col min="65" max="65" width="18.7109375" style="387" hidden="1" customWidth="1"/>
    <col min="66" max="66" width="16.28515625" style="309" hidden="1" customWidth="1"/>
    <col min="67" max="67" width="5.7109375" style="309" hidden="1" customWidth="1"/>
    <col min="68" max="68" width="13.85546875" style="286" customWidth="1"/>
    <col min="69" max="70" width="5.7109375" style="286" bestFit="1" customWidth="1"/>
    <col min="71" max="16384" width="9.140625" style="286"/>
  </cols>
  <sheetData>
    <row r="2" spans="2:67" ht="14.25" customHeight="1" x14ac:dyDescent="0.25">
      <c r="B2" s="282" t="s">
        <v>0</v>
      </c>
      <c r="C2" s="283"/>
      <c r="D2" s="283"/>
      <c r="E2" s="284"/>
      <c r="F2" s="283"/>
      <c r="G2" s="284"/>
      <c r="H2" s="284"/>
      <c r="I2" s="284"/>
      <c r="J2" s="284"/>
      <c r="M2" s="402"/>
      <c r="N2" s="403"/>
      <c r="O2" s="403"/>
      <c r="P2" s="403"/>
      <c r="Q2" s="403"/>
      <c r="S2" s="405" t="s">
        <v>82</v>
      </c>
      <c r="T2" s="277"/>
      <c r="U2" s="277"/>
      <c r="V2" s="277"/>
      <c r="W2" s="278"/>
      <c r="X2" s="278"/>
      <c r="Z2" s="287"/>
      <c r="AA2" s="288"/>
      <c r="AB2" s="288"/>
      <c r="AC2" s="288"/>
      <c r="AD2" s="287"/>
      <c r="AZ2" s="344" t="s">
        <v>0</v>
      </c>
      <c r="BA2" s="345"/>
      <c r="BB2" s="345"/>
      <c r="BC2" s="346"/>
      <c r="BD2" s="345"/>
      <c r="BE2" s="346"/>
      <c r="BF2" s="346"/>
      <c r="BG2" s="346"/>
      <c r="BH2" s="346"/>
      <c r="BK2" s="277" t="s">
        <v>82</v>
      </c>
      <c r="BL2" s="278"/>
      <c r="BM2" s="278"/>
      <c r="BN2" s="360"/>
      <c r="BO2" s="360"/>
    </row>
    <row r="3" spans="2:67" ht="14.25" customHeight="1" x14ac:dyDescent="0.25">
      <c r="B3" s="315" t="s">
        <v>2</v>
      </c>
      <c r="C3" s="316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314" t="s">
        <v>81</v>
      </c>
      <c r="K3" s="406" t="s">
        <v>89</v>
      </c>
      <c r="M3" s="407" t="s">
        <v>0</v>
      </c>
      <c r="N3" s="408" t="s">
        <v>89</v>
      </c>
      <c r="O3" s="408" t="s">
        <v>90</v>
      </c>
      <c r="P3" s="408" t="s">
        <v>91</v>
      </c>
      <c r="Q3" s="409" t="s">
        <v>101</v>
      </c>
      <c r="S3" s="410" t="s">
        <v>83</v>
      </c>
      <c r="T3" s="1996" t="s">
        <v>129</v>
      </c>
      <c r="U3" s="1996"/>
      <c r="V3" s="1996"/>
      <c r="W3" s="1996"/>
      <c r="X3" s="340" t="s">
        <v>89</v>
      </c>
      <c r="Z3" s="291" t="s">
        <v>87</v>
      </c>
      <c r="AA3" s="291" t="s">
        <v>89</v>
      </c>
      <c r="AB3" s="291" t="s">
        <v>90</v>
      </c>
      <c r="AC3" s="291" t="s">
        <v>91</v>
      </c>
      <c r="AD3" s="291" t="s">
        <v>88</v>
      </c>
      <c r="AE3" s="291" t="s">
        <v>89</v>
      </c>
      <c r="AF3" s="291" t="s">
        <v>90</v>
      </c>
      <c r="AG3" s="291" t="s">
        <v>91</v>
      </c>
      <c r="AI3" s="292" t="s">
        <v>99</v>
      </c>
      <c r="AJ3" s="292" t="s">
        <v>98</v>
      </c>
      <c r="AK3" s="292" t="s">
        <v>97</v>
      </c>
      <c r="AL3" s="291" t="s">
        <v>96</v>
      </c>
      <c r="AM3" s="291" t="s">
        <v>95</v>
      </c>
      <c r="AN3" s="291" t="s">
        <v>92</v>
      </c>
      <c r="AO3" s="291" t="s">
        <v>89</v>
      </c>
      <c r="AP3" s="291" t="s">
        <v>90</v>
      </c>
      <c r="AQ3" s="291" t="s">
        <v>91</v>
      </c>
      <c r="AR3" s="292" t="s">
        <v>93</v>
      </c>
      <c r="AT3" s="291" t="s">
        <v>94</v>
      </c>
      <c r="AU3" s="291" t="s">
        <v>92</v>
      </c>
      <c r="AV3" s="291" t="s">
        <v>89</v>
      </c>
      <c r="AW3" s="291" t="s">
        <v>90</v>
      </c>
      <c r="AX3" s="291" t="s">
        <v>91</v>
      </c>
      <c r="AY3" s="292" t="s">
        <v>93</v>
      </c>
      <c r="AZ3" s="348" t="s">
        <v>2</v>
      </c>
      <c r="BA3" s="349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350" t="s">
        <v>81</v>
      </c>
      <c r="BI3" s="317" t="s">
        <v>89</v>
      </c>
      <c r="BK3" s="315" t="s">
        <v>83</v>
      </c>
      <c r="BL3" s="314" t="s">
        <v>86</v>
      </c>
      <c r="BM3" s="340" t="s">
        <v>89</v>
      </c>
      <c r="BN3" s="343"/>
      <c r="BO3" s="343"/>
    </row>
    <row r="4" spans="2:67" ht="14.25" customHeight="1" x14ac:dyDescent="0.25">
      <c r="B4" s="280">
        <v>1</v>
      </c>
      <c r="C4" s="318">
        <v>41802</v>
      </c>
      <c r="D4" s="319" t="s">
        <v>166</v>
      </c>
      <c r="E4" s="320" t="s">
        <v>6</v>
      </c>
      <c r="F4" s="321" t="s">
        <v>170</v>
      </c>
      <c r="G4" s="467">
        <v>1</v>
      </c>
      <c r="H4" s="334" t="s">
        <v>6</v>
      </c>
      <c r="I4" s="465">
        <v>1</v>
      </c>
      <c r="J4" s="465" t="s">
        <v>214</v>
      </c>
      <c r="K4" s="411">
        <f>IF('Resultat &amp; tabell'!J4="",0,BI4)</f>
        <v>2</v>
      </c>
      <c r="L4" s="412">
        <v>1</v>
      </c>
      <c r="M4" s="413" t="str">
        <f>VLOOKUP(L4,$AT$4:$AY$7,2,FALSE)</f>
        <v>Brasilien</v>
      </c>
      <c r="N4" s="464">
        <f>VLOOKUP(M4,$AU$4:$AY$7,2,FALSE)</f>
        <v>7</v>
      </c>
      <c r="O4" s="414">
        <f>VLOOKUP(M4,$AU$4:$AY$7,3,FALSE)</f>
        <v>8</v>
      </c>
      <c r="P4" s="414">
        <f>VLOOKUP(M4,$AU$4:$AY$7,4,FALSE)</f>
        <v>2</v>
      </c>
      <c r="Q4" s="415">
        <f>VLOOKUP(M4,$AU$4:$AY$7,5,FALSE)</f>
        <v>6</v>
      </c>
      <c r="S4" s="416" t="s">
        <v>84</v>
      </c>
      <c r="T4" s="2001" t="s">
        <v>237</v>
      </c>
      <c r="U4" s="2002"/>
      <c r="V4" s="2002"/>
      <c r="W4" s="2003"/>
      <c r="X4" s="454">
        <f>IF(T4='Resultat &amp; tabell'!S4,20,0)</f>
        <v>0</v>
      </c>
      <c r="Z4" s="293" t="s">
        <v>5</v>
      </c>
      <c r="AA4" s="294">
        <f>IF(G4="",0,IF($G4&lt;$I4,0,IF($G4=$I4,1,3)))</f>
        <v>1</v>
      </c>
      <c r="AB4" s="294">
        <f t="shared" ref="AB4:AB9" si="0">G4</f>
        <v>1</v>
      </c>
      <c r="AC4" s="294">
        <f t="shared" ref="AC4:AC9" si="1">I4</f>
        <v>1</v>
      </c>
      <c r="AD4" s="293" t="s">
        <v>7</v>
      </c>
      <c r="AE4" s="294">
        <f>IF(I4="",0,IF(I4&lt;G4,0,IF(G4=I4,1,3)))</f>
        <v>1</v>
      </c>
      <c r="AF4" s="290">
        <f t="shared" ref="AF4:AF9" si="2">I4</f>
        <v>1</v>
      </c>
      <c r="AG4" s="290">
        <f t="shared" ref="AG4:AG9" si="3">G4</f>
        <v>1</v>
      </c>
      <c r="AI4" s="289">
        <f>RANK($AJ4,$AJ$4:$AJ$7,1)+COUNTIF($AJ$4:$AJ4,$AJ4)-1</f>
        <v>1</v>
      </c>
      <c r="AJ4" s="289">
        <f>AK4+AL4+AM4</f>
        <v>1</v>
      </c>
      <c r="AK4" s="289">
        <f>SUMPRODUCT(($AO$4:$AO$7=AO4)*($AR$4:$AR$7=AR4)*($AP$4:$AP$7&gt;AP4))</f>
        <v>0</v>
      </c>
      <c r="AL4" s="289">
        <f>SUMPRODUCT(($AO$4:$AO$7=AO4)*($AR$4:$AR$7&gt;AR4))</f>
        <v>0</v>
      </c>
      <c r="AM4" s="289">
        <f>RANK(AO4,$AO$4:$AO$7)</f>
        <v>1</v>
      </c>
      <c r="AN4" s="293" t="s">
        <v>5</v>
      </c>
      <c r="AO4" s="289">
        <f>SUMIF($Z$4:$Z$9,$AN4,$AA$4:$AA$9)+SUMIF($AD$4:$AD$9,$AN4,$AE$4:$AE$9)</f>
        <v>7</v>
      </c>
      <c r="AP4" s="289">
        <f>SUMIF($Z$4:$Z$9,AN4,$AB$4:$AB$9)+SUMIF($AD$4:$AD$9,AN4,$AF$4:$AF$9)</f>
        <v>8</v>
      </c>
      <c r="AQ4" s="289">
        <f>SUMIF($AD$4:$AD$9,AN4,$AG$4:$AG$9)+SUMIF($Z$4:$Z$9,AN4,$AC$4:$AC$9)</f>
        <v>2</v>
      </c>
      <c r="AR4" s="289">
        <f>AP4-AQ4</f>
        <v>6</v>
      </c>
      <c r="AT4" s="289">
        <v>1</v>
      </c>
      <c r="AU4" s="289" t="str">
        <f>VLOOKUP($AT4,$AI$4:$AR$7,6,FALSE)</f>
        <v>Brasilien</v>
      </c>
      <c r="AV4" s="289">
        <f>VLOOKUP($AU4,$AN$4:$AR$7,2,FALSE)</f>
        <v>7</v>
      </c>
      <c r="AW4" s="289">
        <f t="shared" ref="AW4:AW7" si="4">VLOOKUP($AU4,$AN$4:$AR$7,3,FALSE)</f>
        <v>8</v>
      </c>
      <c r="AX4" s="289">
        <f>VLOOKUP($AU4,$AN$4:$AR$7,4,FALSE)</f>
        <v>2</v>
      </c>
      <c r="AY4" s="289">
        <f>VLOOKUP($AU4,$AN$4:$AR$7,5,FALSE)</f>
        <v>6</v>
      </c>
      <c r="AZ4" s="351">
        <v>1</v>
      </c>
      <c r="BA4" s="352">
        <v>41803</v>
      </c>
      <c r="BB4" s="353" t="s">
        <v>5</v>
      </c>
      <c r="BC4" s="354" t="s">
        <v>6</v>
      </c>
      <c r="BD4" s="355" t="s">
        <v>7</v>
      </c>
      <c r="BE4" s="357">
        <f>IF(G4='Resultat &amp; tabell'!$G4,2,0)</f>
        <v>0</v>
      </c>
      <c r="BF4" s="356" t="s">
        <v>6</v>
      </c>
      <c r="BG4" s="357">
        <f>IF(I4='Resultat &amp; tabell'!$I4,2,0)</f>
        <v>2</v>
      </c>
      <c r="BH4" s="357">
        <f>IF(J4='Resultat &amp; tabell'!$J4,1,0)</f>
        <v>0</v>
      </c>
      <c r="BI4" s="341">
        <f>SUM(BE4+BG4+BH4)</f>
        <v>2</v>
      </c>
      <c r="BJ4" s="311"/>
      <c r="BK4" s="416" t="s">
        <v>199</v>
      </c>
      <c r="BL4" s="322"/>
      <c r="BM4" s="394" t="e">
        <f>IF(#REF!='Resultat &amp; tabell'!$M4,20,0)</f>
        <v>#REF!</v>
      </c>
      <c r="BN4" s="381"/>
      <c r="BO4" s="381"/>
    </row>
    <row r="5" spans="2:67" ht="14.25" customHeight="1" x14ac:dyDescent="0.25">
      <c r="B5" s="280">
        <v>2</v>
      </c>
      <c r="C5" s="323">
        <v>41803.541666666664</v>
      </c>
      <c r="D5" s="319" t="s">
        <v>168</v>
      </c>
      <c r="E5" s="320" t="s">
        <v>6</v>
      </c>
      <c r="F5" s="321" t="s">
        <v>169</v>
      </c>
      <c r="G5" s="467">
        <v>1</v>
      </c>
      <c r="H5" s="334" t="s">
        <v>6</v>
      </c>
      <c r="I5" s="465">
        <v>0</v>
      </c>
      <c r="J5" s="465">
        <v>1</v>
      </c>
      <c r="K5" s="411">
        <f>IF('Resultat &amp; tabell'!J5="",0,BI5)</f>
        <v>5</v>
      </c>
      <c r="L5" s="401">
        <v>2</v>
      </c>
      <c r="M5" s="417" t="str">
        <f>VLOOKUP(L5,$AT$4:$AY$7,2,FALSE)</f>
        <v>Kroatien</v>
      </c>
      <c r="N5" s="418">
        <f>VLOOKUP(M5,$AU$4:$AY$7,2,FALSE)</f>
        <v>7</v>
      </c>
      <c r="O5" s="418">
        <f>VLOOKUP(M5,$AU$4:$AY$7,3,FALSE)</f>
        <v>5</v>
      </c>
      <c r="P5" s="418">
        <f>VLOOKUP(M5,$AU$4:$AY$7,4,FALSE)</f>
        <v>3</v>
      </c>
      <c r="Q5" s="419">
        <f>VLOOKUP(M5,$AU$4:$AY$7,5,FALSE)</f>
        <v>2</v>
      </c>
      <c r="S5" s="416" t="s">
        <v>123</v>
      </c>
      <c r="T5" s="2001" t="s">
        <v>5</v>
      </c>
      <c r="U5" s="2002"/>
      <c r="V5" s="2002"/>
      <c r="W5" s="2003"/>
      <c r="X5" s="454">
        <f>IF(T5='Resultat &amp; tabell'!S5,20,0)</f>
        <v>0</v>
      </c>
      <c r="Z5" s="293" t="s">
        <v>10</v>
      </c>
      <c r="AA5" s="294">
        <f t="shared" ref="AA5:AA9" si="5">IF(G5="",0,IF($G5&lt;$I5,0,IF($G5=$I5,1,3)))</f>
        <v>3</v>
      </c>
      <c r="AB5" s="294">
        <f t="shared" si="0"/>
        <v>1</v>
      </c>
      <c r="AC5" s="294">
        <f t="shared" si="1"/>
        <v>0</v>
      </c>
      <c r="AD5" s="293" t="s">
        <v>11</v>
      </c>
      <c r="AE5" s="294">
        <f t="shared" ref="AE5:AE9" si="6">IF(I5="",0,IF(I5&lt;G5,0,IF(G5=I5,1,3)))</f>
        <v>0</v>
      </c>
      <c r="AF5" s="290">
        <f t="shared" si="2"/>
        <v>0</v>
      </c>
      <c r="AG5" s="290">
        <f t="shared" si="3"/>
        <v>1</v>
      </c>
      <c r="AI5" s="289">
        <f>RANK($AJ5,$AJ$4:$AJ$7,1)+COUNTIF($AJ$4:$AJ5,$AJ5)-1</f>
        <v>3</v>
      </c>
      <c r="AJ5" s="289">
        <f t="shared" ref="AJ5:AJ7" si="7">AK5+AL5+AM5</f>
        <v>3</v>
      </c>
      <c r="AK5" s="289">
        <f t="shared" ref="AK5:AK7" si="8">SUMPRODUCT(($AO$4:$AO$7=AO5)*($AR$4:$AR$7=AR5)*($AP$4:$AP$7&gt;AP5))</f>
        <v>0</v>
      </c>
      <c r="AL5" s="289">
        <f t="shared" ref="AL5:AL7" si="9">SUMPRODUCT(($AO$4:$AO$7=AO5)*($AR$4:$AR$7&gt;AR5))</f>
        <v>0</v>
      </c>
      <c r="AM5" s="289">
        <f t="shared" ref="AM5:AM7" si="10">RANK(AO5,$AO$4:$AO$7)</f>
        <v>3</v>
      </c>
      <c r="AN5" s="293" t="s">
        <v>10</v>
      </c>
      <c r="AO5" s="289">
        <f t="shared" ref="AO5:AO7" si="11">SUMIF($Z$4:$Z$9,$AN5,$AA$4:$AA$9)+SUMIF($AD$4:$AD$9,$AN5,$AE$4:$AE$9)</f>
        <v>3</v>
      </c>
      <c r="AP5" s="289">
        <f>SUMIF($Z$4:$Z$9,AN5,$AB$4:$AB$9)+SUMIF($AD$4:$AD$9,AN5,$AF$4:$AF$9)</f>
        <v>3</v>
      </c>
      <c r="AQ5" s="289">
        <f t="shared" ref="AQ5:AQ7" si="12">SUMIF($AD$4:$AD$9,AN5,$AG$4:$AG$9)+SUMIF($Z$4:$Z$9,AN5,$AC$4:$AC$9)</f>
        <v>6</v>
      </c>
      <c r="AR5" s="289">
        <f t="shared" ref="AR5:AR7" si="13">AP5-AQ5</f>
        <v>-3</v>
      </c>
      <c r="AT5" s="289">
        <v>2</v>
      </c>
      <c r="AU5" s="289" t="str">
        <f t="shared" ref="AU5:AU7" si="14">VLOOKUP($AT5,$AI$4:$AR$7,6,FALSE)</f>
        <v>Kroatien</v>
      </c>
      <c r="AV5" s="289">
        <f t="shared" ref="AV5:AV7" si="15">VLOOKUP($AU5,$AN$4:$AR$7,2,FALSE)</f>
        <v>7</v>
      </c>
      <c r="AW5" s="289">
        <f t="shared" si="4"/>
        <v>5</v>
      </c>
      <c r="AX5" s="289">
        <f t="shared" ref="AX5:AX7" si="16">VLOOKUP($AU5,$AN$4:$AR$7,4,FALSE)</f>
        <v>3</v>
      </c>
      <c r="AY5" s="289">
        <f t="shared" ref="AY5:AY7" si="17">VLOOKUP($AU5,$AN$4:$AR$7,5,FALSE)</f>
        <v>2</v>
      </c>
      <c r="AZ5" s="351">
        <v>2</v>
      </c>
      <c r="BA5" s="358">
        <v>41803.541666666664</v>
      </c>
      <c r="BB5" s="353" t="s">
        <v>10</v>
      </c>
      <c r="BC5" s="354" t="s">
        <v>6</v>
      </c>
      <c r="BD5" s="355" t="s">
        <v>11</v>
      </c>
      <c r="BE5" s="357">
        <f>IF(G5='Resultat &amp; tabell'!$G5,2,0)</f>
        <v>2</v>
      </c>
      <c r="BF5" s="356" t="s">
        <v>6</v>
      </c>
      <c r="BG5" s="357">
        <f>IF(I5='Resultat &amp; tabell'!$I5,2,0)</f>
        <v>2</v>
      </c>
      <c r="BH5" s="357">
        <f>IF(J5='Resultat &amp; tabell'!$J5,1,0)</f>
        <v>1</v>
      </c>
      <c r="BI5" s="341">
        <f t="shared" ref="BI5:BI9" si="18">SUM(BE5+BG5+BH5)</f>
        <v>5</v>
      </c>
      <c r="BK5" s="416" t="s">
        <v>84</v>
      </c>
      <c r="BL5" s="339"/>
      <c r="BM5" s="394">
        <f>IF(T4='Resultat &amp; tabell'!$M5,20,0)</f>
        <v>0</v>
      </c>
      <c r="BN5" s="381"/>
      <c r="BO5" s="381"/>
    </row>
    <row r="6" spans="2:67" ht="14.25" customHeight="1" x14ac:dyDescent="0.25">
      <c r="B6" s="280">
        <v>17</v>
      </c>
      <c r="C6" s="323">
        <v>41807.666666666664</v>
      </c>
      <c r="D6" s="325" t="s">
        <v>166</v>
      </c>
      <c r="E6" s="320" t="s">
        <v>6</v>
      </c>
      <c r="F6" s="321" t="s">
        <v>168</v>
      </c>
      <c r="G6" s="467">
        <v>4</v>
      </c>
      <c r="H6" s="334" t="s">
        <v>6</v>
      </c>
      <c r="I6" s="465">
        <v>1</v>
      </c>
      <c r="J6" s="465">
        <v>1</v>
      </c>
      <c r="K6" s="411">
        <f>IF('Resultat &amp; tabell'!J6="",0,BI6)</f>
        <v>0</v>
      </c>
      <c r="L6" s="401">
        <v>3</v>
      </c>
      <c r="M6" s="420" t="str">
        <f>VLOOKUP(L6,$AT$4:$AY$7,2,FALSE)</f>
        <v>Mexiko</v>
      </c>
      <c r="N6" s="414">
        <f>VLOOKUP(M6,$AU$4:$AY$7,2,FALSE)</f>
        <v>3</v>
      </c>
      <c r="O6" s="414">
        <f>VLOOKUP(M6,$AU$4:$AY$7,3,FALSE)</f>
        <v>3</v>
      </c>
      <c r="P6" s="414">
        <f>VLOOKUP(M6,$AU$4:$AY$7,4,FALSE)</f>
        <v>6</v>
      </c>
      <c r="Q6" s="415">
        <f>VLOOKUP(M6,$AU$4:$AY$7,5,FALSE)</f>
        <v>-3</v>
      </c>
      <c r="Z6" s="293" t="s">
        <v>5</v>
      </c>
      <c r="AA6" s="294">
        <f t="shared" si="5"/>
        <v>3</v>
      </c>
      <c r="AB6" s="294">
        <f t="shared" si="0"/>
        <v>4</v>
      </c>
      <c r="AC6" s="294">
        <f t="shared" si="1"/>
        <v>1</v>
      </c>
      <c r="AD6" s="293" t="s">
        <v>10</v>
      </c>
      <c r="AE6" s="294">
        <f t="shared" si="6"/>
        <v>0</v>
      </c>
      <c r="AF6" s="290">
        <f t="shared" si="2"/>
        <v>1</v>
      </c>
      <c r="AG6" s="290">
        <f t="shared" si="3"/>
        <v>4</v>
      </c>
      <c r="AI6" s="289">
        <f>RANK($AJ6,$AJ$4:$AJ$7,1)+COUNTIF($AJ$4:$AJ6,$AJ6)-1</f>
        <v>2</v>
      </c>
      <c r="AJ6" s="289">
        <f t="shared" si="7"/>
        <v>2</v>
      </c>
      <c r="AK6" s="289">
        <f t="shared" si="8"/>
        <v>0</v>
      </c>
      <c r="AL6" s="289">
        <f t="shared" si="9"/>
        <v>1</v>
      </c>
      <c r="AM6" s="289">
        <f t="shared" si="10"/>
        <v>1</v>
      </c>
      <c r="AN6" s="293" t="s">
        <v>7</v>
      </c>
      <c r="AO6" s="289">
        <f t="shared" si="11"/>
        <v>7</v>
      </c>
      <c r="AP6" s="289">
        <f>SUMIF($Z$4:$Z$9,AN6,$AB$4:$AB$9)+SUMIF($AD$4:$AD$9,AN6,$AF$4:$AF$9)</f>
        <v>5</v>
      </c>
      <c r="AQ6" s="289">
        <f t="shared" si="12"/>
        <v>3</v>
      </c>
      <c r="AR6" s="289">
        <f t="shared" si="13"/>
        <v>2</v>
      </c>
      <c r="AT6" s="289">
        <v>3</v>
      </c>
      <c r="AU6" s="289" t="str">
        <f t="shared" si="14"/>
        <v>Mexiko</v>
      </c>
      <c r="AV6" s="289">
        <f t="shared" si="15"/>
        <v>3</v>
      </c>
      <c r="AW6" s="289">
        <f t="shared" si="4"/>
        <v>3</v>
      </c>
      <c r="AX6" s="289">
        <f t="shared" si="16"/>
        <v>6</v>
      </c>
      <c r="AY6" s="289">
        <f t="shared" si="17"/>
        <v>-3</v>
      </c>
      <c r="AZ6" s="351">
        <v>17</v>
      </c>
      <c r="BA6" s="358">
        <v>41807.666666666664</v>
      </c>
      <c r="BB6" s="353" t="s">
        <v>5</v>
      </c>
      <c r="BC6" s="354" t="s">
        <v>6</v>
      </c>
      <c r="BD6" s="355" t="s">
        <v>10</v>
      </c>
      <c r="BE6" s="357">
        <f>IF(G6='Resultat &amp; tabell'!$G6,2,0)</f>
        <v>0</v>
      </c>
      <c r="BF6" s="356" t="s">
        <v>6</v>
      </c>
      <c r="BG6" s="357">
        <f>IF(I6='Resultat &amp; tabell'!$I6,2,0)</f>
        <v>0</v>
      </c>
      <c r="BH6" s="357">
        <f>IF(J6='Resultat &amp; tabell'!$J6,1,0)</f>
        <v>0</v>
      </c>
      <c r="BI6" s="341">
        <f t="shared" si="18"/>
        <v>0</v>
      </c>
      <c r="BK6" s="416" t="s">
        <v>123</v>
      </c>
      <c r="BL6" s="339"/>
      <c r="BM6" s="394">
        <f>IF(T5='Resultat &amp; tabell'!$M6,20,0)</f>
        <v>0</v>
      </c>
      <c r="BN6" s="381"/>
      <c r="BO6" s="381"/>
    </row>
    <row r="7" spans="2:67" ht="14.25" customHeight="1" x14ac:dyDescent="0.25">
      <c r="B7" s="280">
        <v>18</v>
      </c>
      <c r="C7" s="323">
        <v>41808.75</v>
      </c>
      <c r="D7" s="319" t="s">
        <v>169</v>
      </c>
      <c r="E7" s="320" t="s">
        <v>6</v>
      </c>
      <c r="F7" s="321" t="s">
        <v>170</v>
      </c>
      <c r="G7" s="467">
        <v>1</v>
      </c>
      <c r="H7" s="334" t="s">
        <v>6</v>
      </c>
      <c r="I7" s="465">
        <v>2</v>
      </c>
      <c r="J7" s="465">
        <v>2</v>
      </c>
      <c r="K7" s="411">
        <f>IF('Resultat &amp; tabell'!J7="",0,BI7)</f>
        <v>1</v>
      </c>
      <c r="L7" s="401">
        <v>4</v>
      </c>
      <c r="M7" s="421" t="str">
        <f>VLOOKUP(L7,$AT$4:$AY$7,2,FALSE)</f>
        <v>Kamerun</v>
      </c>
      <c r="N7" s="418">
        <f>VLOOKUP(M7,$AU$4:$AY$7,2,FALSE)</f>
        <v>0</v>
      </c>
      <c r="O7" s="418">
        <f>VLOOKUP(M7,$AU$4:$AY$7,3,FALSE)</f>
        <v>1</v>
      </c>
      <c r="P7" s="418">
        <f>VLOOKUP(M7,$AU$4:$AY$7,4,FALSE)</f>
        <v>6</v>
      </c>
      <c r="Q7" s="419">
        <f>VLOOKUP(M7,$AU$4:$AY$7,5,FALSE)</f>
        <v>-5</v>
      </c>
      <c r="S7" s="422"/>
      <c r="T7" s="395"/>
      <c r="U7" s="395"/>
      <c r="V7" s="395"/>
      <c r="W7" s="286"/>
      <c r="Z7" s="293" t="s">
        <v>11</v>
      </c>
      <c r="AA7" s="294">
        <f t="shared" si="5"/>
        <v>0</v>
      </c>
      <c r="AB7" s="294">
        <f t="shared" si="0"/>
        <v>1</v>
      </c>
      <c r="AC7" s="294">
        <f t="shared" si="1"/>
        <v>2</v>
      </c>
      <c r="AD7" s="293" t="s">
        <v>7</v>
      </c>
      <c r="AE7" s="294">
        <f t="shared" si="6"/>
        <v>3</v>
      </c>
      <c r="AF7" s="290">
        <f t="shared" si="2"/>
        <v>2</v>
      </c>
      <c r="AG7" s="290">
        <f t="shared" si="3"/>
        <v>1</v>
      </c>
      <c r="AI7" s="289">
        <f>RANK($AJ7,$AJ$4:$AJ$7,1)+COUNTIF($AJ$4:$AJ7,$AJ7)-1</f>
        <v>4</v>
      </c>
      <c r="AJ7" s="289">
        <f t="shared" si="7"/>
        <v>4</v>
      </c>
      <c r="AK7" s="289">
        <f t="shared" si="8"/>
        <v>0</v>
      </c>
      <c r="AL7" s="289">
        <f t="shared" si="9"/>
        <v>0</v>
      </c>
      <c r="AM7" s="289">
        <f t="shared" si="10"/>
        <v>4</v>
      </c>
      <c r="AN7" s="293" t="s">
        <v>11</v>
      </c>
      <c r="AO7" s="289">
        <f t="shared" si="11"/>
        <v>0</v>
      </c>
      <c r="AP7" s="289">
        <f>SUMIF($Z$4:$Z$9,AN7,$AB$4:$AB$9)+SUMIF($AD$4:$AD$9,AN7,$AF$4:$AF$9)</f>
        <v>1</v>
      </c>
      <c r="AQ7" s="289">
        <f t="shared" si="12"/>
        <v>6</v>
      </c>
      <c r="AR7" s="289">
        <f t="shared" si="13"/>
        <v>-5</v>
      </c>
      <c r="AT7" s="289">
        <v>4</v>
      </c>
      <c r="AU7" s="289" t="str">
        <f t="shared" si="14"/>
        <v>Kamerun</v>
      </c>
      <c r="AV7" s="289">
        <f t="shared" si="15"/>
        <v>0</v>
      </c>
      <c r="AW7" s="289">
        <f t="shared" si="4"/>
        <v>1</v>
      </c>
      <c r="AX7" s="289">
        <f t="shared" si="16"/>
        <v>6</v>
      </c>
      <c r="AY7" s="289">
        <f t="shared" si="17"/>
        <v>-5</v>
      </c>
      <c r="AZ7" s="351">
        <v>18</v>
      </c>
      <c r="BA7" s="358">
        <v>41808.75</v>
      </c>
      <c r="BB7" s="353" t="s">
        <v>11</v>
      </c>
      <c r="BC7" s="354" t="s">
        <v>6</v>
      </c>
      <c r="BD7" s="355" t="s">
        <v>7</v>
      </c>
      <c r="BE7" s="357">
        <f>IF(G7='Resultat &amp; tabell'!$G7,2,0)</f>
        <v>0</v>
      </c>
      <c r="BF7" s="356" t="s">
        <v>6</v>
      </c>
      <c r="BG7" s="357">
        <f>IF(I7='Resultat &amp; tabell'!$I7,2,0)</f>
        <v>0</v>
      </c>
      <c r="BH7" s="357">
        <f>IF(J7='Resultat &amp; tabell'!$J7,1,0)</f>
        <v>1</v>
      </c>
      <c r="BI7" s="341">
        <f t="shared" si="18"/>
        <v>1</v>
      </c>
      <c r="BK7" s="359"/>
      <c r="BL7" s="381"/>
      <c r="BM7" s="381"/>
      <c r="BN7" s="381"/>
      <c r="BO7" s="381"/>
    </row>
    <row r="8" spans="2:67" ht="14.25" customHeight="1" x14ac:dyDescent="0.25">
      <c r="B8" s="280">
        <v>33</v>
      </c>
      <c r="C8" s="323">
        <v>41813.708333333336</v>
      </c>
      <c r="D8" s="319" t="s">
        <v>169</v>
      </c>
      <c r="E8" s="320" t="s">
        <v>6</v>
      </c>
      <c r="F8" s="321" t="s">
        <v>166</v>
      </c>
      <c r="G8" s="467">
        <v>0</v>
      </c>
      <c r="H8" s="334" t="s">
        <v>6</v>
      </c>
      <c r="I8" s="465">
        <v>3</v>
      </c>
      <c r="J8" s="465">
        <v>2</v>
      </c>
      <c r="K8" s="411">
        <f>IF('Resultat &amp; tabell'!J8="",0,BI8)</f>
        <v>1</v>
      </c>
      <c r="N8" s="423"/>
      <c r="O8" s="423"/>
      <c r="P8" s="423"/>
      <c r="Q8" s="423"/>
      <c r="S8" s="422"/>
      <c r="T8" s="395"/>
      <c r="U8" s="395"/>
      <c r="V8" s="395"/>
      <c r="W8" s="286"/>
      <c r="Z8" s="293" t="s">
        <v>11</v>
      </c>
      <c r="AA8" s="294">
        <f t="shared" si="5"/>
        <v>0</v>
      </c>
      <c r="AB8" s="294">
        <f t="shared" si="0"/>
        <v>0</v>
      </c>
      <c r="AC8" s="294">
        <f t="shared" si="1"/>
        <v>3</v>
      </c>
      <c r="AD8" s="293" t="s">
        <v>5</v>
      </c>
      <c r="AE8" s="294">
        <f t="shared" si="6"/>
        <v>3</v>
      </c>
      <c r="AF8" s="290">
        <f t="shared" si="2"/>
        <v>3</v>
      </c>
      <c r="AG8" s="290">
        <f t="shared" si="3"/>
        <v>0</v>
      </c>
      <c r="AZ8" s="351">
        <v>33</v>
      </c>
      <c r="BA8" s="358">
        <v>41813.708333333336</v>
      </c>
      <c r="BB8" s="353" t="s">
        <v>11</v>
      </c>
      <c r="BC8" s="354" t="s">
        <v>6</v>
      </c>
      <c r="BD8" s="355" t="s">
        <v>5</v>
      </c>
      <c r="BE8" s="357">
        <f>IF(G8='Resultat &amp; tabell'!$G8,2,0)</f>
        <v>0</v>
      </c>
      <c r="BF8" s="356" t="s">
        <v>6</v>
      </c>
      <c r="BG8" s="357">
        <f>IF(I8='Resultat &amp; tabell'!$I8,2,0)</f>
        <v>0</v>
      </c>
      <c r="BH8" s="357">
        <f>IF(J8='Resultat &amp; tabell'!$J8,1,0)</f>
        <v>1</v>
      </c>
      <c r="BI8" s="341">
        <f t="shared" si="18"/>
        <v>1</v>
      </c>
      <c r="BL8" s="381"/>
      <c r="BM8" s="381"/>
      <c r="BN8" s="381"/>
      <c r="BO8" s="381"/>
    </row>
    <row r="9" spans="2:67" ht="14.25" customHeight="1" x14ac:dyDescent="0.25">
      <c r="B9" s="279">
        <v>34</v>
      </c>
      <c r="C9" s="324">
        <v>41813.708333333336</v>
      </c>
      <c r="D9" s="319" t="s">
        <v>170</v>
      </c>
      <c r="E9" s="320" t="s">
        <v>6</v>
      </c>
      <c r="F9" s="321" t="s">
        <v>168</v>
      </c>
      <c r="G9" s="468">
        <v>2</v>
      </c>
      <c r="H9" s="334" t="s">
        <v>6</v>
      </c>
      <c r="I9" s="465">
        <v>1</v>
      </c>
      <c r="J9" s="466" t="s">
        <v>214</v>
      </c>
      <c r="K9" s="411">
        <f>IF('Resultat &amp; tabell'!J9="",0,BI9)</f>
        <v>0</v>
      </c>
      <c r="N9" s="423"/>
      <c r="O9" s="423"/>
      <c r="P9" s="423"/>
      <c r="Q9" s="423"/>
      <c r="S9" s="422"/>
      <c r="T9" s="395"/>
      <c r="U9" s="395"/>
      <c r="V9" s="395"/>
      <c r="W9" s="286"/>
      <c r="Z9" s="293" t="s">
        <v>7</v>
      </c>
      <c r="AA9" s="294">
        <f t="shared" si="5"/>
        <v>3</v>
      </c>
      <c r="AB9" s="294">
        <f t="shared" si="0"/>
        <v>2</v>
      </c>
      <c r="AC9" s="294">
        <f t="shared" si="1"/>
        <v>1</v>
      </c>
      <c r="AD9" s="293" t="s">
        <v>10</v>
      </c>
      <c r="AE9" s="294">
        <f t="shared" si="6"/>
        <v>0</v>
      </c>
      <c r="AF9" s="290">
        <f t="shared" si="2"/>
        <v>1</v>
      </c>
      <c r="AG9" s="290">
        <f t="shared" si="3"/>
        <v>2</v>
      </c>
      <c r="AZ9" s="361">
        <v>34</v>
      </c>
      <c r="BA9" s="362">
        <v>41813.708333333336</v>
      </c>
      <c r="BB9" s="363" t="s">
        <v>7</v>
      </c>
      <c r="BC9" s="364" t="s">
        <v>6</v>
      </c>
      <c r="BD9" s="365" t="s">
        <v>10</v>
      </c>
      <c r="BE9" s="357">
        <f>IF(G9='Resultat &amp; tabell'!$G9,2,0)</f>
        <v>0</v>
      </c>
      <c r="BF9" s="356" t="s">
        <v>6</v>
      </c>
      <c r="BG9" s="357">
        <f>IF(I9='Resultat &amp; tabell'!$I9,2,0)</f>
        <v>0</v>
      </c>
      <c r="BH9" s="357">
        <f>IF(J9='Resultat &amp; tabell'!$J9,1,0)</f>
        <v>0</v>
      </c>
      <c r="BI9" s="341">
        <f t="shared" si="18"/>
        <v>0</v>
      </c>
      <c r="BL9" s="381"/>
      <c r="BM9" s="381"/>
      <c r="BN9" s="381"/>
      <c r="BO9" s="381"/>
    </row>
    <row r="10" spans="2:67" ht="14.25" customHeight="1" x14ac:dyDescent="0.3">
      <c r="C10" s="295"/>
      <c r="F10" s="457"/>
      <c r="K10" s="424"/>
      <c r="N10" s="423"/>
      <c r="O10" s="423"/>
      <c r="P10" s="423"/>
      <c r="Q10" s="423"/>
      <c r="S10" s="422"/>
      <c r="T10" s="395"/>
      <c r="U10" s="395"/>
      <c r="V10" s="395"/>
      <c r="W10" s="286"/>
      <c r="BA10" s="366"/>
      <c r="BI10" s="342"/>
      <c r="BL10" s="381"/>
      <c r="BM10" s="381"/>
      <c r="BN10" s="381"/>
      <c r="BO10" s="381"/>
    </row>
    <row r="11" spans="2:67" s="300" customFormat="1" ht="14.25" customHeight="1" x14ac:dyDescent="0.3">
      <c r="B11" s="277" t="s">
        <v>24</v>
      </c>
      <c r="C11" s="298"/>
      <c r="D11" s="283"/>
      <c r="E11" s="284"/>
      <c r="F11" s="458"/>
      <c r="G11" s="284"/>
      <c r="H11" s="284"/>
      <c r="I11" s="299"/>
      <c r="J11" s="284"/>
      <c r="K11" s="457"/>
      <c r="L11" s="425"/>
      <c r="M11" s="426"/>
      <c r="N11" s="427"/>
      <c r="O11" s="427"/>
      <c r="P11" s="427"/>
      <c r="Q11" s="427"/>
      <c r="R11" s="426"/>
      <c r="S11" s="426" t="s">
        <v>109</v>
      </c>
      <c r="Z11" s="287"/>
      <c r="AA11" s="294"/>
      <c r="AB11" s="294"/>
      <c r="AC11" s="294"/>
      <c r="AD11" s="287"/>
      <c r="AE11" s="301"/>
      <c r="AF11" s="302"/>
      <c r="AG11" s="302"/>
      <c r="AH11" s="301"/>
      <c r="AI11" s="289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44" t="s">
        <v>24</v>
      </c>
      <c r="BA11" s="368"/>
      <c r="BB11" s="345"/>
      <c r="BC11" s="346"/>
      <c r="BD11" s="345"/>
      <c r="BE11" s="346"/>
      <c r="BF11" s="346"/>
      <c r="BG11" s="369"/>
      <c r="BH11" s="346"/>
      <c r="BI11" s="343"/>
      <c r="BJ11" s="310"/>
      <c r="BK11" s="312"/>
      <c r="BL11" s="343"/>
      <c r="BM11" s="343"/>
      <c r="BN11" s="343"/>
      <c r="BO11" s="343"/>
    </row>
    <row r="12" spans="2:67" s="300" customFormat="1" ht="14.25" customHeight="1" x14ac:dyDescent="0.25">
      <c r="B12" s="337" t="s">
        <v>2</v>
      </c>
      <c r="C12" s="331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332" t="s">
        <v>81</v>
      </c>
      <c r="K12" s="428" t="s">
        <v>89</v>
      </c>
      <c r="L12" s="425"/>
      <c r="M12" s="407" t="s">
        <v>24</v>
      </c>
      <c r="N12" s="408" t="s">
        <v>89</v>
      </c>
      <c r="O12" s="408" t="s">
        <v>90</v>
      </c>
      <c r="P12" s="408" t="s">
        <v>91</v>
      </c>
      <c r="Q12" s="409" t="s">
        <v>101</v>
      </c>
      <c r="R12" s="426"/>
      <c r="S12" s="429" t="s">
        <v>83</v>
      </c>
      <c r="T12" s="314" t="s">
        <v>89</v>
      </c>
      <c r="U12" s="314" t="s">
        <v>102</v>
      </c>
      <c r="V12" s="340" t="s">
        <v>111</v>
      </c>
      <c r="Z12" s="291" t="s">
        <v>87</v>
      </c>
      <c r="AA12" s="291" t="s">
        <v>89</v>
      </c>
      <c r="AB12" s="291" t="s">
        <v>90</v>
      </c>
      <c r="AC12" s="291" t="s">
        <v>91</v>
      </c>
      <c r="AD12" s="291" t="s">
        <v>88</v>
      </c>
      <c r="AE12" s="291" t="s">
        <v>89</v>
      </c>
      <c r="AF12" s="291" t="s">
        <v>90</v>
      </c>
      <c r="AG12" s="291" t="s">
        <v>91</v>
      </c>
      <c r="AH12" s="301"/>
      <c r="AI12" s="292" t="s">
        <v>99</v>
      </c>
      <c r="AJ12" s="292" t="s">
        <v>98</v>
      </c>
      <c r="AK12" s="292" t="s">
        <v>97</v>
      </c>
      <c r="AL12" s="291" t="s">
        <v>96</v>
      </c>
      <c r="AM12" s="291" t="s">
        <v>95</v>
      </c>
      <c r="AN12" s="291" t="s">
        <v>92</v>
      </c>
      <c r="AO12" s="291" t="s">
        <v>89</v>
      </c>
      <c r="AP12" s="291" t="s">
        <v>90</v>
      </c>
      <c r="AQ12" s="291" t="s">
        <v>91</v>
      </c>
      <c r="AR12" s="292" t="s">
        <v>93</v>
      </c>
      <c r="AS12" s="301"/>
      <c r="AT12" s="291" t="s">
        <v>94</v>
      </c>
      <c r="AU12" s="291" t="s">
        <v>92</v>
      </c>
      <c r="AV12" s="291" t="s">
        <v>89</v>
      </c>
      <c r="AW12" s="291" t="s">
        <v>90</v>
      </c>
      <c r="AX12" s="291" t="s">
        <v>91</v>
      </c>
      <c r="AY12" s="292" t="s">
        <v>93</v>
      </c>
      <c r="AZ12" s="370" t="s">
        <v>2</v>
      </c>
      <c r="BA12" s="371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372" t="s">
        <v>81</v>
      </c>
      <c r="BI12" s="333" t="s">
        <v>89</v>
      </c>
      <c r="BJ12" s="310"/>
      <c r="BK12" s="347"/>
      <c r="BL12" s="343"/>
      <c r="BM12" s="343"/>
      <c r="BN12" s="343"/>
      <c r="BO12" s="343"/>
    </row>
    <row r="13" spans="2:67" ht="14.25" customHeight="1" x14ac:dyDescent="0.25">
      <c r="B13" s="280">
        <v>3</v>
      </c>
      <c r="C13" s="323">
        <v>41803.666666666664</v>
      </c>
      <c r="D13" s="319" t="s">
        <v>174</v>
      </c>
      <c r="E13" s="320" t="s">
        <v>6</v>
      </c>
      <c r="F13" s="321" t="s">
        <v>177</v>
      </c>
      <c r="G13" s="471">
        <v>3</v>
      </c>
      <c r="H13" s="334" t="s">
        <v>6</v>
      </c>
      <c r="I13" s="469">
        <v>1</v>
      </c>
      <c r="J13" s="469">
        <v>1</v>
      </c>
      <c r="K13" s="411">
        <f>IF('Resultat &amp; tabell'!J13="",0,BI13)</f>
        <v>0</v>
      </c>
      <c r="L13" s="412">
        <v>1</v>
      </c>
      <c r="M13" s="413" t="str">
        <f>VLOOKUP(L13,$AT$13:$AY$16,2,FALSE)</f>
        <v>Spanien</v>
      </c>
      <c r="N13" s="414">
        <f>VLOOKUP(M13,$AU$13:$AY$16,2,FALSE)</f>
        <v>7</v>
      </c>
      <c r="O13" s="414">
        <f>VLOOKUP(M13,$AU$13:$AY$16,3,FALSE)</f>
        <v>9</v>
      </c>
      <c r="P13" s="414">
        <f>VLOOKUP(M13,$AU$13:$AY$16,4,FALSE)</f>
        <v>3</v>
      </c>
      <c r="Q13" s="415">
        <f>VLOOKUP(M13,$AU$13:$AY$16,5,FALSE)</f>
        <v>6</v>
      </c>
      <c r="S13" s="430" t="s">
        <v>108</v>
      </c>
      <c r="T13" s="450">
        <f>SUM(K4:K72)</f>
        <v>86</v>
      </c>
      <c r="U13" s="450">
        <v>0</v>
      </c>
      <c r="V13" s="451">
        <f t="shared" ref="V13:V18" si="19">SUM(T13:U13)</f>
        <v>86</v>
      </c>
      <c r="W13" s="286"/>
      <c r="Z13" s="293" t="s">
        <v>27</v>
      </c>
      <c r="AA13" s="294">
        <f t="shared" ref="AA13:AA18" si="20">IF(G13="",0,IF($G13&lt;$I13,0,IF($G13=$I13,1,3)))</f>
        <v>3</v>
      </c>
      <c r="AB13" s="294">
        <f t="shared" ref="AB13:AB18" si="21">G13</f>
        <v>3</v>
      </c>
      <c r="AC13" s="294">
        <f t="shared" ref="AC13:AC18" si="22">I13</f>
        <v>1</v>
      </c>
      <c r="AD13" s="293" t="s">
        <v>28</v>
      </c>
      <c r="AE13" s="294">
        <f t="shared" ref="AE13:AE18" si="23">IF(I13="",0,IF(I13&lt;G13,0,IF(G13=I13,1,3)))</f>
        <v>0</v>
      </c>
      <c r="AF13" s="290">
        <f t="shared" ref="AF13:AF18" si="24">I13</f>
        <v>1</v>
      </c>
      <c r="AG13" s="290">
        <f t="shared" ref="AG13:AG18" si="25">G13</f>
        <v>3</v>
      </c>
      <c r="AI13" s="289">
        <f>RANK($AJ13,$AJ$13:$AJ$16,1)+COUNTIF($AJ$13:$AJ13,$AJ13)-1</f>
        <v>1</v>
      </c>
      <c r="AJ13" s="289">
        <f>AK13+AL13+AM13</f>
        <v>1</v>
      </c>
      <c r="AK13" s="289">
        <f>SUMPRODUCT(($AO$13:$AO$16=AO13)*($AR$13:$AR$16=AR13)*($AP$13:$AP$16&gt;AP13))</f>
        <v>0</v>
      </c>
      <c r="AL13" s="289">
        <f>SUMPRODUCT(($AO$13:$AO$16=AO13)*($AR$13:$AR$16&gt;AR13))</f>
        <v>0</v>
      </c>
      <c r="AM13" s="289">
        <f>RANK(AO13,$AO$13:$AO$16)</f>
        <v>1</v>
      </c>
      <c r="AN13" s="293" t="s">
        <v>27</v>
      </c>
      <c r="AO13" s="289">
        <f>SUMIF($Z$13:$Z$18,$AN13,$AA$13:$AA$18)+SUMIF($AD$13:$AD$18,$AN13,$AE$13:$AE$18)</f>
        <v>7</v>
      </c>
      <c r="AP13" s="289">
        <f>SUMIF($Z$13:$Z$18,$AN13,$AB$13:$AB$18)+SUMIF($AD$13:$AD$18,$AN13,$AF$13:$AF$18)</f>
        <v>9</v>
      </c>
      <c r="AQ13" s="289">
        <f>SUMIF($Z$13:$Z$18,$AN13,$AC$13:$AC$18)+SUMIF($AD$13:$AD$18,$AN13,$AG$13:$AG$18)</f>
        <v>3</v>
      </c>
      <c r="AR13" s="289">
        <f>AP13-AQ13</f>
        <v>6</v>
      </c>
      <c r="AT13" s="289">
        <v>1</v>
      </c>
      <c r="AU13" s="289" t="str">
        <f>VLOOKUP($AT13,$AI$13:$AR$16,6,FALSE)</f>
        <v>Spanien</v>
      </c>
      <c r="AV13" s="289">
        <f>VLOOKUP($AU13,$AN$13:$AR$16,2,FALSE)</f>
        <v>7</v>
      </c>
      <c r="AW13" s="289">
        <f>VLOOKUP($AU13,$AN$13:$AR$16,3,FALSE)</f>
        <v>9</v>
      </c>
      <c r="AX13" s="289">
        <f>VLOOKUP($AU13,$AN$13:$AR$16,4,FALSE)</f>
        <v>3</v>
      </c>
      <c r="AY13" s="289">
        <f>VLOOKUP($AU13,$AN$13:$AR$16,5,FALSE)</f>
        <v>6</v>
      </c>
      <c r="AZ13" s="351">
        <v>3</v>
      </c>
      <c r="BA13" s="358">
        <v>41803.666666666664</v>
      </c>
      <c r="BB13" s="353" t="s">
        <v>27</v>
      </c>
      <c r="BC13" s="354" t="s">
        <v>6</v>
      </c>
      <c r="BD13" s="355" t="s">
        <v>28</v>
      </c>
      <c r="BE13" s="357">
        <f>IF(G13='Resultat &amp; tabell'!$G13,2,0)</f>
        <v>0</v>
      </c>
      <c r="BF13" s="356" t="s">
        <v>6</v>
      </c>
      <c r="BG13" s="357">
        <f>IF(I13='Resultat &amp; tabell'!$I13,2,0)</f>
        <v>0</v>
      </c>
      <c r="BH13" s="357">
        <f>IF(J13='Resultat &amp; tabell'!$J13,1,0)</f>
        <v>0</v>
      </c>
      <c r="BI13" s="341">
        <f t="shared" ref="BI13:BI18" si="26">SUM(BE13+BG13+BH13)</f>
        <v>0</v>
      </c>
      <c r="BJ13" s="311"/>
      <c r="BK13" s="344"/>
      <c r="BL13" s="381"/>
      <c r="BM13" s="381"/>
      <c r="BN13" s="381"/>
      <c r="BO13" s="381"/>
    </row>
    <row r="14" spans="2:67" ht="14.25" customHeight="1" x14ac:dyDescent="0.25">
      <c r="B14" s="280">
        <v>4</v>
      </c>
      <c r="C14" s="323">
        <v>41803.75</v>
      </c>
      <c r="D14" s="319" t="s">
        <v>175</v>
      </c>
      <c r="E14" s="320" t="s">
        <v>6</v>
      </c>
      <c r="F14" s="321" t="s">
        <v>176</v>
      </c>
      <c r="G14" s="471">
        <v>2</v>
      </c>
      <c r="H14" s="334" t="s">
        <v>6</v>
      </c>
      <c r="I14" s="469">
        <v>1</v>
      </c>
      <c r="J14" s="469">
        <v>1</v>
      </c>
      <c r="K14" s="411">
        <f>IF('Resultat &amp; tabell'!J14="",0,BI14)</f>
        <v>3</v>
      </c>
      <c r="L14" s="401">
        <v>2</v>
      </c>
      <c r="M14" s="417" t="str">
        <f>VLOOKUP(L14,$AT$13:$AY$16,2,FALSE)</f>
        <v>Chile</v>
      </c>
      <c r="N14" s="418">
        <f>VLOOKUP(M14,$AU$13:$AY$16,2,FALSE)</f>
        <v>5</v>
      </c>
      <c r="O14" s="418">
        <f>VLOOKUP(M14,$AU$13:$AY$16,3,FALSE)</f>
        <v>6</v>
      </c>
      <c r="P14" s="418">
        <f>VLOOKUP(M14,$AU$13:$AY$16,4,FALSE)</f>
        <v>5</v>
      </c>
      <c r="Q14" s="419">
        <f>VLOOKUP(M14,$AU$13:$AY$16,5,FALSE)</f>
        <v>1</v>
      </c>
      <c r="S14" s="431" t="s">
        <v>1</v>
      </c>
      <c r="T14" s="452">
        <f>SUM(K76:K83)</f>
        <v>14</v>
      </c>
      <c r="U14" s="452">
        <f>O76</f>
        <v>18</v>
      </c>
      <c r="V14" s="453">
        <f t="shared" si="19"/>
        <v>32</v>
      </c>
      <c r="W14" s="286"/>
      <c r="Z14" s="293" t="s">
        <v>30</v>
      </c>
      <c r="AA14" s="294">
        <f t="shared" si="20"/>
        <v>3</v>
      </c>
      <c r="AB14" s="294">
        <f t="shared" si="21"/>
        <v>2</v>
      </c>
      <c r="AC14" s="294">
        <f t="shared" si="22"/>
        <v>1</v>
      </c>
      <c r="AD14" s="293" t="s">
        <v>31</v>
      </c>
      <c r="AE14" s="294">
        <f t="shared" si="23"/>
        <v>0</v>
      </c>
      <c r="AF14" s="290">
        <f t="shared" si="24"/>
        <v>1</v>
      </c>
      <c r="AG14" s="290">
        <f t="shared" si="25"/>
        <v>2</v>
      </c>
      <c r="AI14" s="289">
        <f>RANK($AJ14,$AJ$13:$AJ$16,1)+COUNTIF($AJ$13:$AJ14,$AJ14)-1</f>
        <v>2</v>
      </c>
      <c r="AJ14" s="289">
        <f>AK14+AL14+AM14</f>
        <v>2</v>
      </c>
      <c r="AK14" s="289">
        <f>SUMPRODUCT(($AO$13:$AO$16=AO14)*($AR$13:$AR$16=AR14)*($AP$13:$AP$16&gt;AP14))</f>
        <v>0</v>
      </c>
      <c r="AL14" s="289">
        <f>SUMPRODUCT(($AO$13:$AO$16=AO14)*($AR$13:$AR$16&gt;AR14))</f>
        <v>0</v>
      </c>
      <c r="AM14" s="289">
        <f>RANK(AO14,$AO$13:$AO$16)</f>
        <v>2</v>
      </c>
      <c r="AN14" s="293" t="s">
        <v>30</v>
      </c>
      <c r="AO14" s="289">
        <f>SUMIF($Z$13:$Z$18,$AN14,$AA$13:$AA$18)+SUMIF($AD$13:$AD$18,$AN14,$AE$13:$AE$18)</f>
        <v>5</v>
      </c>
      <c r="AP14" s="289">
        <f>SUMIF($Z$13:$Z$18,$AN14,$AB$13:$AB$18)+SUMIF($AD$13:$AD$18,AN14,$AF$13:$AF$18)</f>
        <v>6</v>
      </c>
      <c r="AQ14" s="289">
        <f>SUMIF($Z$13:$Z$18,$AN14,$AC$13:$AC$18)+SUMIF($AD$13:$AD$18,$AN14,$AG$13:$AG$18)</f>
        <v>5</v>
      </c>
      <c r="AR14" s="289">
        <f>AP14-AQ14</f>
        <v>1</v>
      </c>
      <c r="AT14" s="289">
        <v>2</v>
      </c>
      <c r="AU14" s="289" t="str">
        <f>VLOOKUP($AT14,$AI$13:$AR$16,6,FALSE)</f>
        <v>Chile</v>
      </c>
      <c r="AV14" s="289">
        <f>VLOOKUP($AU14,$AN$13:$AR$16,2,FALSE)</f>
        <v>5</v>
      </c>
      <c r="AW14" s="289">
        <f>VLOOKUP($AU14,$AN$13:$AR$16,3,FALSE)</f>
        <v>6</v>
      </c>
      <c r="AX14" s="289">
        <f>VLOOKUP($AU14,$AN$13:$AR$16,4,FALSE)</f>
        <v>5</v>
      </c>
      <c r="AY14" s="289">
        <f>VLOOKUP($AU14,$AN$13:$AR$16,5,FALSE)</f>
        <v>1</v>
      </c>
      <c r="AZ14" s="351">
        <v>4</v>
      </c>
      <c r="BA14" s="358">
        <v>41803.75</v>
      </c>
      <c r="BB14" s="353" t="s">
        <v>30</v>
      </c>
      <c r="BC14" s="354" t="s">
        <v>6</v>
      </c>
      <c r="BD14" s="355" t="s">
        <v>31</v>
      </c>
      <c r="BE14" s="357">
        <f>IF(G14='Resultat &amp; tabell'!$G14,2,0)</f>
        <v>0</v>
      </c>
      <c r="BF14" s="356" t="s">
        <v>6</v>
      </c>
      <c r="BG14" s="357">
        <f>IF(I14='Resultat &amp; tabell'!$I14,2,0)</f>
        <v>2</v>
      </c>
      <c r="BH14" s="357">
        <f>IF(J14='Resultat &amp; tabell'!$J14,1,0)</f>
        <v>1</v>
      </c>
      <c r="BI14" s="341">
        <f t="shared" si="26"/>
        <v>3</v>
      </c>
      <c r="BK14" s="344"/>
      <c r="BL14" s="381"/>
      <c r="BM14" s="381"/>
      <c r="BN14" s="381"/>
      <c r="BO14" s="381"/>
    </row>
    <row r="15" spans="2:67" ht="14.25" customHeight="1" x14ac:dyDescent="0.25">
      <c r="B15" s="280">
        <v>19</v>
      </c>
      <c r="C15" s="323">
        <v>41808.666666666664</v>
      </c>
      <c r="D15" s="319" t="s">
        <v>174</v>
      </c>
      <c r="E15" s="320" t="s">
        <v>6</v>
      </c>
      <c r="F15" s="321" t="s">
        <v>175</v>
      </c>
      <c r="G15" s="471">
        <v>2</v>
      </c>
      <c r="H15" s="334" t="s">
        <v>6</v>
      </c>
      <c r="I15" s="469">
        <v>2</v>
      </c>
      <c r="J15" s="469">
        <v>1</v>
      </c>
      <c r="K15" s="411">
        <f>IF('Resultat &amp; tabell'!J15="",0,BI15)</f>
        <v>2</v>
      </c>
      <c r="L15" s="401">
        <v>3</v>
      </c>
      <c r="M15" s="432" t="str">
        <f>VLOOKUP(L15,$AT$13:$AY$16,2,FALSE)</f>
        <v>Holland</v>
      </c>
      <c r="N15" s="433">
        <f>VLOOKUP(M15,$AU$13:$AY$16,2,FALSE)</f>
        <v>4</v>
      </c>
      <c r="O15" s="433">
        <f>VLOOKUP(M15,$AU$13:$AY$16,3,FALSE)</f>
        <v>6</v>
      </c>
      <c r="P15" s="433">
        <f>VLOOKUP(M15,$AU$13:$AY$16,4,FALSE)</f>
        <v>6</v>
      </c>
      <c r="Q15" s="434">
        <f>VLOOKUP(M15,$AU$13:$AY$16,5,FALSE)</f>
        <v>0</v>
      </c>
      <c r="S15" s="431" t="s">
        <v>29</v>
      </c>
      <c r="T15" s="452">
        <f>SUM(K87:K90)</f>
        <v>0</v>
      </c>
      <c r="U15" s="452">
        <f>O87</f>
        <v>20</v>
      </c>
      <c r="V15" s="453">
        <f t="shared" si="19"/>
        <v>20</v>
      </c>
      <c r="W15" s="286"/>
      <c r="Z15" s="293" t="s">
        <v>27</v>
      </c>
      <c r="AA15" s="294">
        <f t="shared" si="20"/>
        <v>1</v>
      </c>
      <c r="AB15" s="294">
        <f t="shared" si="21"/>
        <v>2</v>
      </c>
      <c r="AC15" s="294">
        <f t="shared" si="22"/>
        <v>2</v>
      </c>
      <c r="AD15" s="293" t="s">
        <v>30</v>
      </c>
      <c r="AE15" s="294">
        <f t="shared" si="23"/>
        <v>1</v>
      </c>
      <c r="AF15" s="290">
        <f t="shared" si="24"/>
        <v>2</v>
      </c>
      <c r="AG15" s="290">
        <f t="shared" si="25"/>
        <v>2</v>
      </c>
      <c r="AI15" s="289">
        <f>RANK($AJ15,$AJ$13:$AJ$16,1)+COUNTIF($AJ$13:$AJ15,$AJ15)-1</f>
        <v>3</v>
      </c>
      <c r="AJ15" s="289">
        <f>AK15+AL15+AM15</f>
        <v>3</v>
      </c>
      <c r="AK15" s="289">
        <f>SUMPRODUCT(($AO$13:$AO$16=AO15)*($AR$13:$AR$16=AR15)*($AP$13:$AP$16&gt;AP15))</f>
        <v>0</v>
      </c>
      <c r="AL15" s="289">
        <f>SUMPRODUCT(($AO$13:$AO$16=AO15)*($AR$13:$AR$16&gt;AR15))</f>
        <v>0</v>
      </c>
      <c r="AM15" s="289">
        <f>RANK(AO15,$AO$13:$AO$16)</f>
        <v>3</v>
      </c>
      <c r="AN15" s="293" t="s">
        <v>28</v>
      </c>
      <c r="AO15" s="289">
        <f>SUMIF($Z$13:$Z$18,$AN15,$AA$13:$AA$18)+SUMIF($AD$13:$AD$18,$AN15,$AE$13:$AE$18)</f>
        <v>4</v>
      </c>
      <c r="AP15" s="289">
        <f>SUMIF($Z$13:$Z$18,$AN15,$AB$13:$AB$18)+SUMIF($AD$13:$AD$18,AN15,$AF$13:$AF$18)</f>
        <v>6</v>
      </c>
      <c r="AQ15" s="289">
        <f>SUMIF($Z$13:$Z$18,$AN15,$AC$13:$AC$18)+SUMIF($AD$13:$AD$18,$AN15,$AG$13:$AG$18)</f>
        <v>6</v>
      </c>
      <c r="AR15" s="289">
        <f>AP15-AQ15</f>
        <v>0</v>
      </c>
      <c r="AT15" s="289">
        <v>3</v>
      </c>
      <c r="AU15" s="289" t="str">
        <f>VLOOKUP($AT15,$AI$13:$AR$16,6,FALSE)</f>
        <v>Holland</v>
      </c>
      <c r="AV15" s="289">
        <f>VLOOKUP($AU15,$AN$13:$AR$16,2,FALSE)</f>
        <v>4</v>
      </c>
      <c r="AW15" s="289">
        <f>VLOOKUP($AU15,$AN$13:$AR$16,3,FALSE)</f>
        <v>6</v>
      </c>
      <c r="AX15" s="289">
        <f>VLOOKUP($AU15,$AN$13:$AR$16,4,FALSE)</f>
        <v>6</v>
      </c>
      <c r="AY15" s="289">
        <f>VLOOKUP($AU15,$AN$13:$AR$16,5,FALSE)</f>
        <v>0</v>
      </c>
      <c r="AZ15" s="351">
        <v>19</v>
      </c>
      <c r="BA15" s="358">
        <v>41808.666666666664</v>
      </c>
      <c r="BB15" s="353" t="s">
        <v>27</v>
      </c>
      <c r="BC15" s="354" t="s">
        <v>6</v>
      </c>
      <c r="BD15" s="355" t="s">
        <v>30</v>
      </c>
      <c r="BE15" s="357">
        <f>IF(G15='Resultat &amp; tabell'!$G15,2,0)</f>
        <v>0</v>
      </c>
      <c r="BF15" s="356" t="s">
        <v>6</v>
      </c>
      <c r="BG15" s="357">
        <f>IF(I15='Resultat &amp; tabell'!$I15,2,0)</f>
        <v>2</v>
      </c>
      <c r="BH15" s="357">
        <f>IF(J15='Resultat &amp; tabell'!$J15,1,0)</f>
        <v>0</v>
      </c>
      <c r="BI15" s="341">
        <f t="shared" si="26"/>
        <v>2</v>
      </c>
      <c r="BK15" s="359"/>
      <c r="BL15" s="381"/>
      <c r="BM15" s="381"/>
      <c r="BN15" s="381"/>
      <c r="BO15" s="381"/>
    </row>
    <row r="16" spans="2:67" ht="14.25" customHeight="1" x14ac:dyDescent="0.25">
      <c r="B16" s="280">
        <v>20</v>
      </c>
      <c r="C16" s="323">
        <v>41808.541666666664</v>
      </c>
      <c r="D16" s="319" t="s">
        <v>176</v>
      </c>
      <c r="E16" s="320" t="s">
        <v>6</v>
      </c>
      <c r="F16" s="321" t="s">
        <v>177</v>
      </c>
      <c r="G16" s="471">
        <v>1</v>
      </c>
      <c r="H16" s="334" t="s">
        <v>6</v>
      </c>
      <c r="I16" s="469">
        <v>3</v>
      </c>
      <c r="J16" s="469">
        <v>2</v>
      </c>
      <c r="K16" s="411">
        <f>IF('Resultat &amp; tabell'!J16="",0,BI16)</f>
        <v>3</v>
      </c>
      <c r="L16" s="401">
        <v>4</v>
      </c>
      <c r="M16" s="421" t="str">
        <f>VLOOKUP(L16,$AT$13:$AY$16,2,FALSE)</f>
        <v>Australien</v>
      </c>
      <c r="N16" s="418">
        <f>VLOOKUP(M16,$AU$13:$AY$16,2,FALSE)</f>
        <v>0</v>
      </c>
      <c r="O16" s="418">
        <f>VLOOKUP(M16,$AU$13:$AY$16,3,FALSE)</f>
        <v>2</v>
      </c>
      <c r="P16" s="418">
        <f>VLOOKUP(M16,$AU$13:$AY$16,4,FALSE)</f>
        <v>9</v>
      </c>
      <c r="Q16" s="419">
        <f>VLOOKUP(M16,$AU$13:$AY$16,5,FALSE)</f>
        <v>-7</v>
      </c>
      <c r="S16" s="431" t="s">
        <v>41</v>
      </c>
      <c r="T16" s="452">
        <f>SUM(K94:K95)</f>
        <v>0</v>
      </c>
      <c r="U16" s="452">
        <f>O94</f>
        <v>0</v>
      </c>
      <c r="V16" s="453">
        <f t="shared" si="19"/>
        <v>0</v>
      </c>
      <c r="W16" s="286"/>
      <c r="Z16" s="293" t="s">
        <v>31</v>
      </c>
      <c r="AA16" s="294">
        <f t="shared" si="20"/>
        <v>0</v>
      </c>
      <c r="AB16" s="294">
        <f t="shared" si="21"/>
        <v>1</v>
      </c>
      <c r="AC16" s="294">
        <f t="shared" si="22"/>
        <v>3</v>
      </c>
      <c r="AD16" s="293" t="s">
        <v>28</v>
      </c>
      <c r="AE16" s="294">
        <f t="shared" si="23"/>
        <v>3</v>
      </c>
      <c r="AF16" s="290">
        <f t="shared" si="24"/>
        <v>3</v>
      </c>
      <c r="AG16" s="290">
        <f t="shared" si="25"/>
        <v>1</v>
      </c>
      <c r="AI16" s="289">
        <f>RANK($AJ16,$AJ$13:$AJ$16,1)+COUNTIF($AJ$13:$AJ16,$AJ16)-1</f>
        <v>4</v>
      </c>
      <c r="AJ16" s="289">
        <f>AK16+AL16+AM16</f>
        <v>4</v>
      </c>
      <c r="AK16" s="289">
        <f>SUMPRODUCT(($AO$13:$AO$16=AO16)*($AR$13:$AR$16=AR16)*($AP$13:$AP$16&gt;AP16))</f>
        <v>0</v>
      </c>
      <c r="AL16" s="289">
        <f>SUMPRODUCT(($AO$13:$AO$16=AO16)*($AR$13:$AR$16&gt;AR16))</f>
        <v>0</v>
      </c>
      <c r="AM16" s="289">
        <f>RANK(AO16,$AO$13:$AO$16)</f>
        <v>4</v>
      </c>
      <c r="AN16" s="293" t="s">
        <v>31</v>
      </c>
      <c r="AO16" s="289">
        <f>SUMIF($Z$13:$Z$18,$AN16,$AA$13:$AA$18)+SUMIF($AD$13:$AD$18,$AN16,$AE$13:$AE$18)</f>
        <v>0</v>
      </c>
      <c r="AP16" s="289">
        <f>SUMIF($Z$13:$Z$18,$AN16,$AB$13:$AB$18)+SUMIF($AD$13:$AD$18,AN16,$AF$13:$AF$18)</f>
        <v>2</v>
      </c>
      <c r="AQ16" s="289">
        <f>SUMIF($Z$13:$Z$18,$AN16,$AC$13:$AC$18)+SUMIF($AD$13:$AD$18,$AN16,$AG$13:$AG$18)</f>
        <v>9</v>
      </c>
      <c r="AR16" s="289">
        <f>AP16-AQ16</f>
        <v>-7</v>
      </c>
      <c r="AT16" s="289">
        <v>4</v>
      </c>
      <c r="AU16" s="289" t="str">
        <f>VLOOKUP($AT16,$AI$13:$AR$16,6,FALSE)</f>
        <v>Australien</v>
      </c>
      <c r="AV16" s="289">
        <f>VLOOKUP($AU16,$AN$13:$AR$16,2,FALSE)</f>
        <v>0</v>
      </c>
      <c r="AW16" s="289">
        <f>VLOOKUP($AU16,$AN$13:$AR$16,3,FALSE)</f>
        <v>2</v>
      </c>
      <c r="AX16" s="289">
        <f>VLOOKUP($AU16,$AN$13:$AR$16,4,FALSE)</f>
        <v>9</v>
      </c>
      <c r="AY16" s="289">
        <f>VLOOKUP($AU16,$AN$13:$AR$16,5,FALSE)</f>
        <v>-7</v>
      </c>
      <c r="AZ16" s="351">
        <v>20</v>
      </c>
      <c r="BA16" s="358">
        <v>41808.541666666664</v>
      </c>
      <c r="BB16" s="353" t="s">
        <v>31</v>
      </c>
      <c r="BC16" s="354" t="s">
        <v>6</v>
      </c>
      <c r="BD16" s="355" t="s">
        <v>28</v>
      </c>
      <c r="BE16" s="357">
        <f>IF(G16='Resultat &amp; tabell'!$G16,2,0)</f>
        <v>0</v>
      </c>
      <c r="BF16" s="356" t="s">
        <v>6</v>
      </c>
      <c r="BG16" s="357">
        <f>IF(I16='Resultat &amp; tabell'!$I16,2,0)</f>
        <v>2</v>
      </c>
      <c r="BH16" s="357">
        <f>IF(J16='Resultat &amp; tabell'!$J16,1,0)</f>
        <v>1</v>
      </c>
      <c r="BI16" s="341">
        <f t="shared" si="26"/>
        <v>3</v>
      </c>
      <c r="BK16" s="359"/>
      <c r="BL16" s="381"/>
      <c r="BM16" s="381"/>
      <c r="BN16" s="381"/>
      <c r="BO16" s="381"/>
    </row>
    <row r="17" spans="2:67" ht="14.25" customHeight="1" x14ac:dyDescent="0.25">
      <c r="B17" s="280">
        <v>35</v>
      </c>
      <c r="C17" s="323">
        <v>41813.541666666664</v>
      </c>
      <c r="D17" s="319" t="s">
        <v>176</v>
      </c>
      <c r="E17" s="320" t="s">
        <v>6</v>
      </c>
      <c r="F17" s="321" t="s">
        <v>174</v>
      </c>
      <c r="G17" s="471">
        <v>0</v>
      </c>
      <c r="H17" s="334" t="s">
        <v>6</v>
      </c>
      <c r="I17" s="469">
        <v>4</v>
      </c>
      <c r="J17" s="469">
        <v>2</v>
      </c>
      <c r="K17" s="411">
        <f>IF('Resultat &amp; tabell'!J17="",0,BI17)</f>
        <v>3</v>
      </c>
      <c r="N17" s="423"/>
      <c r="O17" s="423"/>
      <c r="P17" s="423"/>
      <c r="Q17" s="423"/>
      <c r="S17" s="431" t="s">
        <v>50</v>
      </c>
      <c r="T17" s="452">
        <f>SUM(K99)</f>
        <v>0</v>
      </c>
      <c r="U17" s="452">
        <f>O99</f>
        <v>0</v>
      </c>
      <c r="V17" s="453">
        <f t="shared" si="19"/>
        <v>0</v>
      </c>
      <c r="W17" s="286"/>
      <c r="Z17" s="293" t="s">
        <v>31</v>
      </c>
      <c r="AA17" s="294">
        <f t="shared" si="20"/>
        <v>0</v>
      </c>
      <c r="AB17" s="294">
        <f t="shared" si="21"/>
        <v>0</v>
      </c>
      <c r="AC17" s="294">
        <f t="shared" si="22"/>
        <v>4</v>
      </c>
      <c r="AD17" s="293" t="s">
        <v>27</v>
      </c>
      <c r="AE17" s="294">
        <f t="shared" si="23"/>
        <v>3</v>
      </c>
      <c r="AF17" s="290">
        <f t="shared" si="24"/>
        <v>4</v>
      </c>
      <c r="AG17" s="290">
        <f t="shared" si="25"/>
        <v>0</v>
      </c>
      <c r="AZ17" s="351">
        <v>35</v>
      </c>
      <c r="BA17" s="358">
        <v>41813.541666666664</v>
      </c>
      <c r="BB17" s="353" t="s">
        <v>31</v>
      </c>
      <c r="BC17" s="354" t="s">
        <v>6</v>
      </c>
      <c r="BD17" s="355" t="s">
        <v>27</v>
      </c>
      <c r="BE17" s="357">
        <f>IF(G17='Resultat &amp; tabell'!$G17,2,0)</f>
        <v>2</v>
      </c>
      <c r="BF17" s="356" t="s">
        <v>6</v>
      </c>
      <c r="BG17" s="357">
        <f>IF(I17='Resultat &amp; tabell'!$I17,2,0)</f>
        <v>0</v>
      </c>
      <c r="BH17" s="357">
        <f>IF(J17='Resultat &amp; tabell'!$J17,1,0)</f>
        <v>1</v>
      </c>
      <c r="BI17" s="341">
        <f t="shared" si="26"/>
        <v>3</v>
      </c>
      <c r="BL17" s="381"/>
      <c r="BM17" s="381"/>
      <c r="BN17" s="381"/>
      <c r="BO17" s="381"/>
    </row>
    <row r="18" spans="2:67" ht="14.25" customHeight="1" x14ac:dyDescent="0.25">
      <c r="B18" s="280">
        <v>36</v>
      </c>
      <c r="C18" s="323">
        <v>41813.541666666664</v>
      </c>
      <c r="D18" s="319" t="s">
        <v>177</v>
      </c>
      <c r="E18" s="320" t="s">
        <v>6</v>
      </c>
      <c r="F18" s="321" t="s">
        <v>175</v>
      </c>
      <c r="G18" s="471">
        <v>2</v>
      </c>
      <c r="H18" s="334" t="s">
        <v>6</v>
      </c>
      <c r="I18" s="469">
        <v>2</v>
      </c>
      <c r="J18" s="469" t="s">
        <v>214</v>
      </c>
      <c r="K18" s="411">
        <f>IF('Resultat &amp; tabell'!J18="",0,BI18)</f>
        <v>2</v>
      </c>
      <c r="M18" s="456"/>
      <c r="N18" s="423"/>
      <c r="O18" s="423"/>
      <c r="P18" s="423"/>
      <c r="Q18" s="423"/>
      <c r="S18" s="431" t="s">
        <v>54</v>
      </c>
      <c r="T18" s="452">
        <f>SUM(K103)</f>
        <v>0</v>
      </c>
      <c r="U18" s="452">
        <f>O103</f>
        <v>0</v>
      </c>
      <c r="V18" s="453">
        <f t="shared" si="19"/>
        <v>0</v>
      </c>
      <c r="W18" s="286"/>
      <c r="Z18" s="293" t="s">
        <v>28</v>
      </c>
      <c r="AA18" s="294">
        <f t="shared" si="20"/>
        <v>1</v>
      </c>
      <c r="AB18" s="294">
        <f t="shared" si="21"/>
        <v>2</v>
      </c>
      <c r="AC18" s="294">
        <f t="shared" si="22"/>
        <v>2</v>
      </c>
      <c r="AD18" s="293" t="s">
        <v>30</v>
      </c>
      <c r="AE18" s="294">
        <f t="shared" si="23"/>
        <v>1</v>
      </c>
      <c r="AF18" s="290">
        <f t="shared" si="24"/>
        <v>2</v>
      </c>
      <c r="AG18" s="290">
        <f t="shared" si="25"/>
        <v>2</v>
      </c>
      <c r="AJ18" s="303"/>
      <c r="AZ18" s="351">
        <v>36</v>
      </c>
      <c r="BA18" s="358">
        <v>41813.541666666664</v>
      </c>
      <c r="BB18" s="353" t="s">
        <v>28</v>
      </c>
      <c r="BC18" s="354" t="s">
        <v>6</v>
      </c>
      <c r="BD18" s="355" t="s">
        <v>30</v>
      </c>
      <c r="BE18" s="357">
        <f>IF(G18='Resultat &amp; tabell'!$G18,2,0)</f>
        <v>2</v>
      </c>
      <c r="BF18" s="356" t="s">
        <v>6</v>
      </c>
      <c r="BG18" s="357">
        <f>IF(I18='Resultat &amp; tabell'!$I18,2,0)</f>
        <v>0</v>
      </c>
      <c r="BH18" s="357">
        <f>IF(J18='Resultat &amp; tabell'!$J18,1,0)</f>
        <v>0</v>
      </c>
      <c r="BI18" s="341">
        <f t="shared" si="26"/>
        <v>2</v>
      </c>
      <c r="BL18" s="381"/>
      <c r="BM18" s="381"/>
      <c r="BN18" s="381"/>
      <c r="BO18" s="381"/>
    </row>
    <row r="19" spans="2:67" ht="14.25" customHeight="1" x14ac:dyDescent="0.25">
      <c r="C19" s="295"/>
      <c r="I19" s="456"/>
      <c r="K19" s="424"/>
      <c r="M19" s="276"/>
      <c r="N19" s="423"/>
      <c r="O19" s="423"/>
      <c r="P19" s="423"/>
      <c r="Q19" s="423"/>
      <c r="S19" s="435" t="s">
        <v>82</v>
      </c>
      <c r="T19" s="452">
        <v>0</v>
      </c>
      <c r="U19" s="423">
        <f>SUM(X4:X5)</f>
        <v>0</v>
      </c>
      <c r="V19" s="453">
        <f>SUM(T19:U19)</f>
        <v>0</v>
      </c>
      <c r="W19" s="300"/>
      <c r="X19" s="300"/>
      <c r="BA19" s="366"/>
      <c r="BI19" s="342"/>
      <c r="BL19" s="381"/>
      <c r="BM19" s="381"/>
      <c r="BN19" s="381"/>
      <c r="BO19" s="381"/>
    </row>
    <row r="20" spans="2:67" s="300" customFormat="1" ht="12.75" customHeight="1" x14ac:dyDescent="0.25">
      <c r="B20" s="277" t="s">
        <v>40</v>
      </c>
      <c r="C20" s="298"/>
      <c r="D20" s="283"/>
      <c r="E20" s="284"/>
      <c r="F20" s="276"/>
      <c r="G20" s="284"/>
      <c r="H20" s="284"/>
      <c r="I20" s="276"/>
      <c r="J20" s="284"/>
      <c r="K20" s="276"/>
      <c r="L20" s="425"/>
      <c r="M20" s="426"/>
      <c r="N20" s="427"/>
      <c r="O20" s="427"/>
      <c r="P20" s="427"/>
      <c r="Q20" s="427"/>
      <c r="R20" s="426"/>
      <c r="S20" s="459" t="s">
        <v>110</v>
      </c>
      <c r="T20" s="460"/>
      <c r="U20" s="460"/>
      <c r="V20" s="461">
        <f>SUM(V13:V19)</f>
        <v>138</v>
      </c>
      <c r="Z20" s="287"/>
      <c r="AA20" s="294"/>
      <c r="AB20" s="294"/>
      <c r="AC20" s="294"/>
      <c r="AD20" s="287"/>
      <c r="AE20" s="301"/>
      <c r="AF20" s="302"/>
      <c r="AG20" s="302"/>
      <c r="AH20" s="301"/>
      <c r="AI20" s="301"/>
      <c r="AJ20" s="301"/>
      <c r="AK20" s="301"/>
      <c r="AL20" s="301"/>
      <c r="AM20" s="301"/>
      <c r="AN20" s="301"/>
      <c r="AO20" s="301"/>
      <c r="AP20" s="301"/>
      <c r="AQ20" s="301"/>
      <c r="AR20" s="301"/>
      <c r="AS20" s="301"/>
      <c r="AT20" s="301"/>
      <c r="AU20" s="301"/>
      <c r="AV20" s="301"/>
      <c r="AW20" s="301"/>
      <c r="AX20" s="301"/>
      <c r="AY20" s="301"/>
      <c r="AZ20" s="344" t="s">
        <v>40</v>
      </c>
      <c r="BA20" s="368"/>
      <c r="BB20" s="345"/>
      <c r="BC20" s="346"/>
      <c r="BD20" s="345"/>
      <c r="BE20" s="346"/>
      <c r="BF20" s="346"/>
      <c r="BG20" s="346"/>
      <c r="BH20" s="346"/>
      <c r="BI20" s="343"/>
      <c r="BJ20" s="310"/>
      <c r="BK20" s="312"/>
      <c r="BL20" s="343"/>
      <c r="BM20" s="343"/>
      <c r="BN20" s="343"/>
      <c r="BO20" s="343"/>
    </row>
    <row r="21" spans="2:67" s="300" customFormat="1" ht="14.25" customHeight="1" x14ac:dyDescent="0.25">
      <c r="B21" s="330" t="s">
        <v>2</v>
      </c>
      <c r="C21" s="331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332" t="s">
        <v>81</v>
      </c>
      <c r="K21" s="428" t="s">
        <v>89</v>
      </c>
      <c r="L21" s="425"/>
      <c r="M21" s="407" t="s">
        <v>40</v>
      </c>
      <c r="N21" s="408" t="s">
        <v>89</v>
      </c>
      <c r="O21" s="408" t="s">
        <v>90</v>
      </c>
      <c r="P21" s="408" t="s">
        <v>91</v>
      </c>
      <c r="Q21" s="409" t="s">
        <v>101</v>
      </c>
      <c r="R21" s="426"/>
      <c r="S21" s="426"/>
      <c r="W21" s="304"/>
      <c r="Z21" s="291" t="s">
        <v>87</v>
      </c>
      <c r="AA21" s="291" t="s">
        <v>89</v>
      </c>
      <c r="AB21" s="291" t="s">
        <v>90</v>
      </c>
      <c r="AC21" s="291" t="s">
        <v>91</v>
      </c>
      <c r="AD21" s="291" t="s">
        <v>88</v>
      </c>
      <c r="AE21" s="291" t="s">
        <v>89</v>
      </c>
      <c r="AF21" s="291" t="s">
        <v>90</v>
      </c>
      <c r="AG21" s="291" t="s">
        <v>91</v>
      </c>
      <c r="AH21" s="301"/>
      <c r="AI21" s="292" t="s">
        <v>99</v>
      </c>
      <c r="AJ21" s="292" t="s">
        <v>98</v>
      </c>
      <c r="AK21" s="292" t="s">
        <v>97</v>
      </c>
      <c r="AL21" s="291" t="s">
        <v>96</v>
      </c>
      <c r="AM21" s="291" t="s">
        <v>95</v>
      </c>
      <c r="AN21" s="291" t="s">
        <v>92</v>
      </c>
      <c r="AO21" s="291" t="s">
        <v>89</v>
      </c>
      <c r="AP21" s="291" t="s">
        <v>90</v>
      </c>
      <c r="AQ21" s="291" t="s">
        <v>91</v>
      </c>
      <c r="AR21" s="292" t="s">
        <v>93</v>
      </c>
      <c r="AS21" s="301"/>
      <c r="AT21" s="291" t="s">
        <v>94</v>
      </c>
      <c r="AU21" s="291" t="s">
        <v>92</v>
      </c>
      <c r="AV21" s="291" t="s">
        <v>89</v>
      </c>
      <c r="AW21" s="291" t="s">
        <v>90</v>
      </c>
      <c r="AX21" s="291" t="s">
        <v>91</v>
      </c>
      <c r="AY21" s="292" t="s">
        <v>93</v>
      </c>
      <c r="AZ21" s="373" t="s">
        <v>2</v>
      </c>
      <c r="BA21" s="371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372" t="s">
        <v>81</v>
      </c>
      <c r="BI21" s="333" t="s">
        <v>89</v>
      </c>
      <c r="BJ21" s="310"/>
      <c r="BK21" s="347"/>
      <c r="BL21" s="343"/>
      <c r="BM21" s="343"/>
      <c r="BN21" s="343"/>
      <c r="BO21" s="343"/>
    </row>
    <row r="22" spans="2:67" ht="14.25" customHeight="1" x14ac:dyDescent="0.25">
      <c r="B22" s="280">
        <v>5</v>
      </c>
      <c r="C22" s="323">
        <v>41804.541666666664</v>
      </c>
      <c r="D22" s="319" t="s">
        <v>173</v>
      </c>
      <c r="E22" s="320" t="s">
        <v>6</v>
      </c>
      <c r="F22" s="321" t="s">
        <v>172</v>
      </c>
      <c r="G22" s="472">
        <v>2</v>
      </c>
      <c r="H22" s="334" t="s">
        <v>6</v>
      </c>
      <c r="I22" s="470">
        <v>1</v>
      </c>
      <c r="J22" s="470">
        <v>1</v>
      </c>
      <c r="K22" s="411">
        <f>IF('Resultat &amp; tabell'!J22="",0,BI22)</f>
        <v>1</v>
      </c>
      <c r="L22" s="412">
        <v>1</v>
      </c>
      <c r="M22" s="413" t="str">
        <f>VLOOKUP(L22,$AT$22:$AY$25,2,FALSE)</f>
        <v>Elfenbenskusten</v>
      </c>
      <c r="N22" s="414">
        <f>VLOOKUP(M22,$AU$22:$AY$25,2,FALSE)</f>
        <v>7</v>
      </c>
      <c r="O22" s="414">
        <f>VLOOKUP(M22,$AU$22:$AY$25,3,FALSE)</f>
        <v>6</v>
      </c>
      <c r="P22" s="414">
        <f>VLOOKUP(M22,$AU$22:$AY$25,4,FALSE)</f>
        <v>2</v>
      </c>
      <c r="Q22" s="415">
        <f>VLOOKUP(M22,$AU$22:$AY$25,5,FALSE)</f>
        <v>4</v>
      </c>
      <c r="S22" s="404"/>
      <c r="T22" s="286"/>
      <c r="U22" s="286"/>
      <c r="V22" s="286"/>
      <c r="W22" s="286"/>
      <c r="Z22" s="293" t="s">
        <v>42</v>
      </c>
      <c r="AA22" s="294">
        <f t="shared" ref="AA22:AA27" si="27">IF(G22="",0,IF($G22&lt;$I22,0,IF($G22=$I22,1,3)))</f>
        <v>3</v>
      </c>
      <c r="AB22" s="294">
        <f t="shared" ref="AB22:AB27" si="28">G22</f>
        <v>2</v>
      </c>
      <c r="AC22" s="294">
        <f t="shared" ref="AC22:AC27" si="29">I22</f>
        <v>1</v>
      </c>
      <c r="AD22" s="293" t="s">
        <v>43</v>
      </c>
      <c r="AE22" s="294">
        <f t="shared" ref="AE22:AE27" si="30">IF(I22="",0,IF(I22&lt;G22,0,IF(G22=I22,1,3)))</f>
        <v>0</v>
      </c>
      <c r="AF22" s="290">
        <f t="shared" ref="AF22:AF27" si="31">I22</f>
        <v>1</v>
      </c>
      <c r="AG22" s="290">
        <f t="shared" ref="AG22:AG27" si="32">G22</f>
        <v>2</v>
      </c>
      <c r="AI22" s="289">
        <f>RANK($AJ22,$AJ$22:$AJ$25,1)+COUNTIF($AJ$22:$AJ22,$AJ22)-1</f>
        <v>2</v>
      </c>
      <c r="AJ22" s="289">
        <f>AK22+AL22+AM22</f>
        <v>2</v>
      </c>
      <c r="AK22" s="289">
        <f>SUMPRODUCT(($AO$22:$AO$25=AO22)*($AR$22:$AR$25=AR22)*($AP$22:$AP$25&gt;AP22))</f>
        <v>0</v>
      </c>
      <c r="AL22" s="289">
        <f>SUMPRODUCT(($AO$22:$AO$25=AO22)*($AR$22:$AR$25&gt;AR22))</f>
        <v>0</v>
      </c>
      <c r="AM22" s="289">
        <f>RANK(AO22,$AO$22:$AO$25)</f>
        <v>2</v>
      </c>
      <c r="AN22" s="293" t="s">
        <v>42</v>
      </c>
      <c r="AO22" s="289">
        <f>SUMIF($Z$22:$Z$27,$AN22,$AA$22:$AA$27)+SUMIF($AD$22:$AD$27,$AN22,$AE$22:$AE$27)</f>
        <v>6</v>
      </c>
      <c r="AP22" s="289">
        <f>SUMIF($Z$22:$Z$27,$AN22,$AB$22:$AB$27)+SUMIF($AD$22:$AD$27,$AN22,$AF$22:$AF$27)</f>
        <v>6</v>
      </c>
      <c r="AQ22" s="289">
        <f>SUMIF($Z$22:$Z$27,$AN22,$AC$22:$AC$27)+SUMIF($AD$22:$AD$27,$AN22,$AG$22:$AG$27)</f>
        <v>3</v>
      </c>
      <c r="AR22" s="289">
        <f>AP22-AQ22</f>
        <v>3</v>
      </c>
      <c r="AT22" s="289">
        <v>1</v>
      </c>
      <c r="AU22" s="289" t="str">
        <f>VLOOKUP($AT22,$AI$22:$AR$25,6,FALSE)</f>
        <v>Elfenbenskusten</v>
      </c>
      <c r="AV22" s="289">
        <f>VLOOKUP($AU22,$AN$22:$AR$25,2,FALSE)</f>
        <v>7</v>
      </c>
      <c r="AW22" s="289">
        <f>VLOOKUP($AU22,$AN$22:$AR$25,3,FALSE)</f>
        <v>6</v>
      </c>
      <c r="AX22" s="289">
        <f>VLOOKUP($AU22,$AN$22:$AR$25,4,FALSE)</f>
        <v>2</v>
      </c>
      <c r="AY22" s="289">
        <f>VLOOKUP($AU22,$AN$22:$AR$25,5,FALSE)</f>
        <v>4</v>
      </c>
      <c r="AZ22" s="351">
        <v>5</v>
      </c>
      <c r="BA22" s="358">
        <v>41804.541666666664</v>
      </c>
      <c r="BB22" s="353" t="s">
        <v>42</v>
      </c>
      <c r="BC22" s="354" t="s">
        <v>6</v>
      </c>
      <c r="BD22" s="355" t="s">
        <v>43</v>
      </c>
      <c r="BE22" s="357">
        <f>IF(G22='Resultat &amp; tabell'!$G22,2,0)</f>
        <v>0</v>
      </c>
      <c r="BF22" s="356" t="s">
        <v>6</v>
      </c>
      <c r="BG22" s="357">
        <f>IF(I22='Resultat &amp; tabell'!$I22,2,0)</f>
        <v>0</v>
      </c>
      <c r="BH22" s="357">
        <f>IF(J22='Resultat &amp; tabell'!$J22,1,0)</f>
        <v>1</v>
      </c>
      <c r="BI22" s="341">
        <f t="shared" ref="BI22:BI27" si="33">SUM(BE22+BG22+BH22)</f>
        <v>1</v>
      </c>
      <c r="BJ22" s="311"/>
      <c r="BK22" s="344"/>
      <c r="BL22" s="381"/>
      <c r="BM22" s="381"/>
      <c r="BN22" s="381"/>
      <c r="BO22" s="381"/>
    </row>
    <row r="23" spans="2:67" ht="14.25" customHeight="1" x14ac:dyDescent="0.25">
      <c r="B23" s="280">
        <v>6</v>
      </c>
      <c r="C23" s="323">
        <v>41805</v>
      </c>
      <c r="D23" s="327" t="s">
        <v>167</v>
      </c>
      <c r="E23" s="320" t="s">
        <v>6</v>
      </c>
      <c r="F23" s="321" t="s">
        <v>171</v>
      </c>
      <c r="G23" s="472">
        <v>3</v>
      </c>
      <c r="H23" s="334" t="s">
        <v>6</v>
      </c>
      <c r="I23" s="470">
        <v>0</v>
      </c>
      <c r="J23" s="470">
        <v>1</v>
      </c>
      <c r="K23" s="411">
        <f>IF('Resultat &amp; tabell'!J23="",0,BI23)</f>
        <v>1</v>
      </c>
      <c r="L23" s="401">
        <v>2</v>
      </c>
      <c r="M23" s="417" t="str">
        <f>VLOOKUP(L23,$AT$22:$AY$25,2,FALSE)</f>
        <v>Colombia</v>
      </c>
      <c r="N23" s="418">
        <f>VLOOKUP(M23,$AU$22:$AY$25,2,FALSE)</f>
        <v>6</v>
      </c>
      <c r="O23" s="418">
        <f>VLOOKUP(M23,$AU$22:$AY$25,3,FALSE)</f>
        <v>6</v>
      </c>
      <c r="P23" s="418">
        <f>VLOOKUP(M23,$AU$22:$AY$25,4,FALSE)</f>
        <v>3</v>
      </c>
      <c r="Q23" s="419">
        <f>VLOOKUP(M23,$AU$22:$AY$25,5,FALSE)</f>
        <v>3</v>
      </c>
      <c r="S23" s="404"/>
      <c r="T23" s="286"/>
      <c r="U23" s="286"/>
      <c r="V23" s="286"/>
      <c r="W23" s="286"/>
      <c r="Z23" s="290" t="s">
        <v>46</v>
      </c>
      <c r="AA23" s="294">
        <f t="shared" si="27"/>
        <v>3</v>
      </c>
      <c r="AB23" s="294">
        <f t="shared" si="28"/>
        <v>3</v>
      </c>
      <c r="AC23" s="294">
        <f t="shared" si="29"/>
        <v>0</v>
      </c>
      <c r="AD23" s="293" t="s">
        <v>47</v>
      </c>
      <c r="AE23" s="294">
        <f t="shared" si="30"/>
        <v>0</v>
      </c>
      <c r="AF23" s="290">
        <f t="shared" si="31"/>
        <v>0</v>
      </c>
      <c r="AG23" s="290">
        <f t="shared" si="32"/>
        <v>3</v>
      </c>
      <c r="AI23" s="289">
        <f>RANK($AJ23,$AJ$22:$AJ$25,1)+COUNTIF($AJ$22:$AJ23,$AJ23)-1</f>
        <v>1</v>
      </c>
      <c r="AJ23" s="289">
        <f>AK23+AL23+AM23</f>
        <v>1</v>
      </c>
      <c r="AK23" s="289">
        <f t="shared" ref="AK23:AK25" si="34">SUMPRODUCT(($AO$22:$AO$25=AO23)*($AR$22:$AR$25=AR23)*($AP$22:$AP$25&gt;AP23))</f>
        <v>0</v>
      </c>
      <c r="AL23" s="289">
        <f t="shared" ref="AL23:AL25" si="35">SUMPRODUCT(($AO$22:$AO$25=AO23)*($AR$22:$AR$25&gt;AR23))</f>
        <v>0</v>
      </c>
      <c r="AM23" s="289">
        <f t="shared" ref="AM23:AM25" si="36">RANK(AO23,$AO$22:$AO$25)</f>
        <v>1</v>
      </c>
      <c r="AN23" s="290" t="s">
        <v>46</v>
      </c>
      <c r="AO23" s="289">
        <f t="shared" ref="AO23:AO25" si="37">SUMIF($Z$22:$Z$27,$AN23,$AA$22:$AA$27)+SUMIF($AD$22:$AD$27,$AN23,$AE$22:$AE$27)</f>
        <v>7</v>
      </c>
      <c r="AP23" s="289">
        <f t="shared" ref="AP23:AP25" si="38">SUMIF($Z$22:$Z$27,$AN23,$AB$22:$AB$27)+SUMIF($AD$22:$AD$27,$AN23,$AF$22:$AF$27)</f>
        <v>6</v>
      </c>
      <c r="AQ23" s="289">
        <f t="shared" ref="AQ23:AQ25" si="39">SUMIF($Z$22:$Z$27,$AN23,$AC$22:$AC$27)+SUMIF($AD$22:$AD$27,$AN23,$AG$22:$AG$27)</f>
        <v>2</v>
      </c>
      <c r="AR23" s="289">
        <f t="shared" ref="AR23:AR25" si="40">AP23-AQ23</f>
        <v>4</v>
      </c>
      <c r="AT23" s="289">
        <v>2</v>
      </c>
      <c r="AU23" s="289" t="str">
        <f t="shared" ref="AU23:AU25" si="41">VLOOKUP($AT23,$AI$22:$AR$25,6,FALSE)</f>
        <v>Colombia</v>
      </c>
      <c r="AV23" s="289">
        <f t="shared" ref="AV23:AV25" si="42">VLOOKUP($AU23,$AN$22:$AR$25,2,FALSE)</f>
        <v>6</v>
      </c>
      <c r="AW23" s="289">
        <f t="shared" ref="AW23:AW25" si="43">VLOOKUP($AU23,$AN$22:$AR$25,3,FALSE)</f>
        <v>6</v>
      </c>
      <c r="AX23" s="289">
        <f t="shared" ref="AX23:AX25" si="44">VLOOKUP($AU23,$AN$22:$AR$25,4,FALSE)</f>
        <v>3</v>
      </c>
      <c r="AY23" s="289">
        <f t="shared" ref="AY23:AY25" si="45">VLOOKUP($AU23,$AN$22:$AR$25,5,FALSE)</f>
        <v>3</v>
      </c>
      <c r="AZ23" s="351">
        <v>6</v>
      </c>
      <c r="BA23" s="358">
        <v>41805</v>
      </c>
      <c r="BB23" s="374" t="s">
        <v>46</v>
      </c>
      <c r="BC23" s="354" t="s">
        <v>6</v>
      </c>
      <c r="BD23" s="355" t="s">
        <v>47</v>
      </c>
      <c r="BE23" s="357">
        <f>IF(G23='Resultat &amp; tabell'!$G23,2,0)</f>
        <v>0</v>
      </c>
      <c r="BF23" s="356" t="s">
        <v>6</v>
      </c>
      <c r="BG23" s="357">
        <f>IF(I23='Resultat &amp; tabell'!$I23,2,0)</f>
        <v>0</v>
      </c>
      <c r="BH23" s="357">
        <f>IF(J23='Resultat &amp; tabell'!$J23,1,0)</f>
        <v>1</v>
      </c>
      <c r="BI23" s="341">
        <f t="shared" si="33"/>
        <v>1</v>
      </c>
      <c r="BK23" s="344"/>
      <c r="BL23" s="381"/>
      <c r="BM23" s="381"/>
      <c r="BN23" s="381"/>
      <c r="BO23" s="381"/>
    </row>
    <row r="24" spans="2:67" ht="14.25" customHeight="1" x14ac:dyDescent="0.25">
      <c r="B24" s="280">
        <v>21</v>
      </c>
      <c r="C24" s="323">
        <v>41809.541666666664</v>
      </c>
      <c r="D24" s="319" t="s">
        <v>173</v>
      </c>
      <c r="E24" s="320" t="s">
        <v>6</v>
      </c>
      <c r="F24" s="321" t="s">
        <v>167</v>
      </c>
      <c r="G24" s="472">
        <v>1</v>
      </c>
      <c r="H24" s="334" t="s">
        <v>6</v>
      </c>
      <c r="I24" s="470">
        <v>2</v>
      </c>
      <c r="J24" s="470">
        <v>1</v>
      </c>
      <c r="K24" s="411">
        <f>IF('Resultat &amp; tabell'!J24="",0,BI24)</f>
        <v>1</v>
      </c>
      <c r="L24" s="401">
        <v>3</v>
      </c>
      <c r="M24" s="432" t="str">
        <f>VLOOKUP(L24,$AT$22:$AY$25,2,FALSE)</f>
        <v>Grekland</v>
      </c>
      <c r="N24" s="433">
        <f>VLOOKUP(M24,$AU$22:$AY$25,2,FALSE)</f>
        <v>4</v>
      </c>
      <c r="O24" s="433">
        <f>VLOOKUP(M24,$AU$22:$AY$25,3,FALSE)</f>
        <v>5</v>
      </c>
      <c r="P24" s="433">
        <f>VLOOKUP(M24,$AU$22:$AY$25,4,FALSE)</f>
        <v>4</v>
      </c>
      <c r="Q24" s="434">
        <f>VLOOKUP(M24,$AU$22:$AY$25,5,FALSE)</f>
        <v>1</v>
      </c>
      <c r="S24" s="404"/>
      <c r="T24" s="286"/>
      <c r="U24" s="286"/>
      <c r="V24" s="286"/>
      <c r="W24" s="286"/>
      <c r="Z24" s="293" t="s">
        <v>42</v>
      </c>
      <c r="AA24" s="294">
        <f t="shared" si="27"/>
        <v>0</v>
      </c>
      <c r="AB24" s="294">
        <f t="shared" si="28"/>
        <v>1</v>
      </c>
      <c r="AC24" s="294">
        <f t="shared" si="29"/>
        <v>2</v>
      </c>
      <c r="AD24" s="293" t="s">
        <v>46</v>
      </c>
      <c r="AE24" s="294">
        <f t="shared" si="30"/>
        <v>3</v>
      </c>
      <c r="AF24" s="290">
        <f t="shared" si="31"/>
        <v>2</v>
      </c>
      <c r="AG24" s="290">
        <f t="shared" si="32"/>
        <v>1</v>
      </c>
      <c r="AI24" s="289">
        <f>RANK($AJ24,$AJ$22:$AJ$25,1)+COUNTIF($AJ$22:$AJ24,$AJ24)-1</f>
        <v>3</v>
      </c>
      <c r="AJ24" s="289">
        <f>AK24+AL24+AM24</f>
        <v>3</v>
      </c>
      <c r="AK24" s="289">
        <f t="shared" si="34"/>
        <v>0</v>
      </c>
      <c r="AL24" s="289">
        <f t="shared" si="35"/>
        <v>0</v>
      </c>
      <c r="AM24" s="289">
        <f t="shared" si="36"/>
        <v>3</v>
      </c>
      <c r="AN24" s="293" t="s">
        <v>43</v>
      </c>
      <c r="AO24" s="289">
        <f t="shared" si="37"/>
        <v>4</v>
      </c>
      <c r="AP24" s="289">
        <f t="shared" si="38"/>
        <v>5</v>
      </c>
      <c r="AQ24" s="289">
        <f t="shared" si="39"/>
        <v>4</v>
      </c>
      <c r="AR24" s="289">
        <f t="shared" si="40"/>
        <v>1</v>
      </c>
      <c r="AT24" s="289">
        <v>3</v>
      </c>
      <c r="AU24" s="289" t="str">
        <f t="shared" si="41"/>
        <v>Grekland</v>
      </c>
      <c r="AV24" s="289">
        <f t="shared" si="42"/>
        <v>4</v>
      </c>
      <c r="AW24" s="289">
        <f t="shared" si="43"/>
        <v>5</v>
      </c>
      <c r="AX24" s="289">
        <f t="shared" si="44"/>
        <v>4</v>
      </c>
      <c r="AY24" s="289">
        <f t="shared" si="45"/>
        <v>1</v>
      </c>
      <c r="AZ24" s="351">
        <v>21</v>
      </c>
      <c r="BA24" s="358">
        <v>41809.541666666664</v>
      </c>
      <c r="BB24" s="353" t="s">
        <v>42</v>
      </c>
      <c r="BC24" s="354" t="s">
        <v>6</v>
      </c>
      <c r="BD24" s="355" t="s">
        <v>46</v>
      </c>
      <c r="BE24" s="357">
        <f>IF(G24='Resultat &amp; tabell'!$G24,2,0)</f>
        <v>0</v>
      </c>
      <c r="BF24" s="356" t="s">
        <v>6</v>
      </c>
      <c r="BG24" s="357">
        <f>IF(I24='Resultat &amp; tabell'!$I24,2,0)</f>
        <v>0</v>
      </c>
      <c r="BH24" s="357">
        <f>IF(J24='Resultat &amp; tabell'!$J24,1,0)</f>
        <v>1</v>
      </c>
      <c r="BI24" s="341">
        <f t="shared" si="33"/>
        <v>1</v>
      </c>
      <c r="BK24" s="359"/>
      <c r="BL24" s="381"/>
      <c r="BM24" s="381"/>
      <c r="BN24" s="381"/>
      <c r="BO24" s="381"/>
    </row>
    <row r="25" spans="2:67" ht="14.25" customHeight="1" x14ac:dyDescent="0.25">
      <c r="B25" s="280">
        <v>22</v>
      </c>
      <c r="C25" s="323">
        <v>41809.791666666664</v>
      </c>
      <c r="D25" s="319" t="s">
        <v>171</v>
      </c>
      <c r="E25" s="320" t="s">
        <v>6</v>
      </c>
      <c r="F25" s="321" t="s">
        <v>172</v>
      </c>
      <c r="G25" s="472">
        <v>1</v>
      </c>
      <c r="H25" s="334" t="s">
        <v>6</v>
      </c>
      <c r="I25" s="470">
        <v>3</v>
      </c>
      <c r="J25" s="470">
        <v>2</v>
      </c>
      <c r="K25" s="411">
        <f>IF('Resultat &amp; tabell'!J25="",0,BI25)</f>
        <v>0</v>
      </c>
      <c r="L25" s="401">
        <v>4</v>
      </c>
      <c r="M25" s="421" t="str">
        <f>VLOOKUP(L25,$AT$22:$AY$25,2,FALSE)</f>
        <v>Japan</v>
      </c>
      <c r="N25" s="418">
        <f>VLOOKUP(M25,$AU$22:$AY$25,2,FALSE)</f>
        <v>0</v>
      </c>
      <c r="O25" s="418">
        <f>VLOOKUP(M25,$AU$22:$AY$25,3,FALSE)</f>
        <v>1</v>
      </c>
      <c r="P25" s="418">
        <f>VLOOKUP(M25,$AU$22:$AY$25,4,FALSE)</f>
        <v>9</v>
      </c>
      <c r="Q25" s="419">
        <f>VLOOKUP(M25,$AU$22:$AY$25,5,FALSE)</f>
        <v>-8</v>
      </c>
      <c r="S25" s="404"/>
      <c r="T25" s="286"/>
      <c r="U25" s="286"/>
      <c r="V25" s="286"/>
      <c r="W25" s="286"/>
      <c r="Z25" s="293" t="s">
        <v>47</v>
      </c>
      <c r="AA25" s="294">
        <f t="shared" si="27"/>
        <v>0</v>
      </c>
      <c r="AB25" s="294">
        <f t="shared" si="28"/>
        <v>1</v>
      </c>
      <c r="AC25" s="294">
        <f t="shared" si="29"/>
        <v>3</v>
      </c>
      <c r="AD25" s="293" t="s">
        <v>43</v>
      </c>
      <c r="AE25" s="294">
        <f t="shared" si="30"/>
        <v>3</v>
      </c>
      <c r="AF25" s="290">
        <f t="shared" si="31"/>
        <v>3</v>
      </c>
      <c r="AG25" s="290">
        <f t="shared" si="32"/>
        <v>1</v>
      </c>
      <c r="AI25" s="289">
        <f>RANK($AJ25,$AJ$22:$AJ$25,1)+COUNTIF($AJ$22:$AJ25,$AJ25)-1</f>
        <v>4</v>
      </c>
      <c r="AJ25" s="289">
        <f>AK25+AL25+AM25</f>
        <v>4</v>
      </c>
      <c r="AK25" s="289">
        <f t="shared" si="34"/>
        <v>0</v>
      </c>
      <c r="AL25" s="289">
        <f t="shared" si="35"/>
        <v>0</v>
      </c>
      <c r="AM25" s="289">
        <f t="shared" si="36"/>
        <v>4</v>
      </c>
      <c r="AN25" s="293" t="s">
        <v>47</v>
      </c>
      <c r="AO25" s="289">
        <f t="shared" si="37"/>
        <v>0</v>
      </c>
      <c r="AP25" s="289">
        <f t="shared" si="38"/>
        <v>1</v>
      </c>
      <c r="AQ25" s="289">
        <f t="shared" si="39"/>
        <v>9</v>
      </c>
      <c r="AR25" s="289">
        <f t="shared" si="40"/>
        <v>-8</v>
      </c>
      <c r="AT25" s="289">
        <v>4</v>
      </c>
      <c r="AU25" s="289" t="str">
        <f t="shared" si="41"/>
        <v>Japan</v>
      </c>
      <c r="AV25" s="289">
        <f t="shared" si="42"/>
        <v>0</v>
      </c>
      <c r="AW25" s="289">
        <f t="shared" si="43"/>
        <v>1</v>
      </c>
      <c r="AX25" s="289">
        <f t="shared" si="44"/>
        <v>9</v>
      </c>
      <c r="AY25" s="289">
        <f t="shared" si="45"/>
        <v>-8</v>
      </c>
      <c r="AZ25" s="351">
        <v>22</v>
      </c>
      <c r="BA25" s="358">
        <v>41809.791666666664</v>
      </c>
      <c r="BB25" s="353" t="s">
        <v>47</v>
      </c>
      <c r="BC25" s="354" t="s">
        <v>6</v>
      </c>
      <c r="BD25" s="355" t="s">
        <v>43</v>
      </c>
      <c r="BE25" s="357">
        <f>IF(G25='Resultat &amp; tabell'!$G25,2,0)</f>
        <v>0</v>
      </c>
      <c r="BF25" s="356" t="s">
        <v>6</v>
      </c>
      <c r="BG25" s="357">
        <f>IF(I25='Resultat &amp; tabell'!$I25,2,0)</f>
        <v>0</v>
      </c>
      <c r="BH25" s="357">
        <f>IF(J25='Resultat &amp; tabell'!$J25,1,0)</f>
        <v>0</v>
      </c>
      <c r="BI25" s="341">
        <f t="shared" si="33"/>
        <v>0</v>
      </c>
      <c r="BK25" s="359"/>
      <c r="BL25" s="381"/>
      <c r="BM25" s="381"/>
      <c r="BN25" s="381"/>
      <c r="BO25" s="381"/>
    </row>
    <row r="26" spans="2:67" ht="14.25" customHeight="1" x14ac:dyDescent="0.25">
      <c r="B26" s="280">
        <v>37</v>
      </c>
      <c r="C26" s="323">
        <v>41814.666666666664</v>
      </c>
      <c r="D26" s="319" t="s">
        <v>171</v>
      </c>
      <c r="E26" s="320" t="s">
        <v>6</v>
      </c>
      <c r="F26" s="321" t="s">
        <v>173</v>
      </c>
      <c r="G26" s="472">
        <v>0</v>
      </c>
      <c r="H26" s="334" t="s">
        <v>6</v>
      </c>
      <c r="I26" s="470">
        <v>3</v>
      </c>
      <c r="J26" s="470">
        <v>2</v>
      </c>
      <c r="K26" s="411">
        <f>IF('Resultat &amp; tabell'!J26="",0,BI26)</f>
        <v>1</v>
      </c>
      <c r="N26" s="423"/>
      <c r="O26" s="423"/>
      <c r="P26" s="423"/>
      <c r="Q26" s="423"/>
      <c r="S26" s="404"/>
      <c r="T26" s="286"/>
      <c r="U26" s="286"/>
      <c r="V26" s="286"/>
      <c r="W26" s="286"/>
      <c r="Z26" s="293" t="s">
        <v>47</v>
      </c>
      <c r="AA26" s="294">
        <f t="shared" si="27"/>
        <v>0</v>
      </c>
      <c r="AB26" s="294">
        <f t="shared" si="28"/>
        <v>0</v>
      </c>
      <c r="AC26" s="294">
        <f t="shared" si="29"/>
        <v>3</v>
      </c>
      <c r="AD26" s="293" t="s">
        <v>42</v>
      </c>
      <c r="AE26" s="294">
        <f t="shared" si="30"/>
        <v>3</v>
      </c>
      <c r="AF26" s="290">
        <f t="shared" si="31"/>
        <v>3</v>
      </c>
      <c r="AG26" s="290">
        <f t="shared" si="32"/>
        <v>0</v>
      </c>
      <c r="AZ26" s="351">
        <v>37</v>
      </c>
      <c r="BA26" s="358">
        <v>41814.666666666664</v>
      </c>
      <c r="BB26" s="353" t="s">
        <v>47</v>
      </c>
      <c r="BC26" s="354" t="s">
        <v>6</v>
      </c>
      <c r="BD26" s="355" t="s">
        <v>42</v>
      </c>
      <c r="BE26" s="357">
        <f>IF(G26='Resultat &amp; tabell'!$G26,2,0)</f>
        <v>0</v>
      </c>
      <c r="BF26" s="356" t="s">
        <v>6</v>
      </c>
      <c r="BG26" s="357">
        <f>IF(I26='Resultat &amp; tabell'!$I26,2,0)</f>
        <v>0</v>
      </c>
      <c r="BH26" s="357">
        <f>IF(J26='Resultat &amp; tabell'!$J26,1,0)</f>
        <v>1</v>
      </c>
      <c r="BI26" s="341">
        <f t="shared" si="33"/>
        <v>1</v>
      </c>
      <c r="BL26" s="381"/>
      <c r="BM26" s="381"/>
      <c r="BN26" s="381"/>
      <c r="BO26" s="381"/>
    </row>
    <row r="27" spans="2:67" ht="14.25" customHeight="1" x14ac:dyDescent="0.25">
      <c r="B27" s="280">
        <v>38</v>
      </c>
      <c r="C27" s="323">
        <v>41814.708333333336</v>
      </c>
      <c r="D27" s="319" t="s">
        <v>172</v>
      </c>
      <c r="E27" s="320" t="s">
        <v>6</v>
      </c>
      <c r="F27" s="321" t="s">
        <v>167</v>
      </c>
      <c r="G27" s="472">
        <v>1</v>
      </c>
      <c r="H27" s="334" t="s">
        <v>6</v>
      </c>
      <c r="I27" s="470">
        <v>1</v>
      </c>
      <c r="J27" s="470" t="s">
        <v>214</v>
      </c>
      <c r="K27" s="411">
        <f>IF('Resultat &amp; tabell'!J27="",0,BI27)</f>
        <v>2</v>
      </c>
      <c r="N27" s="423"/>
      <c r="O27" s="423"/>
      <c r="P27" s="423"/>
      <c r="Q27" s="423"/>
      <c r="S27" s="404"/>
      <c r="T27" s="286"/>
      <c r="U27" s="286"/>
      <c r="V27" s="286"/>
      <c r="W27" s="286"/>
      <c r="Z27" s="293" t="s">
        <v>43</v>
      </c>
      <c r="AA27" s="294">
        <f t="shared" si="27"/>
        <v>1</v>
      </c>
      <c r="AB27" s="294">
        <f t="shared" si="28"/>
        <v>1</v>
      </c>
      <c r="AC27" s="294">
        <f t="shared" si="29"/>
        <v>1</v>
      </c>
      <c r="AD27" s="293" t="s">
        <v>46</v>
      </c>
      <c r="AE27" s="294">
        <f t="shared" si="30"/>
        <v>1</v>
      </c>
      <c r="AF27" s="290">
        <f t="shared" si="31"/>
        <v>1</v>
      </c>
      <c r="AG27" s="290">
        <f t="shared" si="32"/>
        <v>1</v>
      </c>
      <c r="AZ27" s="351">
        <v>38</v>
      </c>
      <c r="BA27" s="358">
        <v>41814.708333333336</v>
      </c>
      <c r="BB27" s="353" t="s">
        <v>43</v>
      </c>
      <c r="BC27" s="354" t="s">
        <v>6</v>
      </c>
      <c r="BD27" s="355" t="s">
        <v>46</v>
      </c>
      <c r="BE27" s="357">
        <f>IF(G27='Resultat &amp; tabell'!$G27,2,0)</f>
        <v>0</v>
      </c>
      <c r="BF27" s="356" t="s">
        <v>6</v>
      </c>
      <c r="BG27" s="357">
        <f>IF(I27='Resultat &amp; tabell'!$I27,2,0)</f>
        <v>2</v>
      </c>
      <c r="BH27" s="357">
        <f>IF(J27='Resultat &amp; tabell'!$J27,1,0)</f>
        <v>0</v>
      </c>
      <c r="BI27" s="341">
        <f t="shared" si="33"/>
        <v>2</v>
      </c>
      <c r="BL27" s="381"/>
      <c r="BM27" s="381"/>
      <c r="BN27" s="381"/>
      <c r="BO27" s="381"/>
    </row>
    <row r="28" spans="2:67" ht="14.25" customHeight="1" x14ac:dyDescent="0.25">
      <c r="C28" s="295"/>
      <c r="K28" s="424"/>
      <c r="N28" s="423"/>
      <c r="O28" s="423"/>
      <c r="P28" s="423"/>
      <c r="Q28" s="423"/>
      <c r="S28" s="404"/>
      <c r="T28" s="286"/>
      <c r="U28" s="286"/>
      <c r="V28" s="286"/>
      <c r="W28" s="286"/>
      <c r="BA28" s="366"/>
      <c r="BI28" s="342"/>
      <c r="BL28" s="381"/>
      <c r="BM28" s="381"/>
      <c r="BN28" s="381"/>
      <c r="BO28" s="381"/>
    </row>
    <row r="29" spans="2:67" s="300" customFormat="1" ht="14.25" customHeight="1" x14ac:dyDescent="0.25">
      <c r="B29" s="277" t="s">
        <v>53</v>
      </c>
      <c r="C29" s="298"/>
      <c r="D29" s="283"/>
      <c r="E29" s="284"/>
      <c r="F29" s="283"/>
      <c r="G29" s="284"/>
      <c r="H29" s="284"/>
      <c r="I29" s="284"/>
      <c r="J29" s="284"/>
      <c r="K29" s="424"/>
      <c r="L29" s="425"/>
      <c r="M29" s="426"/>
      <c r="N29" s="427"/>
      <c r="O29" s="427"/>
      <c r="P29" s="427"/>
      <c r="Q29" s="427"/>
      <c r="R29" s="426"/>
      <c r="S29" s="426"/>
      <c r="Z29" s="287"/>
      <c r="AA29" s="294"/>
      <c r="AB29" s="294"/>
      <c r="AC29" s="294"/>
      <c r="AD29" s="287"/>
      <c r="AE29" s="301"/>
      <c r="AF29" s="302"/>
      <c r="AG29" s="302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44" t="s">
        <v>53</v>
      </c>
      <c r="BA29" s="368"/>
      <c r="BB29" s="345"/>
      <c r="BC29" s="346"/>
      <c r="BD29" s="345"/>
      <c r="BE29" s="346"/>
      <c r="BF29" s="346"/>
      <c r="BG29" s="346"/>
      <c r="BH29" s="346"/>
      <c r="BI29" s="343"/>
      <c r="BJ29" s="310"/>
      <c r="BK29" s="312"/>
      <c r="BL29" s="343"/>
      <c r="BM29" s="343"/>
      <c r="BN29" s="343"/>
      <c r="BO29" s="343"/>
    </row>
    <row r="30" spans="2:67" s="300" customFormat="1" ht="14.25" customHeight="1" x14ac:dyDescent="0.25">
      <c r="B30" s="330" t="s">
        <v>2</v>
      </c>
      <c r="C30" s="331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332" t="s">
        <v>81</v>
      </c>
      <c r="K30" s="428" t="s">
        <v>89</v>
      </c>
      <c r="L30" s="425"/>
      <c r="M30" s="407" t="s">
        <v>53</v>
      </c>
      <c r="N30" s="408" t="s">
        <v>89</v>
      </c>
      <c r="O30" s="408" t="s">
        <v>90</v>
      </c>
      <c r="P30" s="408" t="s">
        <v>91</v>
      </c>
      <c r="Q30" s="409" t="s">
        <v>101</v>
      </c>
      <c r="R30" s="426"/>
      <c r="S30" s="426"/>
      <c r="Z30" s="291" t="s">
        <v>87</v>
      </c>
      <c r="AA30" s="291" t="s">
        <v>89</v>
      </c>
      <c r="AB30" s="291" t="s">
        <v>90</v>
      </c>
      <c r="AC30" s="291" t="s">
        <v>91</v>
      </c>
      <c r="AD30" s="291" t="s">
        <v>88</v>
      </c>
      <c r="AE30" s="291" t="s">
        <v>89</v>
      </c>
      <c r="AF30" s="291" t="s">
        <v>90</v>
      </c>
      <c r="AG30" s="291" t="s">
        <v>91</v>
      </c>
      <c r="AH30" s="301"/>
      <c r="AI30" s="292" t="s">
        <v>99</v>
      </c>
      <c r="AJ30" s="292" t="s">
        <v>98</v>
      </c>
      <c r="AK30" s="292" t="s">
        <v>97</v>
      </c>
      <c r="AL30" s="291" t="s">
        <v>96</v>
      </c>
      <c r="AM30" s="291" t="s">
        <v>95</v>
      </c>
      <c r="AN30" s="291" t="s">
        <v>92</v>
      </c>
      <c r="AO30" s="291" t="s">
        <v>89</v>
      </c>
      <c r="AP30" s="291" t="s">
        <v>90</v>
      </c>
      <c r="AQ30" s="291" t="s">
        <v>91</v>
      </c>
      <c r="AR30" s="292" t="s">
        <v>93</v>
      </c>
      <c r="AS30" s="301"/>
      <c r="AT30" s="291" t="s">
        <v>94</v>
      </c>
      <c r="AU30" s="291" t="s">
        <v>92</v>
      </c>
      <c r="AV30" s="291" t="s">
        <v>89</v>
      </c>
      <c r="AW30" s="291" t="s">
        <v>90</v>
      </c>
      <c r="AX30" s="291" t="s">
        <v>91</v>
      </c>
      <c r="AY30" s="292" t="s">
        <v>93</v>
      </c>
      <c r="AZ30" s="373" t="s">
        <v>2</v>
      </c>
      <c r="BA30" s="371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372" t="s">
        <v>81</v>
      </c>
      <c r="BI30" s="333" t="s">
        <v>89</v>
      </c>
      <c r="BJ30" s="310"/>
      <c r="BK30" s="347"/>
      <c r="BL30" s="343"/>
      <c r="BM30" s="343"/>
      <c r="BN30" s="343"/>
      <c r="BO30" s="343"/>
    </row>
    <row r="31" spans="2:67" ht="14.25" customHeight="1" x14ac:dyDescent="0.25">
      <c r="B31" s="280">
        <v>7</v>
      </c>
      <c r="C31" s="323">
        <v>41804.666666666664</v>
      </c>
      <c r="D31" s="319" t="s">
        <v>182</v>
      </c>
      <c r="E31" s="320" t="s">
        <v>6</v>
      </c>
      <c r="F31" s="321" t="s">
        <v>185</v>
      </c>
      <c r="G31" s="476">
        <v>4</v>
      </c>
      <c r="H31" s="334" t="s">
        <v>6</v>
      </c>
      <c r="I31" s="473">
        <v>0</v>
      </c>
      <c r="J31" s="473">
        <v>1</v>
      </c>
      <c r="K31" s="411">
        <f>IF('Resultat &amp; tabell'!J31="",0,BI31)</f>
        <v>0</v>
      </c>
      <c r="L31" s="412">
        <v>1</v>
      </c>
      <c r="M31" s="413" t="str">
        <f>VLOOKUP(L31,$AT$31:$AY$34,2,FALSE)</f>
        <v>Uruguay</v>
      </c>
      <c r="N31" s="414">
        <f>VLOOKUP(M31,$AU$31:$AY$34,2,FALSE)</f>
        <v>9</v>
      </c>
      <c r="O31" s="414">
        <f>VLOOKUP(M31,$AU$31:$AY$34,3,FALSE)</f>
        <v>10</v>
      </c>
      <c r="P31" s="414">
        <f>VLOOKUP(M31,$AU$31:$AY$34,4,FALSE)</f>
        <v>3</v>
      </c>
      <c r="Q31" s="415">
        <f>VLOOKUP(M31,$AU$31:$AY$34,5,FALSE)</f>
        <v>7</v>
      </c>
      <c r="S31" s="404"/>
      <c r="T31" s="286"/>
      <c r="U31" s="286"/>
      <c r="V31" s="286"/>
      <c r="W31" s="286"/>
      <c r="Z31" s="293" t="s">
        <v>55</v>
      </c>
      <c r="AA31" s="294">
        <f t="shared" ref="AA31:AA36" si="46">IF(G31="",0,IF($G31&lt;$I31,0,IF($G31=$I31,1,3)))</f>
        <v>3</v>
      </c>
      <c r="AB31" s="294">
        <f t="shared" ref="AB31:AB36" si="47">G31</f>
        <v>4</v>
      </c>
      <c r="AC31" s="294">
        <f t="shared" ref="AC31:AC36" si="48">I31</f>
        <v>0</v>
      </c>
      <c r="AD31" s="293" t="s">
        <v>56</v>
      </c>
      <c r="AE31" s="294">
        <f t="shared" ref="AE31:AE36" si="49">IF(I31="",0,IF(I31&lt;G31,0,IF(G31=I31,1,3)))</f>
        <v>0</v>
      </c>
      <c r="AF31" s="290">
        <f t="shared" ref="AF31:AF36" si="50">I31</f>
        <v>0</v>
      </c>
      <c r="AG31" s="290">
        <f t="shared" ref="AG31:AG36" si="51">G31</f>
        <v>4</v>
      </c>
      <c r="AI31" s="289">
        <f>RANK($AJ31,$AJ$31:$AJ$34,1)+COUNTIF($AJ$31:$AJ31,$AJ31)-1</f>
        <v>1</v>
      </c>
      <c r="AJ31" s="289">
        <f>AK31+AL31+AM31</f>
        <v>1</v>
      </c>
      <c r="AK31" s="289">
        <f>SUMPRODUCT(($AO$31:$AO$34=AO31)*($AR$31:$AR$34=AR31)*($AP$31:$AP$34&gt;AP31))</f>
        <v>0</v>
      </c>
      <c r="AL31" s="289">
        <f>SUMPRODUCT(($AO$31:$AO$34=AO31)*($AR$31:$AR$34&gt;AR31))</f>
        <v>0</v>
      </c>
      <c r="AM31" s="289">
        <f>RANK(AO31,$AO$31:$AO$34)</f>
        <v>1</v>
      </c>
      <c r="AN31" s="293" t="s">
        <v>55</v>
      </c>
      <c r="AO31" s="289">
        <f>SUMIF($Z$31:$Z$36,$AN31,$AA$31:$AA$36)+SUMIF($AD$31:$AD$36,$AN31,$AE$31:$AE$36)</f>
        <v>9</v>
      </c>
      <c r="AP31" s="289">
        <f>SUMIF($Z$31:$Z$36,$AN31,$AB$31:$AB$36)+SUMIF($AD$31:$AD$36,$AN31,$AF$31:$AF$36)</f>
        <v>10</v>
      </c>
      <c r="AQ31" s="289">
        <f>SUMIF($Z$31:$Z$36,$AN31,$AC$31:$AC$36)+SUMIF($AD$31:$AD$36,$AN31,$AG$31:$AG$36)</f>
        <v>3</v>
      </c>
      <c r="AR31" s="289">
        <f>AP31-AQ31</f>
        <v>7</v>
      </c>
      <c r="AT31" s="289">
        <v>1</v>
      </c>
      <c r="AU31" s="289" t="str">
        <f>VLOOKUP($AT31,$AI$31:$AR$34,6,FALSE)</f>
        <v>Uruguay</v>
      </c>
      <c r="AV31" s="289">
        <f>VLOOKUP($AU31,$AN$31:$AR$34,2,FALSE)</f>
        <v>9</v>
      </c>
      <c r="AW31" s="289">
        <f>VLOOKUP($AU31,$AN$31:$AR$34,3,FALSE)</f>
        <v>10</v>
      </c>
      <c r="AX31" s="289">
        <f>VLOOKUP($AU31,$AN$31:$AR$34,4,FALSE)</f>
        <v>3</v>
      </c>
      <c r="AY31" s="289">
        <f>VLOOKUP($AU31,$AN$31:$AR$34,5,FALSE)</f>
        <v>7</v>
      </c>
      <c r="AZ31" s="351">
        <v>7</v>
      </c>
      <c r="BA31" s="358">
        <v>41804.666666666664</v>
      </c>
      <c r="BB31" s="353" t="s">
        <v>55</v>
      </c>
      <c r="BC31" s="354" t="s">
        <v>6</v>
      </c>
      <c r="BD31" s="355" t="s">
        <v>56</v>
      </c>
      <c r="BE31" s="357">
        <f>IF(G31='Resultat &amp; tabell'!$G31,2,0)</f>
        <v>0</v>
      </c>
      <c r="BF31" s="356" t="s">
        <v>6</v>
      </c>
      <c r="BG31" s="357">
        <f>IF(I31='Resultat &amp; tabell'!$I31,2,0)</f>
        <v>0</v>
      </c>
      <c r="BH31" s="357">
        <f>IF(J31='Resultat &amp; tabell'!$J31,1,0)</f>
        <v>0</v>
      </c>
      <c r="BI31" s="341">
        <f t="shared" ref="BI31:BI36" si="52">SUM(BE31+BG31+BH31)</f>
        <v>0</v>
      </c>
      <c r="BJ31" s="311"/>
      <c r="BK31" s="344"/>
      <c r="BL31" s="381"/>
      <c r="BM31" s="381"/>
      <c r="BN31" s="381"/>
      <c r="BO31" s="381"/>
    </row>
    <row r="32" spans="2:67" ht="14.25" customHeight="1" x14ac:dyDescent="0.25">
      <c r="B32" s="280">
        <v>8</v>
      </c>
      <c r="C32" s="323">
        <v>41804.75</v>
      </c>
      <c r="D32" s="319" t="s">
        <v>183</v>
      </c>
      <c r="E32" s="320" t="s">
        <v>6</v>
      </c>
      <c r="F32" s="321" t="s">
        <v>184</v>
      </c>
      <c r="G32" s="476">
        <v>1</v>
      </c>
      <c r="H32" s="334" t="s">
        <v>6</v>
      </c>
      <c r="I32" s="473">
        <v>2</v>
      </c>
      <c r="J32" s="473">
        <v>2</v>
      </c>
      <c r="K32" s="411">
        <f>IF('Resultat &amp; tabell'!J32="",0,BI32)</f>
        <v>5</v>
      </c>
      <c r="L32" s="401">
        <v>2</v>
      </c>
      <c r="M32" s="417" t="str">
        <f>VLOOKUP(L32,$AT$31:$AY$34,2,FALSE)</f>
        <v>Italien</v>
      </c>
      <c r="N32" s="418">
        <f>VLOOKUP(M32,$AU$31:$AY$34,2,FALSE)</f>
        <v>6</v>
      </c>
      <c r="O32" s="418">
        <f>VLOOKUP(M32,$AU$31:$AY$34,3,FALSE)</f>
        <v>6</v>
      </c>
      <c r="P32" s="418">
        <f>VLOOKUP(M32,$AU$31:$AY$34,4,FALSE)</f>
        <v>4</v>
      </c>
      <c r="Q32" s="419">
        <f>VLOOKUP(M32,$AU$31:$AY$34,5,FALSE)</f>
        <v>2</v>
      </c>
      <c r="S32" s="404"/>
      <c r="T32" s="286"/>
      <c r="U32" s="286"/>
      <c r="V32" s="286"/>
      <c r="W32" s="286"/>
      <c r="Z32" s="293" t="s">
        <v>59</v>
      </c>
      <c r="AA32" s="294">
        <f t="shared" si="46"/>
        <v>0</v>
      </c>
      <c r="AB32" s="294">
        <f t="shared" si="47"/>
        <v>1</v>
      </c>
      <c r="AC32" s="294">
        <f t="shared" si="48"/>
        <v>2</v>
      </c>
      <c r="AD32" s="293" t="s">
        <v>60</v>
      </c>
      <c r="AE32" s="294">
        <f t="shared" si="49"/>
        <v>3</v>
      </c>
      <c r="AF32" s="290">
        <f t="shared" si="50"/>
        <v>2</v>
      </c>
      <c r="AG32" s="290">
        <f t="shared" si="51"/>
        <v>1</v>
      </c>
      <c r="AI32" s="289">
        <f>RANK($AJ32,$AJ$31:$AJ$34,1)+COUNTIF($AJ$31:$AJ32,$AJ32)-1</f>
        <v>3</v>
      </c>
      <c r="AJ32" s="289">
        <f>AK32+AL32+AM32</f>
        <v>3</v>
      </c>
      <c r="AK32" s="289">
        <f t="shared" ref="AK32:AK34" si="53">SUMPRODUCT(($AO$31:$AO$34=AO32)*($AR$31:$AR$34=AR32)*($AP$31:$AP$34&gt;AP32))</f>
        <v>0</v>
      </c>
      <c r="AL32" s="289">
        <f t="shared" ref="AL32:AL34" si="54">SUMPRODUCT(($AO$31:$AO$34=AO32)*($AR$31:$AR$34&gt;AR32))</f>
        <v>0</v>
      </c>
      <c r="AM32" s="289">
        <f t="shared" ref="AM32:AM34" si="55">RANK(AO32,$AO$31:$AO$34)</f>
        <v>3</v>
      </c>
      <c r="AN32" s="293" t="s">
        <v>59</v>
      </c>
      <c r="AO32" s="289">
        <f t="shared" ref="AO32:AO34" si="56">SUMIF($Z$31:$Z$36,$AN32,$AA$31:$AA$36)+SUMIF($AD$31:$AD$36,$AN32,$AE$31:$AE$36)</f>
        <v>1</v>
      </c>
      <c r="AP32" s="289">
        <f t="shared" ref="AP32:AP34" si="57">SUMIF($Z$31:$Z$36,$AN32,$AB$31:$AB$36)+SUMIF($AD$31:$AD$36,$AN32,$AF$31:$AF$36)</f>
        <v>4</v>
      </c>
      <c r="AQ32" s="289">
        <f t="shared" ref="AQ32:AQ34" si="58">SUMIF($Z$31:$Z$36,$AN32,$AC$31:$AC$36)+SUMIF($AD$31:$AD$36,$AN32,$AG$31:$AG$36)</f>
        <v>6</v>
      </c>
      <c r="AR32" s="289">
        <f t="shared" ref="AR32:AR34" si="59">AP32-AQ32</f>
        <v>-2</v>
      </c>
      <c r="AT32" s="289">
        <v>2</v>
      </c>
      <c r="AU32" s="289" t="str">
        <f t="shared" ref="AU32:AU34" si="60">VLOOKUP($AT32,$AI$31:$AR$34,6,FALSE)</f>
        <v>Italien</v>
      </c>
      <c r="AV32" s="289">
        <f t="shared" ref="AV32:AV34" si="61">VLOOKUP($AU32,$AN$31:$AR$34,2,FALSE)</f>
        <v>6</v>
      </c>
      <c r="AW32" s="289">
        <f t="shared" ref="AW32:AW34" si="62">VLOOKUP($AU32,$AN$31:$AR$34,3,FALSE)</f>
        <v>6</v>
      </c>
      <c r="AX32" s="289">
        <f t="shared" ref="AX32:AX34" si="63">VLOOKUP($AU32,$AN$31:$AR$34,4,FALSE)</f>
        <v>4</v>
      </c>
      <c r="AY32" s="289">
        <f t="shared" ref="AY32:AY34" si="64">VLOOKUP($AU32,$AN$31:$AR$34,5,FALSE)</f>
        <v>2</v>
      </c>
      <c r="AZ32" s="351">
        <v>8</v>
      </c>
      <c r="BA32" s="358">
        <v>41804.75</v>
      </c>
      <c r="BB32" s="353" t="s">
        <v>59</v>
      </c>
      <c r="BC32" s="354" t="s">
        <v>6</v>
      </c>
      <c r="BD32" s="355" t="s">
        <v>60</v>
      </c>
      <c r="BE32" s="357">
        <f>IF(G32='Resultat &amp; tabell'!$G32,2,0)</f>
        <v>2</v>
      </c>
      <c r="BF32" s="356" t="s">
        <v>6</v>
      </c>
      <c r="BG32" s="357">
        <f>IF(I32='Resultat &amp; tabell'!$I32,2,0)</f>
        <v>2</v>
      </c>
      <c r="BH32" s="357">
        <f>IF(J32='Resultat &amp; tabell'!$J32,1,0)</f>
        <v>1</v>
      </c>
      <c r="BI32" s="341">
        <f t="shared" si="52"/>
        <v>5</v>
      </c>
      <c r="BK32" s="344"/>
      <c r="BL32" s="381"/>
      <c r="BM32" s="381"/>
      <c r="BN32" s="381"/>
      <c r="BO32" s="381"/>
    </row>
    <row r="33" spans="2:67" ht="14.25" customHeight="1" x14ac:dyDescent="0.25">
      <c r="B33" s="280">
        <v>23</v>
      </c>
      <c r="C33" s="323">
        <v>41809.666666666664</v>
      </c>
      <c r="D33" s="319" t="s">
        <v>182</v>
      </c>
      <c r="E33" s="320" t="s">
        <v>6</v>
      </c>
      <c r="F33" s="321" t="s">
        <v>183</v>
      </c>
      <c r="G33" s="476">
        <v>3</v>
      </c>
      <c r="H33" s="334" t="s">
        <v>6</v>
      </c>
      <c r="I33" s="473">
        <v>2</v>
      </c>
      <c r="J33" s="473">
        <v>1</v>
      </c>
      <c r="K33" s="411">
        <f>IF('Resultat &amp; tabell'!J33="",0,BI33)</f>
        <v>1</v>
      </c>
      <c r="L33" s="401">
        <v>3</v>
      </c>
      <c r="M33" s="432" t="str">
        <f>VLOOKUP(L33,$AT$31:$AY$34,2,FALSE)</f>
        <v>England</v>
      </c>
      <c r="N33" s="433">
        <f>VLOOKUP(M33,$AU$31:$AY$34,2,FALSE)</f>
        <v>1</v>
      </c>
      <c r="O33" s="433">
        <f>VLOOKUP(M33,$AU$31:$AY$34,3,FALSE)</f>
        <v>4</v>
      </c>
      <c r="P33" s="433">
        <f>VLOOKUP(M33,$AU$31:$AY$34,4,FALSE)</f>
        <v>6</v>
      </c>
      <c r="Q33" s="434">
        <f>VLOOKUP(M33,$AU$31:$AY$34,5,FALSE)</f>
        <v>-2</v>
      </c>
      <c r="S33" s="404"/>
      <c r="T33" s="286"/>
      <c r="U33" s="286"/>
      <c r="V33" s="286"/>
      <c r="W33" s="286"/>
      <c r="Z33" s="293" t="s">
        <v>55</v>
      </c>
      <c r="AA33" s="294">
        <f t="shared" si="46"/>
        <v>3</v>
      </c>
      <c r="AB33" s="294">
        <f t="shared" si="47"/>
        <v>3</v>
      </c>
      <c r="AC33" s="294">
        <f t="shared" si="48"/>
        <v>2</v>
      </c>
      <c r="AD33" s="293" t="s">
        <v>59</v>
      </c>
      <c r="AE33" s="294">
        <f t="shared" si="49"/>
        <v>0</v>
      </c>
      <c r="AF33" s="290">
        <f t="shared" si="50"/>
        <v>2</v>
      </c>
      <c r="AG33" s="290">
        <f t="shared" si="51"/>
        <v>3</v>
      </c>
      <c r="AI33" s="289">
        <f>RANK($AJ33,$AJ$31:$AJ$34,1)+COUNTIF($AJ$31:$AJ33,$AJ33)-1</f>
        <v>4</v>
      </c>
      <c r="AJ33" s="289">
        <f>AK33+AL33+AM33</f>
        <v>4</v>
      </c>
      <c r="AK33" s="289">
        <f t="shared" si="53"/>
        <v>0</v>
      </c>
      <c r="AL33" s="289">
        <f t="shared" si="54"/>
        <v>1</v>
      </c>
      <c r="AM33" s="289">
        <f t="shared" si="55"/>
        <v>3</v>
      </c>
      <c r="AN33" s="293" t="s">
        <v>56</v>
      </c>
      <c r="AO33" s="289">
        <f t="shared" si="56"/>
        <v>1</v>
      </c>
      <c r="AP33" s="289">
        <f t="shared" si="57"/>
        <v>1</v>
      </c>
      <c r="AQ33" s="289">
        <f t="shared" si="58"/>
        <v>8</v>
      </c>
      <c r="AR33" s="289">
        <f t="shared" si="59"/>
        <v>-7</v>
      </c>
      <c r="AT33" s="289">
        <v>3</v>
      </c>
      <c r="AU33" s="289" t="str">
        <f t="shared" si="60"/>
        <v>England</v>
      </c>
      <c r="AV33" s="289">
        <f t="shared" si="61"/>
        <v>1</v>
      </c>
      <c r="AW33" s="289">
        <f t="shared" si="62"/>
        <v>4</v>
      </c>
      <c r="AX33" s="289">
        <f t="shared" si="63"/>
        <v>6</v>
      </c>
      <c r="AY33" s="289">
        <f t="shared" si="64"/>
        <v>-2</v>
      </c>
      <c r="AZ33" s="351">
        <v>23</v>
      </c>
      <c r="BA33" s="358">
        <v>41809.666666666664</v>
      </c>
      <c r="BB33" s="353" t="s">
        <v>55</v>
      </c>
      <c r="BC33" s="354" t="s">
        <v>6</v>
      </c>
      <c r="BD33" s="355" t="s">
        <v>59</v>
      </c>
      <c r="BE33" s="357">
        <f>IF(G33='Resultat &amp; tabell'!$G33,2,0)</f>
        <v>0</v>
      </c>
      <c r="BF33" s="356" t="s">
        <v>6</v>
      </c>
      <c r="BG33" s="357">
        <f>IF(I33='Resultat &amp; tabell'!$I33,2,0)</f>
        <v>0</v>
      </c>
      <c r="BH33" s="357">
        <f>IF(J33='Resultat &amp; tabell'!$J33,1,0)</f>
        <v>1</v>
      </c>
      <c r="BI33" s="341">
        <f t="shared" si="52"/>
        <v>1</v>
      </c>
      <c r="BK33" s="359"/>
      <c r="BL33" s="381"/>
      <c r="BM33" s="381"/>
      <c r="BN33" s="381"/>
      <c r="BO33" s="381"/>
    </row>
    <row r="34" spans="2:67" ht="14.25" customHeight="1" x14ac:dyDescent="0.25">
      <c r="B34" s="280">
        <v>24</v>
      </c>
      <c r="C34" s="323">
        <v>41810.541666666664</v>
      </c>
      <c r="D34" s="319" t="s">
        <v>184</v>
      </c>
      <c r="E34" s="320" t="s">
        <v>6</v>
      </c>
      <c r="F34" s="321" t="s">
        <v>185</v>
      </c>
      <c r="G34" s="476">
        <v>3</v>
      </c>
      <c r="H34" s="334" t="s">
        <v>6</v>
      </c>
      <c r="I34" s="473">
        <v>0</v>
      </c>
      <c r="J34" s="473">
        <v>1</v>
      </c>
      <c r="K34" s="411">
        <f>IF('Resultat &amp; tabell'!J34="",0,BI34)</f>
        <v>0</v>
      </c>
      <c r="L34" s="401">
        <v>4</v>
      </c>
      <c r="M34" s="421" t="str">
        <f>VLOOKUP(L34,$AT$31:$AY$34,2,FALSE)</f>
        <v>Costa Rica</v>
      </c>
      <c r="N34" s="418">
        <f>VLOOKUP(M34,$AU$31:$AY$34,2,FALSE)</f>
        <v>1</v>
      </c>
      <c r="O34" s="418">
        <f>VLOOKUP(M34,$AU$31:$AY$34,3,FALSE)</f>
        <v>1</v>
      </c>
      <c r="P34" s="418">
        <f>VLOOKUP(M34,$AU$31:$AY$34,4,FALSE)</f>
        <v>8</v>
      </c>
      <c r="Q34" s="419">
        <f>VLOOKUP(M34,$AU$31:$AY$34,5,FALSE)</f>
        <v>-7</v>
      </c>
      <c r="S34" s="404"/>
      <c r="T34" s="286"/>
      <c r="U34" s="286"/>
      <c r="V34" s="286"/>
      <c r="W34" s="286"/>
      <c r="Z34" s="293" t="s">
        <v>60</v>
      </c>
      <c r="AA34" s="294">
        <f t="shared" si="46"/>
        <v>3</v>
      </c>
      <c r="AB34" s="294">
        <f t="shared" si="47"/>
        <v>3</v>
      </c>
      <c r="AC34" s="294">
        <f t="shared" si="48"/>
        <v>0</v>
      </c>
      <c r="AD34" s="293" t="s">
        <v>56</v>
      </c>
      <c r="AE34" s="294">
        <f t="shared" si="49"/>
        <v>0</v>
      </c>
      <c r="AF34" s="290">
        <f t="shared" si="50"/>
        <v>0</v>
      </c>
      <c r="AG34" s="290">
        <f t="shared" si="51"/>
        <v>3</v>
      </c>
      <c r="AI34" s="289">
        <f>RANK($AJ34,$AJ$31:$AJ$34,1)+COUNTIF($AJ$31:$AJ34,$AJ34)-1</f>
        <v>2</v>
      </c>
      <c r="AJ34" s="289">
        <f>AK34+AL34+AM34</f>
        <v>2</v>
      </c>
      <c r="AK34" s="289">
        <f t="shared" si="53"/>
        <v>0</v>
      </c>
      <c r="AL34" s="289">
        <f t="shared" si="54"/>
        <v>0</v>
      </c>
      <c r="AM34" s="289">
        <f t="shared" si="55"/>
        <v>2</v>
      </c>
      <c r="AN34" s="293" t="s">
        <v>60</v>
      </c>
      <c r="AO34" s="289">
        <f t="shared" si="56"/>
        <v>6</v>
      </c>
      <c r="AP34" s="289">
        <f t="shared" si="57"/>
        <v>6</v>
      </c>
      <c r="AQ34" s="289">
        <f t="shared" si="58"/>
        <v>4</v>
      </c>
      <c r="AR34" s="289">
        <f t="shared" si="59"/>
        <v>2</v>
      </c>
      <c r="AT34" s="289">
        <v>4</v>
      </c>
      <c r="AU34" s="289" t="str">
        <f t="shared" si="60"/>
        <v>Costa Rica</v>
      </c>
      <c r="AV34" s="289">
        <f t="shared" si="61"/>
        <v>1</v>
      </c>
      <c r="AW34" s="289">
        <f t="shared" si="62"/>
        <v>1</v>
      </c>
      <c r="AX34" s="289">
        <f t="shared" si="63"/>
        <v>8</v>
      </c>
      <c r="AY34" s="289">
        <f t="shared" si="64"/>
        <v>-7</v>
      </c>
      <c r="AZ34" s="351">
        <v>24</v>
      </c>
      <c r="BA34" s="358">
        <v>41810.541666666664</v>
      </c>
      <c r="BB34" s="353" t="s">
        <v>60</v>
      </c>
      <c r="BC34" s="354" t="s">
        <v>6</v>
      </c>
      <c r="BD34" s="355" t="s">
        <v>56</v>
      </c>
      <c r="BE34" s="357">
        <f>IF(G34='Resultat &amp; tabell'!$G34,2,0)</f>
        <v>0</v>
      </c>
      <c r="BF34" s="356" t="s">
        <v>6</v>
      </c>
      <c r="BG34" s="357">
        <f>IF(I34='Resultat &amp; tabell'!$I34,2,0)</f>
        <v>0</v>
      </c>
      <c r="BH34" s="357">
        <f>IF(J34='Resultat &amp; tabell'!$J34,1,0)</f>
        <v>0</v>
      </c>
      <c r="BI34" s="341">
        <f t="shared" si="52"/>
        <v>0</v>
      </c>
      <c r="BK34" s="359"/>
      <c r="BL34" s="381"/>
      <c r="BM34" s="381"/>
      <c r="BN34" s="381"/>
      <c r="BO34" s="381"/>
    </row>
    <row r="35" spans="2:67" ht="14.25" customHeight="1" x14ac:dyDescent="0.25">
      <c r="B35" s="280">
        <v>39</v>
      </c>
      <c r="C35" s="323">
        <v>41814.541666666664</v>
      </c>
      <c r="D35" s="319" t="s">
        <v>184</v>
      </c>
      <c r="E35" s="320" t="s">
        <v>6</v>
      </c>
      <c r="F35" s="321" t="s">
        <v>182</v>
      </c>
      <c r="G35" s="476">
        <v>1</v>
      </c>
      <c r="H35" s="334" t="s">
        <v>6</v>
      </c>
      <c r="I35" s="473">
        <v>3</v>
      </c>
      <c r="J35" s="473">
        <v>2</v>
      </c>
      <c r="K35" s="411">
        <f>IF('Resultat &amp; tabell'!J35="",0,BI35)</f>
        <v>1</v>
      </c>
      <c r="N35" s="423"/>
      <c r="O35" s="436"/>
      <c r="P35" s="423"/>
      <c r="Q35" s="423"/>
      <c r="S35" s="404"/>
      <c r="T35" s="286"/>
      <c r="U35" s="286"/>
      <c r="V35" s="286"/>
      <c r="W35" s="286"/>
      <c r="Z35" s="293" t="s">
        <v>60</v>
      </c>
      <c r="AA35" s="294">
        <f t="shared" si="46"/>
        <v>0</v>
      </c>
      <c r="AB35" s="294">
        <f t="shared" si="47"/>
        <v>1</v>
      </c>
      <c r="AC35" s="294">
        <f t="shared" si="48"/>
        <v>3</v>
      </c>
      <c r="AD35" s="293" t="s">
        <v>55</v>
      </c>
      <c r="AE35" s="294">
        <f t="shared" si="49"/>
        <v>3</v>
      </c>
      <c r="AF35" s="290">
        <f t="shared" si="50"/>
        <v>3</v>
      </c>
      <c r="AG35" s="290">
        <f t="shared" si="51"/>
        <v>1</v>
      </c>
      <c r="AZ35" s="351">
        <v>39</v>
      </c>
      <c r="BA35" s="358">
        <v>41814.541666666664</v>
      </c>
      <c r="BB35" s="353" t="s">
        <v>60</v>
      </c>
      <c r="BC35" s="354" t="s">
        <v>6</v>
      </c>
      <c r="BD35" s="355" t="s">
        <v>55</v>
      </c>
      <c r="BE35" s="357">
        <f>IF(G35='Resultat &amp; tabell'!$G35,2,0)</f>
        <v>0</v>
      </c>
      <c r="BF35" s="356" t="s">
        <v>6</v>
      </c>
      <c r="BG35" s="357">
        <f>IF(I35='Resultat &amp; tabell'!$I35,2,0)</f>
        <v>0</v>
      </c>
      <c r="BH35" s="357">
        <f>IF(J35='Resultat &amp; tabell'!$J35,1,0)</f>
        <v>1</v>
      </c>
      <c r="BI35" s="341">
        <f t="shared" si="52"/>
        <v>1</v>
      </c>
      <c r="BL35" s="381"/>
      <c r="BM35" s="385"/>
      <c r="BN35" s="381"/>
      <c r="BO35" s="381"/>
    </row>
    <row r="36" spans="2:67" ht="14.25" customHeight="1" x14ac:dyDescent="0.25">
      <c r="B36" s="280">
        <v>40</v>
      </c>
      <c r="C36" s="323">
        <v>41814.541666666664</v>
      </c>
      <c r="D36" s="319" t="s">
        <v>185</v>
      </c>
      <c r="E36" s="320" t="s">
        <v>6</v>
      </c>
      <c r="F36" s="321" t="s">
        <v>183</v>
      </c>
      <c r="G36" s="476">
        <v>1</v>
      </c>
      <c r="H36" s="334" t="s">
        <v>6</v>
      </c>
      <c r="I36" s="473">
        <v>1</v>
      </c>
      <c r="J36" s="473" t="s">
        <v>214</v>
      </c>
      <c r="K36" s="411">
        <f>IF('Resultat &amp; tabell'!J36="",0,BI36)</f>
        <v>1</v>
      </c>
      <c r="N36" s="276"/>
      <c r="O36" s="276"/>
      <c r="P36" s="423"/>
      <c r="Q36" s="423"/>
      <c r="S36" s="404"/>
      <c r="T36" s="286"/>
      <c r="U36" s="286"/>
      <c r="V36" s="286"/>
      <c r="W36" s="286"/>
      <c r="Z36" s="293" t="s">
        <v>56</v>
      </c>
      <c r="AA36" s="294">
        <f t="shared" si="46"/>
        <v>1</v>
      </c>
      <c r="AB36" s="294">
        <f t="shared" si="47"/>
        <v>1</v>
      </c>
      <c r="AC36" s="294">
        <f t="shared" si="48"/>
        <v>1</v>
      </c>
      <c r="AD36" s="293" t="s">
        <v>59</v>
      </c>
      <c r="AE36" s="294">
        <f t="shared" si="49"/>
        <v>1</v>
      </c>
      <c r="AF36" s="290">
        <f t="shared" si="50"/>
        <v>1</v>
      </c>
      <c r="AG36" s="290">
        <f t="shared" si="51"/>
        <v>1</v>
      </c>
      <c r="AZ36" s="351">
        <v>40</v>
      </c>
      <c r="BA36" s="358">
        <v>41814.541666666664</v>
      </c>
      <c r="BB36" s="353" t="s">
        <v>56</v>
      </c>
      <c r="BC36" s="354" t="s">
        <v>6</v>
      </c>
      <c r="BD36" s="355" t="s">
        <v>59</v>
      </c>
      <c r="BE36" s="357">
        <f>IF(G36='Resultat &amp; tabell'!$G36,2,0)</f>
        <v>0</v>
      </c>
      <c r="BF36" s="356" t="s">
        <v>6</v>
      </c>
      <c r="BG36" s="357">
        <f>IF(I36='Resultat &amp; tabell'!$I36,2,0)</f>
        <v>0</v>
      </c>
      <c r="BH36" s="357">
        <f>IF(J36='Resultat &amp; tabell'!$J36,1,0)</f>
        <v>1</v>
      </c>
      <c r="BI36" s="341">
        <f t="shared" si="52"/>
        <v>1</v>
      </c>
      <c r="BL36" s="381"/>
      <c r="BM36" s="385"/>
      <c r="BN36" s="381"/>
      <c r="BO36" s="381"/>
    </row>
    <row r="37" spans="2:67" ht="14.25" customHeight="1" x14ac:dyDescent="0.25">
      <c r="C37" s="295"/>
      <c r="K37" s="424"/>
      <c r="N37" s="423"/>
      <c r="O37" s="436"/>
      <c r="P37" s="423"/>
      <c r="Q37" s="423"/>
      <c r="S37" s="404"/>
      <c r="T37" s="286"/>
      <c r="U37" s="286"/>
      <c r="V37" s="286"/>
      <c r="W37" s="286"/>
      <c r="BA37" s="366"/>
      <c r="BI37" s="342"/>
      <c r="BL37" s="381"/>
      <c r="BM37" s="385"/>
      <c r="BN37" s="381"/>
      <c r="BO37" s="381"/>
    </row>
    <row r="38" spans="2:67" s="300" customFormat="1" ht="14.25" customHeight="1" x14ac:dyDescent="0.25">
      <c r="B38" s="277" t="s">
        <v>61</v>
      </c>
      <c r="C38" s="298"/>
      <c r="D38" s="283"/>
      <c r="E38" s="284"/>
      <c r="F38" s="283"/>
      <c r="G38" s="284"/>
      <c r="H38" s="284"/>
      <c r="I38" s="284"/>
      <c r="J38" s="284"/>
      <c r="K38" s="424"/>
      <c r="L38" s="425"/>
      <c r="M38" s="426"/>
      <c r="N38" s="427"/>
      <c r="O38" s="437"/>
      <c r="P38" s="427"/>
      <c r="Q38" s="427"/>
      <c r="R38" s="426"/>
      <c r="S38" s="427"/>
      <c r="T38" s="284"/>
      <c r="U38" s="284"/>
      <c r="V38" s="284"/>
      <c r="W38" s="305"/>
      <c r="Z38" s="287"/>
      <c r="AA38" s="294"/>
      <c r="AB38" s="294"/>
      <c r="AC38" s="294"/>
      <c r="AD38" s="287"/>
      <c r="AE38" s="301"/>
      <c r="AF38" s="302"/>
      <c r="AG38" s="302"/>
      <c r="AH38" s="301"/>
      <c r="AI38" s="301"/>
      <c r="AJ38" s="301"/>
      <c r="AK38" s="301"/>
      <c r="AL38" s="301"/>
      <c r="AM38" s="301"/>
      <c r="AN38" s="301"/>
      <c r="AO38" s="301"/>
      <c r="AP38" s="301"/>
      <c r="AQ38" s="301"/>
      <c r="AR38" s="301"/>
      <c r="AS38" s="301"/>
      <c r="AT38" s="301"/>
      <c r="AU38" s="301"/>
      <c r="AV38" s="301"/>
      <c r="AW38" s="301"/>
      <c r="AX38" s="301"/>
      <c r="AY38" s="301"/>
      <c r="AZ38" s="344" t="s">
        <v>61</v>
      </c>
      <c r="BA38" s="368"/>
      <c r="BB38" s="345"/>
      <c r="BC38" s="346"/>
      <c r="BD38" s="345"/>
      <c r="BE38" s="346"/>
      <c r="BF38" s="346"/>
      <c r="BG38" s="346"/>
      <c r="BH38" s="346"/>
      <c r="BI38" s="343"/>
      <c r="BJ38" s="310"/>
      <c r="BK38" s="312"/>
      <c r="BL38" s="343"/>
      <c r="BM38" s="386"/>
      <c r="BN38" s="343"/>
      <c r="BO38" s="343"/>
    </row>
    <row r="39" spans="2:67" s="300" customFormat="1" ht="14.25" customHeight="1" x14ac:dyDescent="0.25">
      <c r="B39" s="330" t="s">
        <v>2</v>
      </c>
      <c r="C39" s="331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332" t="s">
        <v>81</v>
      </c>
      <c r="K39" s="428" t="s">
        <v>89</v>
      </c>
      <c r="L39" s="425"/>
      <c r="M39" s="407" t="s">
        <v>61</v>
      </c>
      <c r="N39" s="408" t="s">
        <v>89</v>
      </c>
      <c r="O39" s="408" t="s">
        <v>90</v>
      </c>
      <c r="P39" s="408" t="s">
        <v>91</v>
      </c>
      <c r="Q39" s="409" t="s">
        <v>101</v>
      </c>
      <c r="R39" s="426"/>
      <c r="S39" s="427"/>
      <c r="T39" s="284"/>
      <c r="U39" s="284"/>
      <c r="V39" s="284"/>
      <c r="W39" s="305"/>
      <c r="Z39" s="291" t="s">
        <v>87</v>
      </c>
      <c r="AA39" s="291" t="s">
        <v>89</v>
      </c>
      <c r="AB39" s="291" t="s">
        <v>90</v>
      </c>
      <c r="AC39" s="291" t="s">
        <v>91</v>
      </c>
      <c r="AD39" s="291" t="s">
        <v>88</v>
      </c>
      <c r="AE39" s="291" t="s">
        <v>89</v>
      </c>
      <c r="AF39" s="291" t="s">
        <v>90</v>
      </c>
      <c r="AG39" s="291" t="s">
        <v>91</v>
      </c>
      <c r="AH39" s="301"/>
      <c r="AI39" s="292" t="s">
        <v>99</v>
      </c>
      <c r="AJ39" s="292" t="s">
        <v>98</v>
      </c>
      <c r="AK39" s="292" t="s">
        <v>97</v>
      </c>
      <c r="AL39" s="291" t="s">
        <v>96</v>
      </c>
      <c r="AM39" s="291" t="s">
        <v>95</v>
      </c>
      <c r="AN39" s="291" t="s">
        <v>92</v>
      </c>
      <c r="AO39" s="291" t="s">
        <v>89</v>
      </c>
      <c r="AP39" s="291" t="s">
        <v>90</v>
      </c>
      <c r="AQ39" s="291" t="s">
        <v>91</v>
      </c>
      <c r="AR39" s="292" t="s">
        <v>93</v>
      </c>
      <c r="AS39" s="301"/>
      <c r="AT39" s="291" t="s">
        <v>94</v>
      </c>
      <c r="AU39" s="291" t="s">
        <v>92</v>
      </c>
      <c r="AV39" s="291" t="s">
        <v>89</v>
      </c>
      <c r="AW39" s="291" t="s">
        <v>90</v>
      </c>
      <c r="AX39" s="291" t="s">
        <v>91</v>
      </c>
      <c r="AY39" s="292" t="s">
        <v>93</v>
      </c>
      <c r="AZ39" s="373" t="s">
        <v>2</v>
      </c>
      <c r="BA39" s="371" t="s">
        <v>3</v>
      </c>
      <c r="BB39" s="375" t="s">
        <v>2</v>
      </c>
      <c r="BC39" s="372"/>
      <c r="BD39" s="376"/>
      <c r="BE39" s="1999" t="s">
        <v>4</v>
      </c>
      <c r="BF39" s="1999"/>
      <c r="BG39" s="1999"/>
      <c r="BH39" s="372" t="s">
        <v>81</v>
      </c>
      <c r="BI39" s="333" t="s">
        <v>89</v>
      </c>
      <c r="BJ39" s="310"/>
      <c r="BK39" s="347"/>
      <c r="BL39" s="343"/>
      <c r="BM39" s="343"/>
      <c r="BN39" s="343"/>
      <c r="BO39" s="343"/>
    </row>
    <row r="40" spans="2:67" ht="14.25" customHeight="1" x14ac:dyDescent="0.25">
      <c r="B40" s="280">
        <v>9</v>
      </c>
      <c r="C40" s="323">
        <v>41805.541666666664</v>
      </c>
      <c r="D40" s="319" t="s">
        <v>186</v>
      </c>
      <c r="E40" s="320" t="s">
        <v>6</v>
      </c>
      <c r="F40" s="321" t="s">
        <v>189</v>
      </c>
      <c r="G40" s="477">
        <v>2</v>
      </c>
      <c r="H40" s="334" t="s">
        <v>6</v>
      </c>
      <c r="I40" s="474">
        <v>1</v>
      </c>
      <c r="J40" s="474">
        <v>1</v>
      </c>
      <c r="K40" s="411">
        <f>IF('Resultat &amp; tabell'!J40="",0,BI40)</f>
        <v>5</v>
      </c>
      <c r="L40" s="412">
        <v>1</v>
      </c>
      <c r="M40" s="413" t="str">
        <f>VLOOKUP(L40,$AT$40:$AY$43,2,FALSE)</f>
        <v>Frankrike</v>
      </c>
      <c r="N40" s="414">
        <f>VLOOKUP(M40,$AU$40:$AY$43,2,FALSE)</f>
        <v>7</v>
      </c>
      <c r="O40" s="414">
        <f>VLOOKUP(M40,$AU$40:$AY$43,3,FALSE)</f>
        <v>9</v>
      </c>
      <c r="P40" s="414">
        <f>VLOOKUP(M40,$AU$40:$AY$43,4,FALSE)</f>
        <v>4</v>
      </c>
      <c r="Q40" s="415">
        <f>VLOOKUP(M40,$AU$40:$AY$43,5,FALSE)</f>
        <v>5</v>
      </c>
      <c r="Z40" s="293" t="s">
        <v>62</v>
      </c>
      <c r="AA40" s="294">
        <f t="shared" ref="AA40:AA45" si="65">IF(G40="",0,IF($G40&lt;$I40,0,IF($G40=$I40,1,3)))</f>
        <v>3</v>
      </c>
      <c r="AB40" s="294">
        <f t="shared" ref="AB40:AB45" si="66">G40</f>
        <v>2</v>
      </c>
      <c r="AC40" s="294">
        <f t="shared" ref="AC40:AC45" si="67">I40</f>
        <v>1</v>
      </c>
      <c r="AD40" s="293" t="s">
        <v>63</v>
      </c>
      <c r="AE40" s="294">
        <f t="shared" ref="AE40:AE45" si="68">IF(I40="",0,IF(I40&lt;G40,0,IF(G40=I40,1,3)))</f>
        <v>0</v>
      </c>
      <c r="AF40" s="290">
        <f t="shared" ref="AF40:AF45" si="69">I40</f>
        <v>1</v>
      </c>
      <c r="AG40" s="290">
        <f t="shared" ref="AG40:AG45" si="70">G40</f>
        <v>2</v>
      </c>
      <c r="AI40" s="289">
        <f>RANK($AJ40,$AJ$40:$AJ$43,1)+COUNTIF($AJ$40:$AJ40,$AJ40)-1</f>
        <v>2</v>
      </c>
      <c r="AJ40" s="289">
        <f>AK40+AL40+AM40</f>
        <v>2</v>
      </c>
      <c r="AK40" s="289">
        <f>SUMPRODUCT(($AO$40:$AO$43=AO40)*($AR$40:$AR$43=AR40)*($AP$40:$AP$43&gt;AP40))</f>
        <v>0</v>
      </c>
      <c r="AL40" s="289">
        <f>SUMPRODUCT(($AO$40:$AO$43=AO40)*($AR$40:$AR$43&gt;AR40))</f>
        <v>0</v>
      </c>
      <c r="AM40" s="289">
        <f>RANK(AO40,$AO$40:$AO$43)</f>
        <v>2</v>
      </c>
      <c r="AN40" s="293" t="s">
        <v>62</v>
      </c>
      <c r="AO40" s="289">
        <f>SUMIF($Z$40:$Z$45,$AN40,$AA$40:$AA$45)+SUMIF($AD$40:$AD$45,$AN40,$AE$40:$AE$45)</f>
        <v>5</v>
      </c>
      <c r="AP40" s="289">
        <f>SUMIF($Z$40:$Z$45,$AN40,$AB$40:$AB$45)+SUMIF($AD$40:$AD$45,$AN40,$AF$40:$AF$45)</f>
        <v>5</v>
      </c>
      <c r="AQ40" s="289">
        <f>SUMIF($Z$40:$Z$45,$AN40,$AC$40:$AC$45)+SUMIF($AD$40:$AD$45,$AN40,$AG$40:$AG$45)</f>
        <v>4</v>
      </c>
      <c r="AR40" s="289">
        <f>AP40-AQ40</f>
        <v>1</v>
      </c>
      <c r="AT40" s="289">
        <v>1</v>
      </c>
      <c r="AU40" s="289" t="str">
        <f>VLOOKUP($AT40,$AI$40:$AR$43,6,FALSE)</f>
        <v>Frankrike</v>
      </c>
      <c r="AV40" s="289">
        <f>VLOOKUP($AU40,$AN$40:$AR$43,2,FALSE)</f>
        <v>7</v>
      </c>
      <c r="AW40" s="289">
        <f>VLOOKUP($AU40,$AN$40:$AR$43,3,FALSE)</f>
        <v>9</v>
      </c>
      <c r="AX40" s="289">
        <f>VLOOKUP($AU40,$AN$40:$AR$43,4,FALSE)</f>
        <v>4</v>
      </c>
      <c r="AY40" s="289">
        <f>VLOOKUP($AU40,$AN$40:$AR$43,5,FALSE)</f>
        <v>5</v>
      </c>
      <c r="AZ40" s="351">
        <v>9</v>
      </c>
      <c r="BA40" s="358">
        <v>41805.541666666664</v>
      </c>
      <c r="BB40" s="353" t="s">
        <v>62</v>
      </c>
      <c r="BC40" s="354" t="s">
        <v>6</v>
      </c>
      <c r="BD40" s="355" t="s">
        <v>63</v>
      </c>
      <c r="BE40" s="357">
        <f>IF(G40='Resultat &amp; tabell'!$G40,2,0)</f>
        <v>2</v>
      </c>
      <c r="BF40" s="356" t="s">
        <v>6</v>
      </c>
      <c r="BG40" s="357">
        <f>IF(I40='Resultat &amp; tabell'!$I40,2,0)</f>
        <v>2</v>
      </c>
      <c r="BH40" s="357">
        <f>IF(J40='Resultat &amp; tabell'!$J40,1,0)</f>
        <v>1</v>
      </c>
      <c r="BI40" s="341">
        <f t="shared" ref="BI40:BI45" si="71">SUM(BE40+BG40+BH40)</f>
        <v>5</v>
      </c>
      <c r="BJ40" s="311"/>
      <c r="BK40" s="344"/>
      <c r="BL40" s="381"/>
      <c r="BM40" s="381"/>
      <c r="BN40" s="381"/>
      <c r="BO40" s="381"/>
    </row>
    <row r="41" spans="2:67" ht="14.25" customHeight="1" x14ac:dyDescent="0.25">
      <c r="B41" s="280">
        <v>10</v>
      </c>
      <c r="C41" s="323">
        <v>41805.666666666664</v>
      </c>
      <c r="D41" s="319" t="s">
        <v>187</v>
      </c>
      <c r="E41" s="320" t="s">
        <v>6</v>
      </c>
      <c r="F41" s="321" t="s">
        <v>188</v>
      </c>
      <c r="G41" s="477">
        <v>4</v>
      </c>
      <c r="H41" s="334" t="s">
        <v>6</v>
      </c>
      <c r="I41" s="474">
        <v>0</v>
      </c>
      <c r="J41" s="474">
        <v>1</v>
      </c>
      <c r="K41" s="411">
        <f>IF('Resultat &amp; tabell'!J41="",0,BI41)</f>
        <v>3</v>
      </c>
      <c r="L41" s="401">
        <v>2</v>
      </c>
      <c r="M41" s="417" t="str">
        <f>VLOOKUP(L41,$AT$40:$AY$43,2,FALSE)</f>
        <v>Schweiz</v>
      </c>
      <c r="N41" s="418">
        <f>VLOOKUP(M41,$AU$40:$AY$43,2,FALSE)</f>
        <v>5</v>
      </c>
      <c r="O41" s="418">
        <f>VLOOKUP(M41,$AU$40:$AY$43,3,FALSE)</f>
        <v>5</v>
      </c>
      <c r="P41" s="418">
        <f>VLOOKUP(M41,$AU$40:$AY$43,4,FALSE)</f>
        <v>4</v>
      </c>
      <c r="Q41" s="419">
        <f>VLOOKUP(M41,$AU$40:$AY$43,5,FALSE)</f>
        <v>1</v>
      </c>
      <c r="Z41" s="293" t="s">
        <v>64</v>
      </c>
      <c r="AA41" s="294">
        <f t="shared" si="65"/>
        <v>3</v>
      </c>
      <c r="AB41" s="294">
        <f t="shared" si="66"/>
        <v>4</v>
      </c>
      <c r="AC41" s="294">
        <f t="shared" si="67"/>
        <v>0</v>
      </c>
      <c r="AD41" s="293" t="s">
        <v>65</v>
      </c>
      <c r="AE41" s="294">
        <f t="shared" si="68"/>
        <v>0</v>
      </c>
      <c r="AF41" s="290">
        <f t="shared" si="69"/>
        <v>0</v>
      </c>
      <c r="AG41" s="290">
        <f t="shared" si="70"/>
        <v>4</v>
      </c>
      <c r="AI41" s="289">
        <f>RANK($AJ41,$AJ$40:$AJ$43,1)+COUNTIF($AJ$40:$AJ41,$AJ41)-1</f>
        <v>1</v>
      </c>
      <c r="AJ41" s="289">
        <f>AK41+AL41+AM41</f>
        <v>1</v>
      </c>
      <c r="AK41" s="289">
        <f t="shared" ref="AK41:AK43" si="72">SUMPRODUCT(($AO$40:$AO$43=AO41)*($AR$40:$AR$43=AR41)*($AP$40:$AP$43&gt;AP41))</f>
        <v>0</v>
      </c>
      <c r="AL41" s="289">
        <f t="shared" ref="AL41:AL43" si="73">SUMPRODUCT(($AO$40:$AO$43=AO41)*($AR$40:$AR$43&gt;AR41))</f>
        <v>0</v>
      </c>
      <c r="AM41" s="289">
        <f t="shared" ref="AM41:AM43" si="74">RANK(AO41,$AO$40:$AO$43)</f>
        <v>1</v>
      </c>
      <c r="AN41" s="293" t="s">
        <v>64</v>
      </c>
      <c r="AO41" s="289">
        <f t="shared" ref="AO41:AO43" si="75">SUMIF($Z$40:$Z$45,$AN41,$AA$40:$AA$45)+SUMIF($AD$40:$AD$45,$AN41,$AE$40:$AE$45)</f>
        <v>7</v>
      </c>
      <c r="AP41" s="289">
        <f t="shared" ref="AP41:AP43" si="76">SUMIF($Z$40:$Z$45,$AN41,$AB$40:$AB$45)+SUMIF($AD$40:$AD$45,$AN41,$AF$40:$AF$45)</f>
        <v>9</v>
      </c>
      <c r="AQ41" s="289">
        <f t="shared" ref="AQ41:AQ43" si="77">SUMIF($Z$40:$Z$45,$AN41,$AC$40:$AC$45)+SUMIF($AD$40:$AD$45,$AN41,$AG$40:$AG$45)</f>
        <v>4</v>
      </c>
      <c r="AR41" s="289">
        <f t="shared" ref="AR41:AR43" si="78">AP41-AQ41</f>
        <v>5</v>
      </c>
      <c r="AT41" s="289">
        <v>2</v>
      </c>
      <c r="AU41" s="289" t="str">
        <f t="shared" ref="AU41:AU43" si="79">VLOOKUP($AT41,$AI$40:$AR$43,6,FALSE)</f>
        <v>Schweiz</v>
      </c>
      <c r="AV41" s="289">
        <f t="shared" ref="AV41:AV43" si="80">VLOOKUP($AU41,$AN$40:$AR$43,2,FALSE)</f>
        <v>5</v>
      </c>
      <c r="AW41" s="289">
        <f t="shared" ref="AW41:AW43" si="81">VLOOKUP($AU41,$AN$40:$AR$43,3,FALSE)</f>
        <v>5</v>
      </c>
      <c r="AX41" s="289">
        <f t="shared" ref="AX41:AX43" si="82">VLOOKUP($AU41,$AN$40:$AR$43,4,FALSE)</f>
        <v>4</v>
      </c>
      <c r="AY41" s="289">
        <f t="shared" ref="AY41:AY43" si="83">VLOOKUP($AU41,$AN$40:$AR$43,5,FALSE)</f>
        <v>1</v>
      </c>
      <c r="AZ41" s="351">
        <v>10</v>
      </c>
      <c r="BA41" s="358">
        <v>41805.666666666664</v>
      </c>
      <c r="BB41" s="353" t="s">
        <v>64</v>
      </c>
      <c r="BC41" s="354" t="s">
        <v>6</v>
      </c>
      <c r="BD41" s="355" t="s">
        <v>65</v>
      </c>
      <c r="BE41" s="357">
        <f>IF(G41='Resultat &amp; tabell'!$G41,2,0)</f>
        <v>0</v>
      </c>
      <c r="BF41" s="356" t="s">
        <v>6</v>
      </c>
      <c r="BG41" s="357">
        <f>IF(I41='Resultat &amp; tabell'!$I41,2,0)</f>
        <v>2</v>
      </c>
      <c r="BH41" s="357">
        <f>IF(J41='Resultat &amp; tabell'!$J41,1,0)</f>
        <v>1</v>
      </c>
      <c r="BI41" s="341">
        <f t="shared" si="71"/>
        <v>3</v>
      </c>
      <c r="BK41" s="344"/>
      <c r="BL41" s="381"/>
      <c r="BM41" s="381"/>
      <c r="BN41" s="381"/>
      <c r="BO41" s="381"/>
    </row>
    <row r="42" spans="2:67" ht="14.25" customHeight="1" x14ac:dyDescent="0.25">
      <c r="B42" s="280">
        <v>25</v>
      </c>
      <c r="C42" s="323">
        <v>41810.666666666664</v>
      </c>
      <c r="D42" s="319" t="s">
        <v>186</v>
      </c>
      <c r="E42" s="320" t="s">
        <v>6</v>
      </c>
      <c r="F42" s="321" t="s">
        <v>187</v>
      </c>
      <c r="G42" s="477">
        <v>2</v>
      </c>
      <c r="H42" s="334" t="s">
        <v>6</v>
      </c>
      <c r="I42" s="474">
        <v>2</v>
      </c>
      <c r="J42" s="474" t="s">
        <v>214</v>
      </c>
      <c r="K42" s="411">
        <f>IF('Resultat &amp; tabell'!J42="",0,BI42)</f>
        <v>2</v>
      </c>
      <c r="L42" s="401">
        <v>3</v>
      </c>
      <c r="M42" s="432" t="str">
        <f>VLOOKUP(L42,$AT$40:$AY$43,2,FALSE)</f>
        <v>Ecuador</v>
      </c>
      <c r="N42" s="433">
        <f>VLOOKUP(M42,$AU$40:$AY$43,2,FALSE)</f>
        <v>3</v>
      </c>
      <c r="O42" s="433">
        <f>VLOOKUP(M42,$AU$40:$AY$43,3,FALSE)</f>
        <v>6</v>
      </c>
      <c r="P42" s="433">
        <f>VLOOKUP(M42,$AU$40:$AY$43,4,FALSE)</f>
        <v>6</v>
      </c>
      <c r="Q42" s="434">
        <f>VLOOKUP(M42,$AU$40:$AY$43,5,FALSE)</f>
        <v>0</v>
      </c>
      <c r="Z42" s="293" t="s">
        <v>62</v>
      </c>
      <c r="AA42" s="294">
        <f t="shared" si="65"/>
        <v>1</v>
      </c>
      <c r="AB42" s="294">
        <f t="shared" si="66"/>
        <v>2</v>
      </c>
      <c r="AC42" s="294">
        <f t="shared" si="67"/>
        <v>2</v>
      </c>
      <c r="AD42" s="293" t="s">
        <v>64</v>
      </c>
      <c r="AE42" s="294">
        <f t="shared" si="68"/>
        <v>1</v>
      </c>
      <c r="AF42" s="290">
        <f t="shared" si="69"/>
        <v>2</v>
      </c>
      <c r="AG42" s="290">
        <f t="shared" si="70"/>
        <v>2</v>
      </c>
      <c r="AI42" s="289">
        <f>RANK($AJ42,$AJ$40:$AJ$43,1)+COUNTIF($AJ$40:$AJ42,$AJ42)-1</f>
        <v>3</v>
      </c>
      <c r="AJ42" s="289">
        <f>AK42+AL42+AM42</f>
        <v>3</v>
      </c>
      <c r="AK42" s="289">
        <f t="shared" si="72"/>
        <v>0</v>
      </c>
      <c r="AL42" s="289">
        <f t="shared" si="73"/>
        <v>0</v>
      </c>
      <c r="AM42" s="289">
        <f t="shared" si="74"/>
        <v>3</v>
      </c>
      <c r="AN42" s="293" t="s">
        <v>63</v>
      </c>
      <c r="AO42" s="289">
        <f t="shared" si="75"/>
        <v>3</v>
      </c>
      <c r="AP42" s="289">
        <f t="shared" si="76"/>
        <v>6</v>
      </c>
      <c r="AQ42" s="289">
        <f t="shared" si="77"/>
        <v>6</v>
      </c>
      <c r="AR42" s="289">
        <f t="shared" si="78"/>
        <v>0</v>
      </c>
      <c r="AT42" s="289">
        <v>3</v>
      </c>
      <c r="AU42" s="289" t="str">
        <f t="shared" si="79"/>
        <v>Ecuador</v>
      </c>
      <c r="AV42" s="289">
        <f t="shared" si="80"/>
        <v>3</v>
      </c>
      <c r="AW42" s="289">
        <f t="shared" si="81"/>
        <v>6</v>
      </c>
      <c r="AX42" s="289">
        <f t="shared" si="82"/>
        <v>6</v>
      </c>
      <c r="AY42" s="289">
        <f t="shared" si="83"/>
        <v>0</v>
      </c>
      <c r="AZ42" s="351">
        <v>25</v>
      </c>
      <c r="BA42" s="358">
        <v>41810.666666666664</v>
      </c>
      <c r="BB42" s="353" t="s">
        <v>62</v>
      </c>
      <c r="BC42" s="354" t="s">
        <v>6</v>
      </c>
      <c r="BD42" s="355" t="s">
        <v>64</v>
      </c>
      <c r="BE42" s="357">
        <f>IF(G42='Resultat &amp; tabell'!$G42,2,0)</f>
        <v>2</v>
      </c>
      <c r="BF42" s="356" t="s">
        <v>6</v>
      </c>
      <c r="BG42" s="357">
        <f>IF(I42='Resultat &amp; tabell'!$I42,2,0)</f>
        <v>0</v>
      </c>
      <c r="BH42" s="357">
        <f>IF(J42='Resultat &amp; tabell'!$J42,1,0)</f>
        <v>0</v>
      </c>
      <c r="BI42" s="341">
        <f t="shared" si="71"/>
        <v>2</v>
      </c>
      <c r="BK42" s="359"/>
      <c r="BL42" s="381"/>
      <c r="BM42" s="381"/>
      <c r="BN42" s="381"/>
      <c r="BO42" s="381"/>
    </row>
    <row r="43" spans="2:67" ht="14.25" customHeight="1" x14ac:dyDescent="0.25">
      <c r="B43" s="280">
        <v>26</v>
      </c>
      <c r="C43" s="323">
        <v>41810.791666666664</v>
      </c>
      <c r="D43" s="319" t="s">
        <v>188</v>
      </c>
      <c r="E43" s="320" t="s">
        <v>6</v>
      </c>
      <c r="F43" s="321" t="s">
        <v>189</v>
      </c>
      <c r="G43" s="477">
        <v>1</v>
      </c>
      <c r="H43" s="334" t="s">
        <v>6</v>
      </c>
      <c r="I43" s="474">
        <v>3</v>
      </c>
      <c r="J43" s="474">
        <v>2</v>
      </c>
      <c r="K43" s="411">
        <f>IF('Resultat &amp; tabell'!J43="",0,BI43)</f>
        <v>3</v>
      </c>
      <c r="L43" s="401">
        <v>4</v>
      </c>
      <c r="M43" s="421" t="str">
        <f>VLOOKUP(L43,$AT$40:$AY$43,2,FALSE)</f>
        <v>Honduras</v>
      </c>
      <c r="N43" s="418">
        <f>VLOOKUP(M43,$AU$40:$AY$43,2,FALSE)</f>
        <v>1</v>
      </c>
      <c r="O43" s="418">
        <f>VLOOKUP(M43,$AU$40:$AY$43,3,FALSE)</f>
        <v>2</v>
      </c>
      <c r="P43" s="418">
        <f>VLOOKUP(M43,$AU$40:$AY$43,4,FALSE)</f>
        <v>8</v>
      </c>
      <c r="Q43" s="419">
        <f>VLOOKUP(M43,$AU$40:$AY$43,5,FALSE)</f>
        <v>-6</v>
      </c>
      <c r="Z43" s="293" t="s">
        <v>65</v>
      </c>
      <c r="AA43" s="294">
        <f t="shared" si="65"/>
        <v>0</v>
      </c>
      <c r="AB43" s="294">
        <f t="shared" si="66"/>
        <v>1</v>
      </c>
      <c r="AC43" s="294">
        <f t="shared" si="67"/>
        <v>3</v>
      </c>
      <c r="AD43" s="293" t="s">
        <v>63</v>
      </c>
      <c r="AE43" s="294">
        <f t="shared" si="68"/>
        <v>3</v>
      </c>
      <c r="AF43" s="290">
        <f t="shared" si="69"/>
        <v>3</v>
      </c>
      <c r="AG43" s="290">
        <f t="shared" si="70"/>
        <v>1</v>
      </c>
      <c r="AI43" s="289">
        <f>RANK($AJ43,$AJ$40:$AJ$43,1)+COUNTIF($AJ$40:$AJ43,$AJ43)-1</f>
        <v>4</v>
      </c>
      <c r="AJ43" s="289">
        <f>AK43+AL43+AM43</f>
        <v>4</v>
      </c>
      <c r="AK43" s="289">
        <f t="shared" si="72"/>
        <v>0</v>
      </c>
      <c r="AL43" s="289">
        <f t="shared" si="73"/>
        <v>0</v>
      </c>
      <c r="AM43" s="289">
        <f t="shared" si="74"/>
        <v>4</v>
      </c>
      <c r="AN43" s="293" t="s">
        <v>65</v>
      </c>
      <c r="AO43" s="289">
        <f t="shared" si="75"/>
        <v>1</v>
      </c>
      <c r="AP43" s="289">
        <f t="shared" si="76"/>
        <v>2</v>
      </c>
      <c r="AQ43" s="289">
        <f t="shared" si="77"/>
        <v>8</v>
      </c>
      <c r="AR43" s="289">
        <f t="shared" si="78"/>
        <v>-6</v>
      </c>
      <c r="AT43" s="289">
        <v>4</v>
      </c>
      <c r="AU43" s="289" t="str">
        <f t="shared" si="79"/>
        <v>Honduras</v>
      </c>
      <c r="AV43" s="289">
        <f t="shared" si="80"/>
        <v>1</v>
      </c>
      <c r="AW43" s="289">
        <f t="shared" si="81"/>
        <v>2</v>
      </c>
      <c r="AX43" s="289">
        <f t="shared" si="82"/>
        <v>8</v>
      </c>
      <c r="AY43" s="289">
        <f t="shared" si="83"/>
        <v>-6</v>
      </c>
      <c r="AZ43" s="351">
        <v>26</v>
      </c>
      <c r="BA43" s="358">
        <v>41810.791666666664</v>
      </c>
      <c r="BB43" s="353" t="s">
        <v>65</v>
      </c>
      <c r="BC43" s="354" t="s">
        <v>6</v>
      </c>
      <c r="BD43" s="355" t="s">
        <v>63</v>
      </c>
      <c r="BE43" s="357">
        <f>IF(G43='Resultat &amp; tabell'!$G43,2,0)</f>
        <v>2</v>
      </c>
      <c r="BF43" s="356" t="s">
        <v>6</v>
      </c>
      <c r="BG43" s="357">
        <f>IF(I43='Resultat &amp; tabell'!$I43,2,0)</f>
        <v>0</v>
      </c>
      <c r="BH43" s="357">
        <f>IF(J43='Resultat &amp; tabell'!$J43,1,0)</f>
        <v>1</v>
      </c>
      <c r="BI43" s="341">
        <f t="shared" si="71"/>
        <v>3</v>
      </c>
      <c r="BK43" s="359"/>
      <c r="BL43" s="381"/>
      <c r="BM43" s="381"/>
      <c r="BN43" s="381"/>
      <c r="BO43" s="381"/>
    </row>
    <row r="44" spans="2:67" ht="14.25" customHeight="1" x14ac:dyDescent="0.25">
      <c r="B44" s="280">
        <v>41</v>
      </c>
      <c r="C44" s="323">
        <v>41815.666666666664</v>
      </c>
      <c r="D44" s="319" t="s">
        <v>188</v>
      </c>
      <c r="E44" s="320" t="s">
        <v>6</v>
      </c>
      <c r="F44" s="321" t="s">
        <v>186</v>
      </c>
      <c r="G44" s="477">
        <v>1</v>
      </c>
      <c r="H44" s="334" t="s">
        <v>6</v>
      </c>
      <c r="I44" s="474">
        <v>1</v>
      </c>
      <c r="J44" s="474" t="s">
        <v>214</v>
      </c>
      <c r="K44" s="411">
        <f>IF('Resultat &amp; tabell'!J44="",0,BI44)</f>
        <v>0</v>
      </c>
      <c r="M44" s="403"/>
      <c r="N44" s="433"/>
      <c r="O44" s="276"/>
      <c r="P44" s="433"/>
      <c r="Q44" s="433"/>
      <c r="Z44" s="293" t="s">
        <v>65</v>
      </c>
      <c r="AA44" s="294">
        <f t="shared" si="65"/>
        <v>1</v>
      </c>
      <c r="AB44" s="294">
        <f t="shared" si="66"/>
        <v>1</v>
      </c>
      <c r="AC44" s="294">
        <f t="shared" si="67"/>
        <v>1</v>
      </c>
      <c r="AD44" s="293" t="s">
        <v>62</v>
      </c>
      <c r="AE44" s="294">
        <f t="shared" si="68"/>
        <v>1</v>
      </c>
      <c r="AF44" s="290">
        <f t="shared" si="69"/>
        <v>1</v>
      </c>
      <c r="AG44" s="290">
        <f t="shared" si="70"/>
        <v>1</v>
      </c>
      <c r="AZ44" s="351">
        <v>41</v>
      </c>
      <c r="BA44" s="358">
        <v>41815.666666666664</v>
      </c>
      <c r="BB44" s="353" t="s">
        <v>65</v>
      </c>
      <c r="BC44" s="354" t="s">
        <v>6</v>
      </c>
      <c r="BD44" s="355" t="s">
        <v>62</v>
      </c>
      <c r="BE44" s="357">
        <f>IF(G44='Resultat &amp; tabell'!$G44,2,0)</f>
        <v>0</v>
      </c>
      <c r="BF44" s="356" t="s">
        <v>6</v>
      </c>
      <c r="BG44" s="357">
        <f>IF(I44='Resultat &amp; tabell'!$I44,2,0)</f>
        <v>0</v>
      </c>
      <c r="BH44" s="357">
        <f>IF(J44='Resultat &amp; tabell'!$J44,1,0)</f>
        <v>0</v>
      </c>
      <c r="BI44" s="341">
        <f t="shared" si="71"/>
        <v>0</v>
      </c>
      <c r="BL44" s="381"/>
      <c r="BM44" s="381"/>
      <c r="BN44" s="381"/>
      <c r="BO44" s="381"/>
    </row>
    <row r="45" spans="2:67" ht="14.25" customHeight="1" x14ac:dyDescent="0.25">
      <c r="B45" s="280">
        <v>42</v>
      </c>
      <c r="C45" s="323">
        <v>41815.708333333336</v>
      </c>
      <c r="D45" s="319" t="s">
        <v>189</v>
      </c>
      <c r="E45" s="320" t="s">
        <v>6</v>
      </c>
      <c r="F45" s="321" t="s">
        <v>187</v>
      </c>
      <c r="G45" s="477">
        <v>2</v>
      </c>
      <c r="H45" s="334" t="s">
        <v>6</v>
      </c>
      <c r="I45" s="474">
        <v>3</v>
      </c>
      <c r="J45" s="474">
        <v>2</v>
      </c>
      <c r="K45" s="411">
        <f>IF('Resultat &amp; tabell'!J45="",0,BI45)</f>
        <v>0</v>
      </c>
      <c r="M45" s="456"/>
      <c r="N45" s="276"/>
      <c r="O45" s="433"/>
      <c r="P45" s="433"/>
      <c r="Q45" s="433"/>
      <c r="Z45" s="293" t="s">
        <v>63</v>
      </c>
      <c r="AA45" s="294">
        <f t="shared" si="65"/>
        <v>0</v>
      </c>
      <c r="AB45" s="294">
        <f t="shared" si="66"/>
        <v>2</v>
      </c>
      <c r="AC45" s="294">
        <f t="shared" si="67"/>
        <v>3</v>
      </c>
      <c r="AD45" s="293" t="s">
        <v>64</v>
      </c>
      <c r="AE45" s="294">
        <f t="shared" si="68"/>
        <v>3</v>
      </c>
      <c r="AF45" s="290">
        <f t="shared" si="69"/>
        <v>3</v>
      </c>
      <c r="AG45" s="290">
        <f t="shared" si="70"/>
        <v>2</v>
      </c>
      <c r="AZ45" s="351">
        <v>42</v>
      </c>
      <c r="BA45" s="358">
        <v>41815.708333333336</v>
      </c>
      <c r="BB45" s="353" t="s">
        <v>63</v>
      </c>
      <c r="BC45" s="354" t="s">
        <v>6</v>
      </c>
      <c r="BD45" s="355" t="s">
        <v>64</v>
      </c>
      <c r="BE45" s="357">
        <f>IF(G45='Resultat &amp; tabell'!$G45,2,0)</f>
        <v>0</v>
      </c>
      <c r="BF45" s="356" t="s">
        <v>6</v>
      </c>
      <c r="BG45" s="357">
        <f>IF(I45='Resultat &amp; tabell'!$I45,2,0)</f>
        <v>0</v>
      </c>
      <c r="BH45" s="357">
        <f>IF(J45='Resultat &amp; tabell'!$J45,1,0)</f>
        <v>0</v>
      </c>
      <c r="BI45" s="341">
        <f t="shared" si="71"/>
        <v>0</v>
      </c>
      <c r="BL45" s="381"/>
      <c r="BM45" s="381"/>
      <c r="BN45" s="381"/>
      <c r="BO45" s="381"/>
    </row>
    <row r="46" spans="2:67" ht="14.25" customHeight="1" x14ac:dyDescent="0.25">
      <c r="C46" s="295"/>
      <c r="K46" s="424"/>
      <c r="N46" s="423"/>
      <c r="O46" s="436"/>
      <c r="P46" s="423"/>
      <c r="Q46" s="423"/>
      <c r="BA46" s="366"/>
      <c r="BI46" s="342"/>
      <c r="BL46" s="381"/>
      <c r="BM46" s="385"/>
      <c r="BN46" s="381"/>
      <c r="BO46" s="381"/>
    </row>
    <row r="47" spans="2:67" s="300" customFormat="1" ht="14.25" customHeight="1" x14ac:dyDescent="0.25">
      <c r="B47" s="277" t="s">
        <v>66</v>
      </c>
      <c r="C47" s="298"/>
      <c r="D47" s="283"/>
      <c r="E47" s="284"/>
      <c r="F47" s="283"/>
      <c r="G47" s="284"/>
      <c r="H47" s="284"/>
      <c r="I47" s="284"/>
      <c r="J47" s="284"/>
      <c r="K47" s="424"/>
      <c r="L47" s="425"/>
      <c r="M47" s="426"/>
      <c r="N47" s="276"/>
      <c r="O47" s="437"/>
      <c r="P47" s="427"/>
      <c r="Q47" s="427"/>
      <c r="R47" s="426"/>
      <c r="S47" s="427"/>
      <c r="T47" s="284"/>
      <c r="U47" s="284"/>
      <c r="V47" s="284"/>
      <c r="W47" s="305"/>
      <c r="Z47" s="287"/>
      <c r="AA47" s="294"/>
      <c r="AB47" s="294"/>
      <c r="AC47" s="294"/>
      <c r="AD47" s="287"/>
      <c r="AE47" s="301"/>
      <c r="AF47" s="302"/>
      <c r="AG47" s="302"/>
      <c r="AH47" s="301"/>
      <c r="AI47" s="301"/>
      <c r="AJ47" s="301"/>
      <c r="AK47" s="301"/>
      <c r="AL47" s="301"/>
      <c r="AM47" s="301"/>
      <c r="AN47" s="301"/>
      <c r="AO47" s="301"/>
      <c r="AP47" s="301"/>
      <c r="AQ47" s="301"/>
      <c r="AR47" s="301"/>
      <c r="AS47" s="301"/>
      <c r="AT47" s="301"/>
      <c r="AU47" s="301"/>
      <c r="AV47" s="301"/>
      <c r="AW47" s="301"/>
      <c r="AX47" s="301"/>
      <c r="AY47" s="301"/>
      <c r="AZ47" s="344" t="s">
        <v>66</v>
      </c>
      <c r="BA47" s="368"/>
      <c r="BB47" s="345"/>
      <c r="BC47" s="346"/>
      <c r="BD47" s="345"/>
      <c r="BE47" s="346"/>
      <c r="BF47" s="346"/>
      <c r="BG47" s="346"/>
      <c r="BH47" s="346"/>
      <c r="BI47" s="343"/>
      <c r="BJ47" s="310"/>
      <c r="BK47" s="312"/>
      <c r="BL47" s="343"/>
      <c r="BM47" s="386"/>
      <c r="BN47" s="343"/>
      <c r="BO47" s="343"/>
    </row>
    <row r="48" spans="2:67" s="300" customFormat="1" ht="14.25" customHeight="1" x14ac:dyDescent="0.25">
      <c r="B48" s="330" t="s">
        <v>2</v>
      </c>
      <c r="C48" s="331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332" t="s">
        <v>81</v>
      </c>
      <c r="K48" s="428" t="s">
        <v>89</v>
      </c>
      <c r="L48" s="425"/>
      <c r="M48" s="407" t="s">
        <v>66</v>
      </c>
      <c r="N48" s="408" t="s">
        <v>89</v>
      </c>
      <c r="O48" s="408" t="s">
        <v>90</v>
      </c>
      <c r="P48" s="408" t="s">
        <v>91</v>
      </c>
      <c r="Q48" s="409" t="s">
        <v>101</v>
      </c>
      <c r="R48" s="426"/>
      <c r="S48" s="427"/>
      <c r="T48" s="284"/>
      <c r="U48" s="284"/>
      <c r="V48" s="284"/>
      <c r="W48" s="305"/>
      <c r="Z48" s="291" t="s">
        <v>87</v>
      </c>
      <c r="AA48" s="291" t="s">
        <v>89</v>
      </c>
      <c r="AB48" s="291" t="s">
        <v>90</v>
      </c>
      <c r="AC48" s="291" t="s">
        <v>91</v>
      </c>
      <c r="AD48" s="291" t="s">
        <v>88</v>
      </c>
      <c r="AE48" s="291" t="s">
        <v>89</v>
      </c>
      <c r="AF48" s="291" t="s">
        <v>90</v>
      </c>
      <c r="AG48" s="291" t="s">
        <v>91</v>
      </c>
      <c r="AH48" s="301"/>
      <c r="AI48" s="292" t="s">
        <v>99</v>
      </c>
      <c r="AJ48" s="292" t="s">
        <v>98</v>
      </c>
      <c r="AK48" s="292" t="s">
        <v>97</v>
      </c>
      <c r="AL48" s="291" t="s">
        <v>96</v>
      </c>
      <c r="AM48" s="291" t="s">
        <v>95</v>
      </c>
      <c r="AN48" s="291" t="s">
        <v>92</v>
      </c>
      <c r="AO48" s="291" t="s">
        <v>89</v>
      </c>
      <c r="AP48" s="291" t="s">
        <v>90</v>
      </c>
      <c r="AQ48" s="291" t="s">
        <v>91</v>
      </c>
      <c r="AR48" s="292" t="s">
        <v>93</v>
      </c>
      <c r="AS48" s="301"/>
      <c r="AT48" s="291" t="s">
        <v>94</v>
      </c>
      <c r="AU48" s="291" t="s">
        <v>92</v>
      </c>
      <c r="AV48" s="291" t="s">
        <v>89</v>
      </c>
      <c r="AW48" s="291" t="s">
        <v>90</v>
      </c>
      <c r="AX48" s="291" t="s">
        <v>91</v>
      </c>
      <c r="AY48" s="292" t="s">
        <v>93</v>
      </c>
      <c r="AZ48" s="373" t="s">
        <v>2</v>
      </c>
      <c r="BA48" s="371" t="s">
        <v>3</v>
      </c>
      <c r="BB48" s="375" t="s">
        <v>2</v>
      </c>
      <c r="BC48" s="372"/>
      <c r="BD48" s="376"/>
      <c r="BE48" s="1999" t="s">
        <v>4</v>
      </c>
      <c r="BF48" s="1999"/>
      <c r="BG48" s="1999"/>
      <c r="BH48" s="372" t="s">
        <v>81</v>
      </c>
      <c r="BI48" s="333" t="s">
        <v>89</v>
      </c>
      <c r="BJ48" s="310"/>
      <c r="BK48" s="347"/>
      <c r="BL48" s="343"/>
      <c r="BM48" s="343"/>
      <c r="BN48" s="343"/>
      <c r="BO48" s="343"/>
    </row>
    <row r="49" spans="2:67" ht="14.25" customHeight="1" x14ac:dyDescent="0.25">
      <c r="B49" s="280">
        <v>11</v>
      </c>
      <c r="C49" s="323">
        <v>41805.791666666664</v>
      </c>
      <c r="D49" s="319" t="s">
        <v>190</v>
      </c>
      <c r="E49" s="320" t="s">
        <v>6</v>
      </c>
      <c r="F49" s="321" t="s">
        <v>193</v>
      </c>
      <c r="G49" s="478">
        <v>3</v>
      </c>
      <c r="H49" s="334" t="s">
        <v>6</v>
      </c>
      <c r="I49" s="475">
        <v>2</v>
      </c>
      <c r="J49" s="475">
        <v>1</v>
      </c>
      <c r="K49" s="411">
        <f>IF('Resultat &amp; tabell'!J49="",0,BI49)</f>
        <v>1</v>
      </c>
      <c r="L49" s="412">
        <v>1</v>
      </c>
      <c r="M49" s="413" t="str">
        <f>VLOOKUP(L49,$AT$49:$AY$52,2,FALSE)</f>
        <v>Argentina</v>
      </c>
      <c r="N49" s="414">
        <f>VLOOKUP(M49,$AU$49:$AY$52,2,FALSE)</f>
        <v>9</v>
      </c>
      <c r="O49" s="414">
        <f>VLOOKUP(M49,$AU$49:$AY$52,3,FALSE)</f>
        <v>12</v>
      </c>
      <c r="P49" s="414">
        <f>VLOOKUP(M49,$AU$49:$AY$52,4,FALSE)</f>
        <v>4</v>
      </c>
      <c r="Q49" s="415">
        <f>VLOOKUP(M49,$AU$49:$AY$52,5,FALSE)</f>
        <v>8</v>
      </c>
      <c r="Z49" s="293" t="s">
        <v>67</v>
      </c>
      <c r="AA49" s="294">
        <f t="shared" ref="AA49:AA54" si="84">IF(G49="",0,IF($G49&lt;$I49,0,IF($G49=$I49,1,3)))</f>
        <v>3</v>
      </c>
      <c r="AB49" s="294">
        <f t="shared" ref="AB49:AB54" si="85">G49</f>
        <v>3</v>
      </c>
      <c r="AC49" s="294">
        <f t="shared" ref="AC49:AC54" si="86">I49</f>
        <v>2</v>
      </c>
      <c r="AD49" s="293" t="s">
        <v>68</v>
      </c>
      <c r="AE49" s="294">
        <f t="shared" ref="AE49:AE54" si="87">IF(I49="",0,IF(I49&lt;G49,0,IF(G49=I49,1,3)))</f>
        <v>0</v>
      </c>
      <c r="AF49" s="290">
        <f t="shared" ref="AF49:AF54" si="88">I49</f>
        <v>2</v>
      </c>
      <c r="AG49" s="290">
        <f t="shared" ref="AG49:AG54" si="89">G49</f>
        <v>3</v>
      </c>
      <c r="AI49" s="289">
        <f>RANK($AJ49,$AJ$49:$AJ$52,1)+COUNTIF($AJ$49:$AJ49,$AJ49)-1</f>
        <v>1</v>
      </c>
      <c r="AJ49" s="289">
        <f>AK49+AL49+AM49</f>
        <v>1</v>
      </c>
      <c r="AK49" s="289">
        <f>SUMPRODUCT(($AO$49:$AO$52=AO49)*($AR$49:$AR$52=AR49)*($AP$49:$AP$52&gt;AP49))</f>
        <v>0</v>
      </c>
      <c r="AL49" s="289">
        <f>SUMPRODUCT(($AO$49:$AO$52=AO49)*($AR$49:$AR$52&gt;AR49))</f>
        <v>0</v>
      </c>
      <c r="AM49" s="289">
        <f>RANK(AO49,$AO$49:$AO$52)</f>
        <v>1</v>
      </c>
      <c r="AN49" s="293" t="s">
        <v>67</v>
      </c>
      <c r="AO49" s="289">
        <f>SUMIF($Z$49:$Z$54,$AN49,$AA$49:$AA$54)+SUMIF($AD$49:$AD$54,$AN49,$AE$49:$AE$54)</f>
        <v>9</v>
      </c>
      <c r="AP49" s="289">
        <f>SUMIF($Z$49:$Z$54,$AN49,$AB$49:$AB$54)+SUMIF($AD$49:$AD$54,$AN49,$AF$49:$AF$54)</f>
        <v>12</v>
      </c>
      <c r="AQ49" s="289">
        <f>SUMIF($Z$49:$Z$54,$AN49,$AC$49:$AC$54)+SUMIF($AD$49:$AD$54,$AN49,$AG$49:$AG$54)</f>
        <v>4</v>
      </c>
      <c r="AR49" s="289">
        <f>AP49-AQ49</f>
        <v>8</v>
      </c>
      <c r="AT49" s="289">
        <v>1</v>
      </c>
      <c r="AU49" s="289" t="str">
        <f>VLOOKUP($AT49,$AI$49:$AR$52,6,FALSE)</f>
        <v>Argentina</v>
      </c>
      <c r="AV49" s="289">
        <f>VLOOKUP($AU49,$AN$49:$AR$52,2,FALSE)</f>
        <v>9</v>
      </c>
      <c r="AW49" s="289">
        <f>VLOOKUP($AU49,$AN$49:$AR$52,3,FALSE)</f>
        <v>12</v>
      </c>
      <c r="AX49" s="289">
        <f>VLOOKUP($AU49,$AN$49:$AR$52,4,FALSE)</f>
        <v>4</v>
      </c>
      <c r="AY49" s="289">
        <f>VLOOKUP($AU49,$AN$49:$AR$52,5,FALSE)</f>
        <v>8</v>
      </c>
      <c r="AZ49" s="351">
        <v>11</v>
      </c>
      <c r="BA49" s="358">
        <v>41805.791666666664</v>
      </c>
      <c r="BB49" s="353" t="s">
        <v>67</v>
      </c>
      <c r="BC49" s="354" t="s">
        <v>6</v>
      </c>
      <c r="BD49" s="355" t="s">
        <v>68</v>
      </c>
      <c r="BE49" s="357">
        <f>IF(G49='Resultat &amp; tabell'!$G49,2,0)</f>
        <v>0</v>
      </c>
      <c r="BF49" s="356" t="s">
        <v>6</v>
      </c>
      <c r="BG49" s="357">
        <f>IF(I49='Resultat &amp; tabell'!$I49,2,0)</f>
        <v>0</v>
      </c>
      <c r="BH49" s="357">
        <f>IF(J49='Resultat &amp; tabell'!$J49,1,0)</f>
        <v>1</v>
      </c>
      <c r="BI49" s="341">
        <f t="shared" ref="BI49:BI54" si="90">SUM(BE49+BG49+BH49)</f>
        <v>1</v>
      </c>
      <c r="BJ49" s="311"/>
      <c r="BK49" s="344"/>
      <c r="BL49" s="381"/>
      <c r="BM49" s="381"/>
      <c r="BN49" s="381"/>
      <c r="BO49" s="381"/>
    </row>
    <row r="50" spans="2:67" ht="14.25" customHeight="1" x14ac:dyDescent="0.25">
      <c r="B50" s="280">
        <v>12</v>
      </c>
      <c r="C50" s="323">
        <v>41806.666666666664</v>
      </c>
      <c r="D50" s="319" t="s">
        <v>191</v>
      </c>
      <c r="E50" s="320" t="s">
        <v>6</v>
      </c>
      <c r="F50" s="321" t="s">
        <v>192</v>
      </c>
      <c r="G50" s="478">
        <v>1</v>
      </c>
      <c r="H50" s="334" t="s">
        <v>6</v>
      </c>
      <c r="I50" s="475">
        <v>2</v>
      </c>
      <c r="J50" s="475" t="s">
        <v>214</v>
      </c>
      <c r="K50" s="411">
        <f>IF('Resultat &amp; tabell'!J50="",0,BI50)</f>
        <v>1</v>
      </c>
      <c r="L50" s="401">
        <v>2</v>
      </c>
      <c r="M50" s="417" t="str">
        <f>VLOOKUP(L50,$AT$49:$AY$52,2,FALSE)</f>
        <v>Bosnien</v>
      </c>
      <c r="N50" s="418">
        <f>VLOOKUP(M50,$AU$49:$AY$52,2,FALSE)</f>
        <v>6</v>
      </c>
      <c r="O50" s="418">
        <f>VLOOKUP(M50,$AU$49:$AY$52,3,FALSE)</f>
        <v>8</v>
      </c>
      <c r="P50" s="418">
        <f>VLOOKUP(M50,$AU$49:$AY$52,4,FALSE)</f>
        <v>4</v>
      </c>
      <c r="Q50" s="419">
        <f>VLOOKUP(M50,$AU$49:$AY$52,5,FALSE)</f>
        <v>4</v>
      </c>
      <c r="Z50" s="293" t="s">
        <v>69</v>
      </c>
      <c r="AA50" s="294">
        <f t="shared" si="84"/>
        <v>0</v>
      </c>
      <c r="AB50" s="294">
        <f t="shared" si="85"/>
        <v>1</v>
      </c>
      <c r="AC50" s="294">
        <f t="shared" si="86"/>
        <v>2</v>
      </c>
      <c r="AD50" s="293" t="s">
        <v>70</v>
      </c>
      <c r="AE50" s="294">
        <f t="shared" si="87"/>
        <v>3</v>
      </c>
      <c r="AF50" s="290">
        <f t="shared" si="88"/>
        <v>2</v>
      </c>
      <c r="AG50" s="290">
        <f t="shared" si="89"/>
        <v>1</v>
      </c>
      <c r="AI50" s="289">
        <f>RANK($AJ50,$AJ$49:$AJ$52,1)+COUNTIF($AJ$49:$AJ50,$AJ50)-1</f>
        <v>4</v>
      </c>
      <c r="AJ50" s="289">
        <f>AK50+AL50+AM50</f>
        <v>4</v>
      </c>
      <c r="AK50" s="289">
        <f t="shared" ref="AK50:AK52" si="91">SUMPRODUCT(($AO$49:$AO$52=AO50)*($AR$49:$AR$52=AR50)*($AP$49:$AP$52&gt;AP50))</f>
        <v>0</v>
      </c>
      <c r="AL50" s="289">
        <f t="shared" ref="AL50:AL52" si="92">SUMPRODUCT(($AO$49:$AO$52=AO50)*($AR$49:$AR$52&gt;AR50))</f>
        <v>0</v>
      </c>
      <c r="AM50" s="289">
        <f t="shared" ref="AM50:AM52" si="93">RANK(AO50,$AO$49:$AO$52)</f>
        <v>4</v>
      </c>
      <c r="AN50" s="293" t="s">
        <v>69</v>
      </c>
      <c r="AO50" s="289">
        <f t="shared" ref="AO50:AO52" si="94">SUMIF($Z$49:$Z$54,$AN50,$AA$49:$AA$54)+SUMIF($AD$49:$AD$54,$AN50,$AE$49:$AE$54)</f>
        <v>0</v>
      </c>
      <c r="AP50" s="289">
        <f t="shared" ref="AP50:AP52" si="95">SUMIF($Z$49:$Z$54,$AN50,$AB$49:$AB$54)+SUMIF($AD$49:$AD$54,$AN50,$AF$49:$AF$54)</f>
        <v>1</v>
      </c>
      <c r="AQ50" s="289">
        <f t="shared" ref="AQ50:AQ52" si="96">SUMIF($Z$49:$Z$54,$AN50,$AC$49:$AC$54)+SUMIF($AD$49:$AD$54,$AN50,$AG$49:$AG$54)</f>
        <v>10</v>
      </c>
      <c r="AR50" s="289">
        <f t="shared" ref="AR50:AR52" si="97">AP50-AQ50</f>
        <v>-9</v>
      </c>
      <c r="AT50" s="289">
        <v>2</v>
      </c>
      <c r="AU50" s="289" t="str">
        <f t="shared" ref="AU50:AU52" si="98">VLOOKUP($AT50,$AI$49:$AR$52,6,FALSE)</f>
        <v>Bosnien</v>
      </c>
      <c r="AV50" s="289">
        <f t="shared" ref="AV50:AV52" si="99">VLOOKUP($AU50,$AN$49:$AR$52,2,FALSE)</f>
        <v>6</v>
      </c>
      <c r="AW50" s="289">
        <f t="shared" ref="AW50:AW52" si="100">VLOOKUP($AU50,$AN$49:$AR$52,3,FALSE)</f>
        <v>8</v>
      </c>
      <c r="AX50" s="289">
        <f t="shared" ref="AX50:AX52" si="101">VLOOKUP($AU50,$AN$49:$AR$52,4,FALSE)</f>
        <v>4</v>
      </c>
      <c r="AY50" s="289">
        <f t="shared" ref="AY50:AY52" si="102">VLOOKUP($AU50,$AN$49:$AR$52,5,FALSE)</f>
        <v>4</v>
      </c>
      <c r="AZ50" s="351">
        <v>12</v>
      </c>
      <c r="BA50" s="358">
        <v>41806.666666666664</v>
      </c>
      <c r="BB50" s="353" t="s">
        <v>69</v>
      </c>
      <c r="BC50" s="354" t="s">
        <v>6</v>
      </c>
      <c r="BD50" s="355" t="s">
        <v>70</v>
      </c>
      <c r="BE50" s="357">
        <f>IF(G50='Resultat &amp; tabell'!$G50,2,0)</f>
        <v>0</v>
      </c>
      <c r="BF50" s="356" t="s">
        <v>6</v>
      </c>
      <c r="BG50" s="357">
        <f>IF(I50='Resultat &amp; tabell'!$I50,2,0)</f>
        <v>0</v>
      </c>
      <c r="BH50" s="357">
        <f>IF(J50='Resultat &amp; tabell'!$J50,1,0)</f>
        <v>1</v>
      </c>
      <c r="BI50" s="341">
        <f t="shared" si="90"/>
        <v>1</v>
      </c>
      <c r="BK50" s="344"/>
      <c r="BL50" s="381"/>
      <c r="BM50" s="381"/>
      <c r="BN50" s="381"/>
      <c r="BO50" s="381"/>
    </row>
    <row r="51" spans="2:67" ht="14.25" customHeight="1" x14ac:dyDescent="0.25">
      <c r="B51" s="280">
        <v>27</v>
      </c>
      <c r="C51" s="323">
        <v>41811.541666666664</v>
      </c>
      <c r="D51" s="319" t="s">
        <v>190</v>
      </c>
      <c r="E51" s="320" t="s">
        <v>6</v>
      </c>
      <c r="F51" s="321" t="s">
        <v>191</v>
      </c>
      <c r="G51" s="478">
        <v>5</v>
      </c>
      <c r="H51" s="334" t="s">
        <v>6</v>
      </c>
      <c r="I51" s="475">
        <v>0</v>
      </c>
      <c r="J51" s="475">
        <v>1</v>
      </c>
      <c r="K51" s="411">
        <f>IF('Resultat &amp; tabell'!J51="",0,BI51)</f>
        <v>3</v>
      </c>
      <c r="L51" s="401">
        <v>3</v>
      </c>
      <c r="M51" s="432" t="str">
        <f>VLOOKUP(L51,$AT$49:$AY$52,2,FALSE)</f>
        <v>Nigeria</v>
      </c>
      <c r="N51" s="433">
        <f>VLOOKUP(M51,$AU$49:$AY$52,2,FALSE)</f>
        <v>3</v>
      </c>
      <c r="O51" s="433">
        <f>VLOOKUP(M51,$AU$49:$AY$52,3,FALSE)</f>
        <v>5</v>
      </c>
      <c r="P51" s="433">
        <f>VLOOKUP(M51,$AU$49:$AY$52,4,FALSE)</f>
        <v>8</v>
      </c>
      <c r="Q51" s="434">
        <f>VLOOKUP(M51,$AU$49:$AY$52,5,FALSE)</f>
        <v>-3</v>
      </c>
      <c r="Z51" s="293" t="s">
        <v>67</v>
      </c>
      <c r="AA51" s="294">
        <f t="shared" si="84"/>
        <v>3</v>
      </c>
      <c r="AB51" s="294">
        <f t="shared" si="85"/>
        <v>5</v>
      </c>
      <c r="AC51" s="294">
        <f t="shared" si="86"/>
        <v>0</v>
      </c>
      <c r="AD51" s="293" t="s">
        <v>69</v>
      </c>
      <c r="AE51" s="294">
        <f t="shared" si="87"/>
        <v>0</v>
      </c>
      <c r="AF51" s="290">
        <f t="shared" si="88"/>
        <v>0</v>
      </c>
      <c r="AG51" s="290">
        <f t="shared" si="89"/>
        <v>5</v>
      </c>
      <c r="AI51" s="289">
        <f>RANK($AJ51,$AJ$49:$AJ$52,1)+COUNTIF($AJ$49:$AJ51,$AJ51)-1</f>
        <v>2</v>
      </c>
      <c r="AJ51" s="289">
        <f>AK51+AL51+AM51</f>
        <v>2</v>
      </c>
      <c r="AK51" s="289">
        <f t="shared" si="91"/>
        <v>0</v>
      </c>
      <c r="AL51" s="289">
        <f t="shared" si="92"/>
        <v>0</v>
      </c>
      <c r="AM51" s="289">
        <f t="shared" si="93"/>
        <v>2</v>
      </c>
      <c r="AN51" s="293" t="s">
        <v>68</v>
      </c>
      <c r="AO51" s="289">
        <f t="shared" si="94"/>
        <v>6</v>
      </c>
      <c r="AP51" s="289">
        <f t="shared" si="95"/>
        <v>8</v>
      </c>
      <c r="AQ51" s="289">
        <f t="shared" si="96"/>
        <v>4</v>
      </c>
      <c r="AR51" s="289">
        <f t="shared" si="97"/>
        <v>4</v>
      </c>
      <c r="AT51" s="289">
        <v>3</v>
      </c>
      <c r="AU51" s="289" t="str">
        <f t="shared" si="98"/>
        <v>Nigeria</v>
      </c>
      <c r="AV51" s="289">
        <f t="shared" si="99"/>
        <v>3</v>
      </c>
      <c r="AW51" s="289">
        <f t="shared" si="100"/>
        <v>5</v>
      </c>
      <c r="AX51" s="289">
        <f t="shared" si="101"/>
        <v>8</v>
      </c>
      <c r="AY51" s="289">
        <f t="shared" si="102"/>
        <v>-3</v>
      </c>
      <c r="AZ51" s="351">
        <v>27</v>
      </c>
      <c r="BA51" s="358">
        <v>41811.541666666664</v>
      </c>
      <c r="BB51" s="353" t="s">
        <v>67</v>
      </c>
      <c r="BC51" s="354" t="s">
        <v>6</v>
      </c>
      <c r="BD51" s="355" t="s">
        <v>69</v>
      </c>
      <c r="BE51" s="357">
        <f>IF(G51='Resultat &amp; tabell'!$G51,2,0)</f>
        <v>0</v>
      </c>
      <c r="BF51" s="356" t="s">
        <v>6</v>
      </c>
      <c r="BG51" s="357">
        <f>IF(I51='Resultat &amp; tabell'!$I51,2,0)</f>
        <v>2</v>
      </c>
      <c r="BH51" s="357">
        <f>IF(J51='Resultat &amp; tabell'!$J51,1,0)</f>
        <v>1</v>
      </c>
      <c r="BI51" s="341">
        <f t="shared" si="90"/>
        <v>3</v>
      </c>
      <c r="BK51" s="359"/>
      <c r="BL51" s="381"/>
      <c r="BM51" s="381"/>
      <c r="BN51" s="381"/>
      <c r="BO51" s="381"/>
    </row>
    <row r="52" spans="2:67" ht="14.25" customHeight="1" x14ac:dyDescent="0.25">
      <c r="B52" s="280">
        <v>28</v>
      </c>
      <c r="C52" s="323">
        <v>41811.75</v>
      </c>
      <c r="D52" s="319" t="s">
        <v>192</v>
      </c>
      <c r="E52" s="320" t="s">
        <v>6</v>
      </c>
      <c r="F52" s="321" t="s">
        <v>193</v>
      </c>
      <c r="G52" s="478">
        <v>1</v>
      </c>
      <c r="H52" s="334" t="s">
        <v>6</v>
      </c>
      <c r="I52" s="475">
        <v>3</v>
      </c>
      <c r="J52" s="475">
        <v>2</v>
      </c>
      <c r="K52" s="411">
        <f>IF('Resultat &amp; tabell'!J52="",0,BI52)</f>
        <v>2</v>
      </c>
      <c r="L52" s="401">
        <v>4</v>
      </c>
      <c r="M52" s="421" t="str">
        <f>VLOOKUP(L52,$AT$49:$AY$52,2,FALSE)</f>
        <v>Iran</v>
      </c>
      <c r="N52" s="418">
        <f>VLOOKUP(M52,$AU$49:$AY$52,2,FALSE)</f>
        <v>0</v>
      </c>
      <c r="O52" s="418">
        <f>VLOOKUP(M52,$AU$49:$AY$52,3,FALSE)</f>
        <v>1</v>
      </c>
      <c r="P52" s="418">
        <f>VLOOKUP(M52,$AU$49:$AY$52,4,FALSE)</f>
        <v>10</v>
      </c>
      <c r="Q52" s="419">
        <f>VLOOKUP(M52,$AU$49:$AY$52,5,FALSE)</f>
        <v>-9</v>
      </c>
      <c r="Z52" s="293" t="s">
        <v>70</v>
      </c>
      <c r="AA52" s="294">
        <f t="shared" si="84"/>
        <v>0</v>
      </c>
      <c r="AB52" s="294">
        <f t="shared" si="85"/>
        <v>1</v>
      </c>
      <c r="AC52" s="294">
        <f t="shared" si="86"/>
        <v>3</v>
      </c>
      <c r="AD52" s="293" t="s">
        <v>68</v>
      </c>
      <c r="AE52" s="294">
        <f t="shared" si="87"/>
        <v>3</v>
      </c>
      <c r="AF52" s="290">
        <f t="shared" si="88"/>
        <v>3</v>
      </c>
      <c r="AG52" s="290">
        <f t="shared" si="89"/>
        <v>1</v>
      </c>
      <c r="AI52" s="289">
        <f>RANK($AJ52,$AJ$49:$AJ$52,1)+COUNTIF($AJ$49:$AJ52,$AJ52)-1</f>
        <v>3</v>
      </c>
      <c r="AJ52" s="289">
        <f>AK52+AL52+AM52</f>
        <v>3</v>
      </c>
      <c r="AK52" s="289">
        <f t="shared" si="91"/>
        <v>0</v>
      </c>
      <c r="AL52" s="289">
        <f t="shared" si="92"/>
        <v>0</v>
      </c>
      <c r="AM52" s="289">
        <f t="shared" si="93"/>
        <v>3</v>
      </c>
      <c r="AN52" s="293" t="s">
        <v>70</v>
      </c>
      <c r="AO52" s="289">
        <f t="shared" si="94"/>
        <v>3</v>
      </c>
      <c r="AP52" s="289">
        <f t="shared" si="95"/>
        <v>5</v>
      </c>
      <c r="AQ52" s="289">
        <f t="shared" si="96"/>
        <v>8</v>
      </c>
      <c r="AR52" s="289">
        <f t="shared" si="97"/>
        <v>-3</v>
      </c>
      <c r="AT52" s="289">
        <v>4</v>
      </c>
      <c r="AU52" s="289" t="str">
        <f t="shared" si="98"/>
        <v>Iran</v>
      </c>
      <c r="AV52" s="289">
        <f t="shared" si="99"/>
        <v>0</v>
      </c>
      <c r="AW52" s="289">
        <f t="shared" si="100"/>
        <v>1</v>
      </c>
      <c r="AX52" s="289">
        <f t="shared" si="101"/>
        <v>10</v>
      </c>
      <c r="AY52" s="289">
        <f t="shared" si="102"/>
        <v>-9</v>
      </c>
      <c r="AZ52" s="351">
        <v>28</v>
      </c>
      <c r="BA52" s="358">
        <v>41811.75</v>
      </c>
      <c r="BB52" s="353" t="s">
        <v>70</v>
      </c>
      <c r="BC52" s="354" t="s">
        <v>6</v>
      </c>
      <c r="BD52" s="355" t="s">
        <v>68</v>
      </c>
      <c r="BE52" s="357">
        <f>IF(G52='Resultat &amp; tabell'!$G52,2,0)</f>
        <v>2</v>
      </c>
      <c r="BF52" s="356" t="s">
        <v>6</v>
      </c>
      <c r="BG52" s="357">
        <f>IF(I52='Resultat &amp; tabell'!$I52,2,0)</f>
        <v>0</v>
      </c>
      <c r="BH52" s="357">
        <f>IF(J52='Resultat &amp; tabell'!$J52,1,0)</f>
        <v>0</v>
      </c>
      <c r="BI52" s="341">
        <f t="shared" si="90"/>
        <v>2</v>
      </c>
      <c r="BK52" s="359"/>
      <c r="BL52" s="381"/>
      <c r="BM52" s="381"/>
      <c r="BN52" s="381"/>
      <c r="BO52" s="381"/>
    </row>
    <row r="53" spans="2:67" ht="14.25" customHeight="1" x14ac:dyDescent="0.25">
      <c r="B53" s="280">
        <v>43</v>
      </c>
      <c r="C53" s="323">
        <v>41815.541666666664</v>
      </c>
      <c r="D53" s="319" t="s">
        <v>192</v>
      </c>
      <c r="E53" s="320" t="s">
        <v>6</v>
      </c>
      <c r="F53" s="321" t="s">
        <v>190</v>
      </c>
      <c r="G53" s="478">
        <v>2</v>
      </c>
      <c r="H53" s="334" t="s">
        <v>6</v>
      </c>
      <c r="I53" s="475">
        <v>4</v>
      </c>
      <c r="J53" s="475">
        <v>2</v>
      </c>
      <c r="K53" s="411">
        <f>IF('Resultat &amp; tabell'!J53="",0,BI53)</f>
        <v>3</v>
      </c>
      <c r="M53" s="403"/>
      <c r="N53" s="433"/>
      <c r="O53" s="433"/>
      <c r="P53" s="433"/>
      <c r="Q53" s="433"/>
      <c r="Z53" s="293" t="s">
        <v>70</v>
      </c>
      <c r="AA53" s="294">
        <f t="shared" si="84"/>
        <v>0</v>
      </c>
      <c r="AB53" s="294">
        <f t="shared" si="85"/>
        <v>2</v>
      </c>
      <c r="AC53" s="294">
        <f t="shared" si="86"/>
        <v>4</v>
      </c>
      <c r="AD53" s="293" t="s">
        <v>67</v>
      </c>
      <c r="AE53" s="294">
        <f t="shared" si="87"/>
        <v>3</v>
      </c>
      <c r="AF53" s="290">
        <f t="shared" si="88"/>
        <v>4</v>
      </c>
      <c r="AG53" s="290">
        <f t="shared" si="89"/>
        <v>2</v>
      </c>
      <c r="AZ53" s="351">
        <v>43</v>
      </c>
      <c r="BA53" s="358">
        <v>41815.541666666664</v>
      </c>
      <c r="BB53" s="353" t="s">
        <v>70</v>
      </c>
      <c r="BC53" s="354" t="s">
        <v>6</v>
      </c>
      <c r="BD53" s="355" t="s">
        <v>67</v>
      </c>
      <c r="BE53" s="357">
        <f>IF(G53='Resultat &amp; tabell'!$G53,2,0)</f>
        <v>2</v>
      </c>
      <c r="BF53" s="356" t="s">
        <v>6</v>
      </c>
      <c r="BG53" s="357">
        <f>IF(I53='Resultat &amp; tabell'!$I53,2,0)</f>
        <v>0</v>
      </c>
      <c r="BH53" s="357">
        <f>IF(J53='Resultat &amp; tabell'!$J53,1,0)</f>
        <v>1</v>
      </c>
      <c r="BI53" s="341">
        <f t="shared" si="90"/>
        <v>3</v>
      </c>
      <c r="BL53" s="381"/>
      <c r="BM53" s="381"/>
      <c r="BN53" s="381"/>
      <c r="BO53" s="381"/>
    </row>
    <row r="54" spans="2:67" ht="14.25" customHeight="1" x14ac:dyDescent="0.25">
      <c r="B54" s="280">
        <v>44</v>
      </c>
      <c r="C54" s="323">
        <v>41815.541666666664</v>
      </c>
      <c r="D54" s="319" t="s">
        <v>193</v>
      </c>
      <c r="E54" s="320" t="s">
        <v>6</v>
      </c>
      <c r="F54" s="321" t="s">
        <v>191</v>
      </c>
      <c r="G54" s="478">
        <v>3</v>
      </c>
      <c r="H54" s="334" t="s">
        <v>6</v>
      </c>
      <c r="I54" s="475">
        <v>0</v>
      </c>
      <c r="J54" s="475">
        <v>1</v>
      </c>
      <c r="K54" s="411">
        <f>IF('Resultat &amp; tabell'!J54="",0,BI54)</f>
        <v>3</v>
      </c>
      <c r="M54" s="276"/>
      <c r="N54" s="276"/>
      <c r="O54" s="433"/>
      <c r="P54" s="276"/>
      <c r="Q54" s="433"/>
      <c r="R54" s="276"/>
      <c r="Z54" s="293" t="s">
        <v>68</v>
      </c>
      <c r="AA54" s="294">
        <f t="shared" si="84"/>
        <v>3</v>
      </c>
      <c r="AB54" s="294">
        <f t="shared" si="85"/>
        <v>3</v>
      </c>
      <c r="AC54" s="294">
        <f t="shared" si="86"/>
        <v>0</v>
      </c>
      <c r="AD54" s="293" t="s">
        <v>69</v>
      </c>
      <c r="AE54" s="294">
        <f t="shared" si="87"/>
        <v>0</v>
      </c>
      <c r="AF54" s="290">
        <f t="shared" si="88"/>
        <v>0</v>
      </c>
      <c r="AG54" s="290">
        <f t="shared" si="89"/>
        <v>3</v>
      </c>
      <c r="AZ54" s="351">
        <v>44</v>
      </c>
      <c r="BA54" s="358">
        <v>41815.541666666664</v>
      </c>
      <c r="BB54" s="353" t="s">
        <v>68</v>
      </c>
      <c r="BC54" s="354" t="s">
        <v>6</v>
      </c>
      <c r="BD54" s="355" t="s">
        <v>69</v>
      </c>
      <c r="BE54" s="357">
        <f>IF(G54='Resultat &amp; tabell'!$G54,2,0)</f>
        <v>2</v>
      </c>
      <c r="BF54" s="356" t="s">
        <v>6</v>
      </c>
      <c r="BG54" s="357">
        <f>IF(I54='Resultat &amp; tabell'!$I54,2,0)</f>
        <v>0</v>
      </c>
      <c r="BH54" s="357">
        <f>IF(J54='Resultat &amp; tabell'!$J54,1,0)</f>
        <v>1</v>
      </c>
      <c r="BI54" s="341">
        <f t="shared" si="90"/>
        <v>3</v>
      </c>
      <c r="BL54" s="381"/>
      <c r="BM54" s="381"/>
      <c r="BN54" s="381"/>
      <c r="BO54" s="381"/>
    </row>
    <row r="55" spans="2:67" ht="14.25" customHeight="1" x14ac:dyDescent="0.25">
      <c r="C55" s="295"/>
      <c r="K55" s="424"/>
      <c r="N55" s="423"/>
      <c r="O55" s="436"/>
      <c r="P55" s="423"/>
      <c r="Q55" s="423"/>
      <c r="BA55" s="366"/>
      <c r="BI55" s="342"/>
      <c r="BL55" s="381"/>
      <c r="BM55" s="385"/>
      <c r="BN55" s="381"/>
      <c r="BO55" s="381"/>
    </row>
    <row r="56" spans="2:67" s="300" customFormat="1" ht="14.25" customHeight="1" x14ac:dyDescent="0.25">
      <c r="B56" s="277" t="s">
        <v>71</v>
      </c>
      <c r="C56" s="298"/>
      <c r="D56" s="283"/>
      <c r="E56" s="284"/>
      <c r="F56" s="283"/>
      <c r="G56" s="284"/>
      <c r="H56" s="284"/>
      <c r="I56" s="284"/>
      <c r="J56" s="284"/>
      <c r="K56" s="424"/>
      <c r="L56" s="425"/>
      <c r="M56" s="426"/>
      <c r="N56" s="427"/>
      <c r="O56" s="437"/>
      <c r="P56" s="427"/>
      <c r="Q56" s="427"/>
      <c r="R56" s="426"/>
      <c r="S56" s="427"/>
      <c r="T56" s="284"/>
      <c r="U56" s="284"/>
      <c r="V56" s="284"/>
      <c r="W56" s="305"/>
      <c r="Z56" s="287"/>
      <c r="AA56" s="294"/>
      <c r="AB56" s="294"/>
      <c r="AC56" s="294"/>
      <c r="AD56" s="287"/>
      <c r="AE56" s="301"/>
      <c r="AF56" s="302"/>
      <c r="AG56" s="302"/>
      <c r="AH56" s="301"/>
      <c r="AI56" s="301"/>
      <c r="AJ56" s="301"/>
      <c r="AK56" s="301"/>
      <c r="AL56" s="301"/>
      <c r="AM56" s="301"/>
      <c r="AN56" s="301"/>
      <c r="AO56" s="301"/>
      <c r="AP56" s="301"/>
      <c r="AQ56" s="301"/>
      <c r="AR56" s="301"/>
      <c r="AS56" s="301"/>
      <c r="AT56" s="301"/>
      <c r="AU56" s="301"/>
      <c r="AV56" s="301"/>
      <c r="AW56" s="301"/>
      <c r="AX56" s="301"/>
      <c r="AY56" s="301"/>
      <c r="AZ56" s="344" t="s">
        <v>71</v>
      </c>
      <c r="BA56" s="368"/>
      <c r="BB56" s="345"/>
      <c r="BC56" s="346"/>
      <c r="BD56" s="345"/>
      <c r="BE56" s="346"/>
      <c r="BF56" s="346"/>
      <c r="BG56" s="346"/>
      <c r="BH56" s="346"/>
      <c r="BI56" s="343"/>
      <c r="BJ56" s="310"/>
      <c r="BK56" s="312"/>
      <c r="BL56" s="343"/>
      <c r="BM56" s="386"/>
      <c r="BN56" s="343"/>
      <c r="BO56" s="343"/>
    </row>
    <row r="57" spans="2:67" s="300" customFormat="1" ht="14.25" customHeight="1" x14ac:dyDescent="0.25">
      <c r="B57" s="330" t="s">
        <v>2</v>
      </c>
      <c r="C57" s="331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332" t="s">
        <v>81</v>
      </c>
      <c r="K57" s="428" t="s">
        <v>89</v>
      </c>
      <c r="L57" s="425"/>
      <c r="M57" s="407" t="s">
        <v>71</v>
      </c>
      <c r="N57" s="408" t="s">
        <v>89</v>
      </c>
      <c r="O57" s="408" t="s">
        <v>90</v>
      </c>
      <c r="P57" s="408" t="s">
        <v>91</v>
      </c>
      <c r="Q57" s="409" t="s">
        <v>101</v>
      </c>
      <c r="R57" s="426"/>
      <c r="S57" s="427"/>
      <c r="T57" s="284"/>
      <c r="U57" s="284"/>
      <c r="V57" s="284"/>
      <c r="W57" s="305"/>
      <c r="Z57" s="291" t="s">
        <v>87</v>
      </c>
      <c r="AA57" s="291" t="s">
        <v>89</v>
      </c>
      <c r="AB57" s="291" t="s">
        <v>90</v>
      </c>
      <c r="AC57" s="291" t="s">
        <v>91</v>
      </c>
      <c r="AD57" s="291" t="s">
        <v>88</v>
      </c>
      <c r="AE57" s="291" t="s">
        <v>89</v>
      </c>
      <c r="AF57" s="291" t="s">
        <v>90</v>
      </c>
      <c r="AG57" s="291" t="s">
        <v>91</v>
      </c>
      <c r="AH57" s="301"/>
      <c r="AI57" s="292" t="s">
        <v>99</v>
      </c>
      <c r="AJ57" s="292" t="s">
        <v>98</v>
      </c>
      <c r="AK57" s="292" t="s">
        <v>97</v>
      </c>
      <c r="AL57" s="291" t="s">
        <v>96</v>
      </c>
      <c r="AM57" s="291" t="s">
        <v>95</v>
      </c>
      <c r="AN57" s="291" t="s">
        <v>92</v>
      </c>
      <c r="AO57" s="291" t="s">
        <v>89</v>
      </c>
      <c r="AP57" s="291" t="s">
        <v>90</v>
      </c>
      <c r="AQ57" s="291" t="s">
        <v>91</v>
      </c>
      <c r="AR57" s="292" t="s">
        <v>93</v>
      </c>
      <c r="AS57" s="301"/>
      <c r="AT57" s="291" t="s">
        <v>94</v>
      </c>
      <c r="AU57" s="291" t="s">
        <v>92</v>
      </c>
      <c r="AV57" s="291" t="s">
        <v>89</v>
      </c>
      <c r="AW57" s="291" t="s">
        <v>90</v>
      </c>
      <c r="AX57" s="291" t="s">
        <v>91</v>
      </c>
      <c r="AY57" s="292" t="s">
        <v>93</v>
      </c>
      <c r="AZ57" s="373" t="s">
        <v>2</v>
      </c>
      <c r="BA57" s="371" t="s">
        <v>3</v>
      </c>
      <c r="BB57" s="375" t="s">
        <v>2</v>
      </c>
      <c r="BC57" s="372"/>
      <c r="BD57" s="376"/>
      <c r="BE57" s="1999" t="s">
        <v>4</v>
      </c>
      <c r="BF57" s="1999"/>
      <c r="BG57" s="1999"/>
      <c r="BH57" s="372" t="s">
        <v>81</v>
      </c>
      <c r="BI57" s="333" t="s">
        <v>89</v>
      </c>
      <c r="BJ57" s="310"/>
      <c r="BK57" s="347"/>
      <c r="BL57" s="343"/>
      <c r="BM57" s="343"/>
      <c r="BN57" s="343"/>
      <c r="BO57" s="343"/>
    </row>
    <row r="58" spans="2:67" ht="14.25" customHeight="1" x14ac:dyDescent="0.25">
      <c r="B58" s="280">
        <v>13</v>
      </c>
      <c r="C58" s="323">
        <v>41806.541666666664</v>
      </c>
      <c r="D58" s="319" t="s">
        <v>194</v>
      </c>
      <c r="E58" s="320" t="s">
        <v>6</v>
      </c>
      <c r="F58" s="321" t="s">
        <v>197</v>
      </c>
      <c r="G58" s="487">
        <v>2</v>
      </c>
      <c r="H58" s="334" t="s">
        <v>6</v>
      </c>
      <c r="I58" s="479">
        <v>2</v>
      </c>
      <c r="J58" s="479" t="s">
        <v>214</v>
      </c>
      <c r="K58" s="411">
        <f>IF('Resultat &amp; tabell'!J58="",0,BI58)</f>
        <v>0</v>
      </c>
      <c r="L58" s="412">
        <v>1</v>
      </c>
      <c r="M58" s="413" t="str">
        <f>VLOOKUP(L58,$AT$58:$AY$61,2,FALSE)</f>
        <v>Tyskland</v>
      </c>
      <c r="N58" s="414">
        <f>VLOOKUP(M58,$AU$58:$AY$61,2,FALSE)</f>
        <v>7</v>
      </c>
      <c r="O58" s="414">
        <f>VLOOKUP(M58,$AU$58:$AY$61,3,FALSE)</f>
        <v>8</v>
      </c>
      <c r="P58" s="414">
        <f>VLOOKUP(M58,$AU$58:$AY$61,4,FALSE)</f>
        <v>3</v>
      </c>
      <c r="Q58" s="415">
        <f>VLOOKUP(M58,$AU$58:$AY$61,5,FALSE)</f>
        <v>5</v>
      </c>
      <c r="Z58" s="293" t="s">
        <v>72</v>
      </c>
      <c r="AA58" s="294">
        <f t="shared" ref="AA58:AA63" si="103">IF(G58="",0,IF($G58&lt;$I58,0,IF($G58=$I58,1,3)))</f>
        <v>1</v>
      </c>
      <c r="AB58" s="294">
        <f t="shared" ref="AB58:AB63" si="104">G58</f>
        <v>2</v>
      </c>
      <c r="AC58" s="294">
        <f t="shared" ref="AC58:AC63" si="105">I58</f>
        <v>2</v>
      </c>
      <c r="AD58" s="293" t="s">
        <v>73</v>
      </c>
      <c r="AE58" s="294">
        <f t="shared" ref="AE58:AE63" si="106">IF(I58="",0,IF(I58&lt;G58,0,IF(G58=I58,1,3)))</f>
        <v>1</v>
      </c>
      <c r="AF58" s="290">
        <f t="shared" ref="AF58:AF63" si="107">I58</f>
        <v>2</v>
      </c>
      <c r="AG58" s="290">
        <f t="shared" ref="AG58:AG63" si="108">G58</f>
        <v>2</v>
      </c>
      <c r="AI58" s="289">
        <f>RANK($AJ58,$AJ$58:$AJ$61,1)+COUNTIF($AJ$58:$AJ58,$AJ58)-1</f>
        <v>1</v>
      </c>
      <c r="AJ58" s="289">
        <f>AK58+AL58+AM58</f>
        <v>1</v>
      </c>
      <c r="AK58" s="289">
        <f>SUMPRODUCT(($AO$58:$AO$61=AO58)*($AR$58:$AR$61=AR58)*($AP$58:$AP$61&gt;AP58))</f>
        <v>0</v>
      </c>
      <c r="AL58" s="289">
        <f>SUMPRODUCT(($AO$58:$AO$61=AO58)*($AR$58:$AR$61&gt;AR58))</f>
        <v>0</v>
      </c>
      <c r="AM58" s="289">
        <f>RANK(AO58,$AO$58:$AO$61)</f>
        <v>1</v>
      </c>
      <c r="AN58" s="293" t="s">
        <v>72</v>
      </c>
      <c r="AO58" s="289">
        <f>SUMIF($Z$58:$Z$63,$AN58,$AA$58:$AA$63)+SUMIF($AD$58:$AD$63,$AN58,$AE$58:$AE$63)</f>
        <v>7</v>
      </c>
      <c r="AP58" s="289">
        <f>SUMIF($Z$58:$Z$63,$AN58,$AB$58:$AB$63)+SUMIF($AD$58:$AD$63,$AN58,$AF$58:$AF$63)</f>
        <v>8</v>
      </c>
      <c r="AQ58" s="289">
        <f>SUMIF($Z$58:$Z$63,$AN58,$AC$58:$AC$63)+SUMIF($AD$58:$AD$63,$AN58,$AG$58:$AG$63)</f>
        <v>3</v>
      </c>
      <c r="AR58" s="289">
        <f>AP58-AQ58</f>
        <v>5</v>
      </c>
      <c r="AT58" s="289">
        <v>1</v>
      </c>
      <c r="AU58" s="289" t="str">
        <f>VLOOKUP($AT58,$AI$58:$AR$61,6,FALSE)</f>
        <v>Tyskland</v>
      </c>
      <c r="AV58" s="289">
        <f>VLOOKUP($AU58,$AN$58:$AR$61,2,FALSE)</f>
        <v>7</v>
      </c>
      <c r="AW58" s="289">
        <f>VLOOKUP($AU58,$AN$58:$AR$61,3,FALSE)</f>
        <v>8</v>
      </c>
      <c r="AX58" s="289">
        <f>VLOOKUP($AU58,$AN$58:$AR$61,4,FALSE)</f>
        <v>3</v>
      </c>
      <c r="AY58" s="289">
        <f>VLOOKUP($AU58,$AN$58:$AR$61,5,FALSE)</f>
        <v>5</v>
      </c>
      <c r="AZ58" s="351">
        <v>13</v>
      </c>
      <c r="BA58" s="358">
        <v>41806.541666666664</v>
      </c>
      <c r="BB58" s="353" t="s">
        <v>72</v>
      </c>
      <c r="BC58" s="354" t="s">
        <v>6</v>
      </c>
      <c r="BD58" s="355" t="s">
        <v>73</v>
      </c>
      <c r="BE58" s="357">
        <f>IF(G58='Resultat &amp; tabell'!$G58,2,0)</f>
        <v>0</v>
      </c>
      <c r="BF58" s="356" t="s">
        <v>6</v>
      </c>
      <c r="BG58" s="357">
        <f>IF(I58='Resultat &amp; tabell'!$I58,2,0)</f>
        <v>0</v>
      </c>
      <c r="BH58" s="357">
        <f>IF(J58='Resultat &amp; tabell'!$J58,1,0)</f>
        <v>0</v>
      </c>
      <c r="BI58" s="341">
        <f t="shared" ref="BI58:BI63" si="109">SUM(BE58+BG58+BH58)</f>
        <v>0</v>
      </c>
      <c r="BJ58" s="311"/>
      <c r="BK58" s="344"/>
      <c r="BL58" s="381"/>
      <c r="BM58" s="381"/>
      <c r="BN58" s="381"/>
      <c r="BO58" s="381"/>
    </row>
    <row r="59" spans="2:67" ht="14.25" customHeight="1" x14ac:dyDescent="0.25">
      <c r="B59" s="280">
        <v>14</v>
      </c>
      <c r="C59" s="323">
        <v>41806.791666666664</v>
      </c>
      <c r="D59" s="319" t="s">
        <v>195</v>
      </c>
      <c r="E59" s="320" t="s">
        <v>6</v>
      </c>
      <c r="F59" s="321" t="s">
        <v>196</v>
      </c>
      <c r="G59" s="487">
        <v>1</v>
      </c>
      <c r="H59" s="334" t="s">
        <v>6</v>
      </c>
      <c r="I59" s="479">
        <v>1</v>
      </c>
      <c r="J59" s="479">
        <v>2</v>
      </c>
      <c r="K59" s="411">
        <f>IF('Resultat &amp; tabell'!J59="",0,BI59)</f>
        <v>3</v>
      </c>
      <c r="L59" s="401">
        <v>2</v>
      </c>
      <c r="M59" s="417" t="str">
        <f>VLOOKUP(L59,$AT$58:$AY$61,2,FALSE)</f>
        <v>Portugal</v>
      </c>
      <c r="N59" s="418">
        <f>VLOOKUP(M59,$AU$58:$AY$61,2,FALSE)</f>
        <v>7</v>
      </c>
      <c r="O59" s="418">
        <f>VLOOKUP(M59,$AU$58:$AY$61,3,FALSE)</f>
        <v>7</v>
      </c>
      <c r="P59" s="418">
        <f>VLOOKUP(M59,$AU$58:$AY$61,4,FALSE)</f>
        <v>3</v>
      </c>
      <c r="Q59" s="419">
        <f>VLOOKUP(M59,$AU$58:$AY$61,5,FALSE)</f>
        <v>4</v>
      </c>
      <c r="Z59" s="293" t="s">
        <v>74</v>
      </c>
      <c r="AA59" s="294">
        <f t="shared" si="103"/>
        <v>1</v>
      </c>
      <c r="AB59" s="294">
        <f t="shared" si="104"/>
        <v>1</v>
      </c>
      <c r="AC59" s="294">
        <f t="shared" si="105"/>
        <v>1</v>
      </c>
      <c r="AD59" s="293" t="s">
        <v>75</v>
      </c>
      <c r="AE59" s="294">
        <f t="shared" si="106"/>
        <v>1</v>
      </c>
      <c r="AF59" s="290">
        <f t="shared" si="107"/>
        <v>1</v>
      </c>
      <c r="AG59" s="290">
        <f t="shared" si="108"/>
        <v>1</v>
      </c>
      <c r="AI59" s="289">
        <f>RANK($AJ59,$AJ$58:$AJ$61,1)+COUNTIF($AJ$58:$AJ59,$AJ59)-1</f>
        <v>4</v>
      </c>
      <c r="AJ59" s="289">
        <f>AK59+AL59+AM59</f>
        <v>4</v>
      </c>
      <c r="AK59" s="289">
        <f t="shared" ref="AK59:AK61" si="110">SUMPRODUCT(($AO$58:$AO$61=AO59)*($AR$58:$AR$61=AR59)*($AP$58:$AP$61&gt;AP59))</f>
        <v>0</v>
      </c>
      <c r="AL59" s="289">
        <f t="shared" ref="AL59:AL61" si="111">SUMPRODUCT(($AO$58:$AO$61=AO59)*($AR$58:$AR$61&gt;AR59))</f>
        <v>1</v>
      </c>
      <c r="AM59" s="289">
        <f t="shared" ref="AM59:AM61" si="112">RANK(AO59,$AO$58:$AO$61)</f>
        <v>3</v>
      </c>
      <c r="AN59" s="293" t="s">
        <v>74</v>
      </c>
      <c r="AO59" s="289">
        <f t="shared" ref="AO59:AO61" si="113">SUMIF($Z$58:$Z$63,$AN59,$AA$58:$AA$63)+SUMIF($AD$58:$AD$63,$AN59,$AE$58:$AE$63)</f>
        <v>1</v>
      </c>
      <c r="AP59" s="289">
        <f t="shared" ref="AP59:AP61" si="114">SUMIF($Z$58:$Z$63,$AN59,$AB$58:$AB$63)+SUMIF($AD$58:$AD$63,$AN59,$AF$58:$AF$63)</f>
        <v>2</v>
      </c>
      <c r="AQ59" s="289">
        <f t="shared" ref="AQ59:AQ61" si="115">SUMIF($Z$58:$Z$63,$AN59,$AC$58:$AC$63)+SUMIF($AD$58:$AD$63,$AN59,$AG$58:$AG$63)</f>
        <v>7</v>
      </c>
      <c r="AR59" s="289">
        <f t="shared" ref="AR59:AR61" si="116">AP59-AQ59</f>
        <v>-5</v>
      </c>
      <c r="AT59" s="289">
        <v>2</v>
      </c>
      <c r="AU59" s="289" t="str">
        <f t="shared" ref="AU59:AU61" si="117">VLOOKUP($AT59,$AI$58:$AR$61,6,FALSE)</f>
        <v>Portugal</v>
      </c>
      <c r="AV59" s="289">
        <f t="shared" ref="AV59:AV61" si="118">VLOOKUP($AU59,$AN$58:$AR$61,2,FALSE)</f>
        <v>7</v>
      </c>
      <c r="AW59" s="289">
        <f t="shared" ref="AW59:AW61" si="119">VLOOKUP($AU59,$AN$58:$AR$61,3,FALSE)</f>
        <v>7</v>
      </c>
      <c r="AX59" s="289">
        <f t="shared" ref="AX59:AX61" si="120">VLOOKUP($AU59,$AN$58:$AR$61,4,FALSE)</f>
        <v>3</v>
      </c>
      <c r="AY59" s="289">
        <f t="shared" ref="AY59:AY61" si="121">VLOOKUP($AU59,$AN$58:$AR$61,5,FALSE)</f>
        <v>4</v>
      </c>
      <c r="AZ59" s="351">
        <v>14</v>
      </c>
      <c r="BA59" s="358">
        <v>41806.791666666664</v>
      </c>
      <c r="BB59" s="353" t="s">
        <v>74</v>
      </c>
      <c r="BC59" s="354" t="s">
        <v>6</v>
      </c>
      <c r="BD59" s="355" t="s">
        <v>75</v>
      </c>
      <c r="BE59" s="357">
        <f>IF(G59='Resultat &amp; tabell'!$G59,2,0)</f>
        <v>2</v>
      </c>
      <c r="BF59" s="356" t="s">
        <v>6</v>
      </c>
      <c r="BG59" s="357">
        <f>IF(I59='Resultat &amp; tabell'!$I59,2,0)</f>
        <v>0</v>
      </c>
      <c r="BH59" s="357">
        <f>IF(J59='Resultat &amp; tabell'!$J59,1,0)</f>
        <v>1</v>
      </c>
      <c r="BI59" s="341">
        <f t="shared" si="109"/>
        <v>3</v>
      </c>
      <c r="BK59" s="344"/>
      <c r="BL59" s="381"/>
      <c r="BM59" s="381"/>
      <c r="BN59" s="381"/>
      <c r="BO59" s="381"/>
    </row>
    <row r="60" spans="2:67" ht="14.25" customHeight="1" x14ac:dyDescent="0.25">
      <c r="B60" s="280">
        <v>29</v>
      </c>
      <c r="C60" s="323">
        <v>41811.666666666664</v>
      </c>
      <c r="D60" s="319" t="s">
        <v>194</v>
      </c>
      <c r="E60" s="320" t="s">
        <v>6</v>
      </c>
      <c r="F60" s="321" t="s">
        <v>195</v>
      </c>
      <c r="G60" s="487">
        <v>3</v>
      </c>
      <c r="H60" s="334" t="s">
        <v>6</v>
      </c>
      <c r="I60" s="479">
        <v>0</v>
      </c>
      <c r="J60" s="479">
        <v>1</v>
      </c>
      <c r="K60" s="411">
        <f>IF('Resultat &amp; tabell'!J60="",0,BI60)</f>
        <v>0</v>
      </c>
      <c r="L60" s="401">
        <v>3</v>
      </c>
      <c r="M60" s="432" t="str">
        <f>VLOOKUP(L60,$AT$58:$AY$61,2,FALSE)</f>
        <v>USA</v>
      </c>
      <c r="N60" s="433">
        <f>VLOOKUP(M60,$AU$58:$AY$61,2,FALSE)</f>
        <v>1</v>
      </c>
      <c r="O60" s="433">
        <f>VLOOKUP(M60,$AU$58:$AY$61,3,FALSE)</f>
        <v>2</v>
      </c>
      <c r="P60" s="433">
        <f>VLOOKUP(M60,$AU$58:$AY$61,4,FALSE)</f>
        <v>6</v>
      </c>
      <c r="Q60" s="434">
        <f>VLOOKUP(M60,$AU$58:$AY$61,5,FALSE)</f>
        <v>-4</v>
      </c>
      <c r="Z60" s="293" t="s">
        <v>72</v>
      </c>
      <c r="AA60" s="294">
        <f t="shared" si="103"/>
        <v>3</v>
      </c>
      <c r="AB60" s="294">
        <f t="shared" si="104"/>
        <v>3</v>
      </c>
      <c r="AC60" s="294">
        <f t="shared" si="105"/>
        <v>0</v>
      </c>
      <c r="AD60" s="293" t="s">
        <v>74</v>
      </c>
      <c r="AE60" s="294">
        <f t="shared" si="106"/>
        <v>0</v>
      </c>
      <c r="AF60" s="290">
        <f t="shared" si="107"/>
        <v>0</v>
      </c>
      <c r="AG60" s="290">
        <f t="shared" si="108"/>
        <v>3</v>
      </c>
      <c r="AI60" s="289">
        <f>RANK($AJ60,$AJ$58:$AJ$61,1)+COUNTIF($AJ$58:$AJ60,$AJ60)-1</f>
        <v>2</v>
      </c>
      <c r="AJ60" s="289">
        <f>AK60+AL60+AM60</f>
        <v>2</v>
      </c>
      <c r="AK60" s="289">
        <f t="shared" si="110"/>
        <v>0</v>
      </c>
      <c r="AL60" s="289">
        <f t="shared" si="111"/>
        <v>1</v>
      </c>
      <c r="AM60" s="289">
        <f t="shared" si="112"/>
        <v>1</v>
      </c>
      <c r="AN60" s="293" t="s">
        <v>73</v>
      </c>
      <c r="AO60" s="289">
        <f t="shared" si="113"/>
        <v>7</v>
      </c>
      <c r="AP60" s="289">
        <f t="shared" si="114"/>
        <v>7</v>
      </c>
      <c r="AQ60" s="289">
        <f t="shared" si="115"/>
        <v>3</v>
      </c>
      <c r="AR60" s="289">
        <f t="shared" si="116"/>
        <v>4</v>
      </c>
      <c r="AT60" s="289">
        <v>3</v>
      </c>
      <c r="AU60" s="289" t="str">
        <f t="shared" si="117"/>
        <v>USA</v>
      </c>
      <c r="AV60" s="289">
        <f t="shared" si="118"/>
        <v>1</v>
      </c>
      <c r="AW60" s="289">
        <f t="shared" si="119"/>
        <v>2</v>
      </c>
      <c r="AX60" s="289">
        <f t="shared" si="120"/>
        <v>6</v>
      </c>
      <c r="AY60" s="289">
        <f t="shared" si="121"/>
        <v>-4</v>
      </c>
      <c r="AZ60" s="351">
        <v>29</v>
      </c>
      <c r="BA60" s="358">
        <v>41811.666666666664</v>
      </c>
      <c r="BB60" s="353" t="s">
        <v>72</v>
      </c>
      <c r="BC60" s="354" t="s">
        <v>6</v>
      </c>
      <c r="BD60" s="355" t="s">
        <v>74</v>
      </c>
      <c r="BE60" s="357">
        <f>IF(G60='Resultat &amp; tabell'!$G60,2,0)</f>
        <v>0</v>
      </c>
      <c r="BF60" s="356" t="s">
        <v>6</v>
      </c>
      <c r="BG60" s="357">
        <f>IF(I60='Resultat &amp; tabell'!$I60,2,0)</f>
        <v>0</v>
      </c>
      <c r="BH60" s="357">
        <f>IF(J60='Resultat &amp; tabell'!$J60,1,0)</f>
        <v>0</v>
      </c>
      <c r="BI60" s="341">
        <f t="shared" si="109"/>
        <v>0</v>
      </c>
      <c r="BK60" s="359"/>
      <c r="BL60" s="381"/>
      <c r="BM60" s="381"/>
      <c r="BN60" s="381"/>
      <c r="BO60" s="381"/>
    </row>
    <row r="61" spans="2:67" ht="14.25" customHeight="1" x14ac:dyDescent="0.25">
      <c r="B61" s="280">
        <v>30</v>
      </c>
      <c r="C61" s="323">
        <v>41812.75</v>
      </c>
      <c r="D61" s="319" t="s">
        <v>196</v>
      </c>
      <c r="E61" s="320" t="s">
        <v>6</v>
      </c>
      <c r="F61" s="321" t="s">
        <v>197</v>
      </c>
      <c r="G61" s="487">
        <v>0</v>
      </c>
      <c r="H61" s="334" t="s">
        <v>6</v>
      </c>
      <c r="I61" s="479">
        <v>2</v>
      </c>
      <c r="J61" s="479">
        <v>2</v>
      </c>
      <c r="K61" s="411">
        <f>IF('Resultat &amp; tabell'!J61="",0,BI61)</f>
        <v>2</v>
      </c>
      <c r="L61" s="401">
        <v>4</v>
      </c>
      <c r="M61" s="421" t="str">
        <f>VLOOKUP(L61,$AT$58:$AY$61,2,FALSE)</f>
        <v>Ghana</v>
      </c>
      <c r="N61" s="418">
        <f>VLOOKUP(M61,$AU$58:$AY$61,2,FALSE)</f>
        <v>1</v>
      </c>
      <c r="O61" s="418">
        <f>VLOOKUP(M61,$AU$58:$AY$61,3,FALSE)</f>
        <v>2</v>
      </c>
      <c r="P61" s="418">
        <f>VLOOKUP(M61,$AU$58:$AY$61,4,FALSE)</f>
        <v>7</v>
      </c>
      <c r="Q61" s="419">
        <f>VLOOKUP(M61,$AU$58:$AY$61,5,FALSE)</f>
        <v>-5</v>
      </c>
      <c r="Z61" s="293" t="s">
        <v>75</v>
      </c>
      <c r="AA61" s="294">
        <f t="shared" si="103"/>
        <v>0</v>
      </c>
      <c r="AB61" s="294">
        <f t="shared" si="104"/>
        <v>0</v>
      </c>
      <c r="AC61" s="294">
        <f t="shared" si="105"/>
        <v>2</v>
      </c>
      <c r="AD61" s="293" t="s">
        <v>73</v>
      </c>
      <c r="AE61" s="294">
        <f t="shared" si="106"/>
        <v>3</v>
      </c>
      <c r="AF61" s="290">
        <f t="shared" si="107"/>
        <v>2</v>
      </c>
      <c r="AG61" s="290">
        <f t="shared" si="108"/>
        <v>0</v>
      </c>
      <c r="AI61" s="289">
        <f>RANK($AJ61,$AJ$58:$AJ$61,1)+COUNTIF($AJ$58:$AJ61,$AJ61)-1</f>
        <v>3</v>
      </c>
      <c r="AJ61" s="289">
        <f>AK61+AL61+AM61</f>
        <v>3</v>
      </c>
      <c r="AK61" s="289">
        <f t="shared" si="110"/>
        <v>0</v>
      </c>
      <c r="AL61" s="289">
        <f t="shared" si="111"/>
        <v>0</v>
      </c>
      <c r="AM61" s="289">
        <f t="shared" si="112"/>
        <v>3</v>
      </c>
      <c r="AN61" s="293" t="s">
        <v>75</v>
      </c>
      <c r="AO61" s="289">
        <f t="shared" si="113"/>
        <v>1</v>
      </c>
      <c r="AP61" s="289">
        <f t="shared" si="114"/>
        <v>2</v>
      </c>
      <c r="AQ61" s="289">
        <f t="shared" si="115"/>
        <v>6</v>
      </c>
      <c r="AR61" s="289">
        <f t="shared" si="116"/>
        <v>-4</v>
      </c>
      <c r="AT61" s="289">
        <v>4</v>
      </c>
      <c r="AU61" s="289" t="str">
        <f t="shared" si="117"/>
        <v>Ghana</v>
      </c>
      <c r="AV61" s="289">
        <f t="shared" si="118"/>
        <v>1</v>
      </c>
      <c r="AW61" s="289">
        <f t="shared" si="119"/>
        <v>2</v>
      </c>
      <c r="AX61" s="289">
        <f t="shared" si="120"/>
        <v>7</v>
      </c>
      <c r="AY61" s="289">
        <f t="shared" si="121"/>
        <v>-5</v>
      </c>
      <c r="AZ61" s="351">
        <v>30</v>
      </c>
      <c r="BA61" s="358">
        <v>41812.75</v>
      </c>
      <c r="BB61" s="353" t="s">
        <v>75</v>
      </c>
      <c r="BC61" s="354" t="s">
        <v>6</v>
      </c>
      <c r="BD61" s="355" t="s">
        <v>73</v>
      </c>
      <c r="BE61" s="357">
        <f>IF(G61='Resultat &amp; tabell'!$G61,2,0)</f>
        <v>0</v>
      </c>
      <c r="BF61" s="356" t="s">
        <v>6</v>
      </c>
      <c r="BG61" s="357">
        <f>IF(I61='Resultat &amp; tabell'!$I61,2,0)</f>
        <v>2</v>
      </c>
      <c r="BH61" s="357">
        <f>IF(J61='Resultat &amp; tabell'!$J61,1,0)</f>
        <v>0</v>
      </c>
      <c r="BI61" s="341">
        <f t="shared" si="109"/>
        <v>2</v>
      </c>
      <c r="BK61" s="359"/>
      <c r="BL61" s="381"/>
      <c r="BM61" s="381"/>
      <c r="BN61" s="381"/>
      <c r="BO61" s="381"/>
    </row>
    <row r="62" spans="2:67" ht="14.25" customHeight="1" x14ac:dyDescent="0.25">
      <c r="B62" s="280">
        <v>45</v>
      </c>
      <c r="C62" s="323">
        <v>41816.541666666664</v>
      </c>
      <c r="D62" s="319" t="s">
        <v>196</v>
      </c>
      <c r="E62" s="320" t="s">
        <v>6</v>
      </c>
      <c r="F62" s="321" t="s">
        <v>194</v>
      </c>
      <c r="G62" s="487">
        <v>1</v>
      </c>
      <c r="H62" s="334" t="s">
        <v>6</v>
      </c>
      <c r="I62" s="479">
        <v>3</v>
      </c>
      <c r="J62" s="479">
        <v>2</v>
      </c>
      <c r="K62" s="411">
        <f>IF('Resultat &amp; tabell'!J62="",0,BI62)</f>
        <v>1</v>
      </c>
      <c r="M62" s="276"/>
      <c r="N62" s="276"/>
      <c r="O62" s="436"/>
      <c r="P62" s="276"/>
      <c r="Q62" s="423"/>
      <c r="R62" s="276"/>
      <c r="Z62" s="293" t="s">
        <v>75</v>
      </c>
      <c r="AA62" s="294">
        <f t="shared" si="103"/>
        <v>0</v>
      </c>
      <c r="AB62" s="294">
        <f t="shared" si="104"/>
        <v>1</v>
      </c>
      <c r="AC62" s="294">
        <f t="shared" si="105"/>
        <v>3</v>
      </c>
      <c r="AD62" s="293" t="s">
        <v>72</v>
      </c>
      <c r="AE62" s="294">
        <f t="shared" si="106"/>
        <v>3</v>
      </c>
      <c r="AF62" s="290">
        <f t="shared" si="107"/>
        <v>3</v>
      </c>
      <c r="AG62" s="290">
        <f t="shared" si="108"/>
        <v>1</v>
      </c>
      <c r="AZ62" s="351">
        <v>45</v>
      </c>
      <c r="BA62" s="358">
        <v>41816.541666666664</v>
      </c>
      <c r="BB62" s="353" t="s">
        <v>75</v>
      </c>
      <c r="BC62" s="354" t="s">
        <v>6</v>
      </c>
      <c r="BD62" s="355" t="s">
        <v>72</v>
      </c>
      <c r="BE62" s="357">
        <f>IF(G62='Resultat &amp; tabell'!$G62,2,0)</f>
        <v>0</v>
      </c>
      <c r="BF62" s="356" t="s">
        <v>6</v>
      </c>
      <c r="BG62" s="357">
        <f>IF(I62='Resultat &amp; tabell'!$I62,2,0)</f>
        <v>0</v>
      </c>
      <c r="BH62" s="357">
        <f>IF(J62='Resultat &amp; tabell'!$J62,1,0)</f>
        <v>1</v>
      </c>
      <c r="BI62" s="341">
        <f t="shared" si="109"/>
        <v>1</v>
      </c>
      <c r="BL62" s="381"/>
      <c r="BM62" s="385"/>
      <c r="BN62" s="381"/>
      <c r="BO62" s="381"/>
    </row>
    <row r="63" spans="2:67" ht="14.25" customHeight="1" x14ac:dyDescent="0.25">
      <c r="B63" s="280">
        <v>46</v>
      </c>
      <c r="C63" s="323">
        <v>41816.541666666664</v>
      </c>
      <c r="D63" s="319" t="s">
        <v>197</v>
      </c>
      <c r="E63" s="320" t="s">
        <v>6</v>
      </c>
      <c r="F63" s="321" t="s">
        <v>195</v>
      </c>
      <c r="G63" s="487">
        <v>3</v>
      </c>
      <c r="H63" s="334" t="s">
        <v>6</v>
      </c>
      <c r="I63" s="479">
        <v>1</v>
      </c>
      <c r="J63" s="479">
        <v>1</v>
      </c>
      <c r="K63" s="411">
        <f>IF('Resultat &amp; tabell'!J63="",0,BI63)</f>
        <v>3</v>
      </c>
      <c r="N63" s="423"/>
      <c r="O63" s="436"/>
      <c r="P63" s="423"/>
      <c r="Q63" s="423"/>
      <c r="Z63" s="293" t="s">
        <v>73</v>
      </c>
      <c r="AA63" s="294">
        <f t="shared" si="103"/>
        <v>3</v>
      </c>
      <c r="AB63" s="294">
        <f t="shared" si="104"/>
        <v>3</v>
      </c>
      <c r="AC63" s="294">
        <f t="shared" si="105"/>
        <v>1</v>
      </c>
      <c r="AD63" s="293" t="s">
        <v>74</v>
      </c>
      <c r="AE63" s="294">
        <f t="shared" si="106"/>
        <v>0</v>
      </c>
      <c r="AF63" s="290">
        <f t="shared" si="107"/>
        <v>1</v>
      </c>
      <c r="AG63" s="290">
        <f t="shared" si="108"/>
        <v>3</v>
      </c>
      <c r="AZ63" s="351">
        <v>46</v>
      </c>
      <c r="BA63" s="358">
        <v>41816.541666666664</v>
      </c>
      <c r="BB63" s="353" t="s">
        <v>73</v>
      </c>
      <c r="BC63" s="354" t="s">
        <v>6</v>
      </c>
      <c r="BD63" s="355" t="s">
        <v>74</v>
      </c>
      <c r="BE63" s="357">
        <f>IF(G63='Resultat &amp; tabell'!$G63,2,0)</f>
        <v>0</v>
      </c>
      <c r="BF63" s="356" t="s">
        <v>6</v>
      </c>
      <c r="BG63" s="357">
        <f>IF(I63='Resultat &amp; tabell'!$I63,2,0)</f>
        <v>2</v>
      </c>
      <c r="BH63" s="357">
        <f>IF(J63='Resultat &amp; tabell'!$J63,1,0)</f>
        <v>1</v>
      </c>
      <c r="BI63" s="341">
        <f t="shared" si="109"/>
        <v>3</v>
      </c>
      <c r="BL63" s="381"/>
      <c r="BM63" s="385"/>
      <c r="BN63" s="381"/>
      <c r="BO63" s="381"/>
    </row>
    <row r="64" spans="2:67" ht="14.25" customHeight="1" x14ac:dyDescent="0.25">
      <c r="C64" s="295"/>
      <c r="F64" s="276"/>
      <c r="K64" s="424"/>
      <c r="N64" s="423"/>
      <c r="O64" s="436"/>
      <c r="P64" s="423"/>
      <c r="Q64" s="423"/>
      <c r="BA64" s="366"/>
      <c r="BI64" s="342"/>
      <c r="BL64" s="381"/>
      <c r="BM64" s="385"/>
      <c r="BN64" s="381"/>
      <c r="BO64" s="381"/>
    </row>
    <row r="65" spans="2:67" s="300" customFormat="1" ht="14.25" customHeight="1" x14ac:dyDescent="0.25">
      <c r="B65" s="277" t="s">
        <v>76</v>
      </c>
      <c r="C65" s="298"/>
      <c r="D65" s="283"/>
      <c r="E65" s="284"/>
      <c r="F65" s="283"/>
      <c r="G65" s="284"/>
      <c r="H65" s="284"/>
      <c r="I65" s="284"/>
      <c r="J65" s="284"/>
      <c r="K65" s="424"/>
      <c r="L65" s="425"/>
      <c r="M65" s="426"/>
      <c r="N65" s="427"/>
      <c r="O65" s="437"/>
      <c r="P65" s="427"/>
      <c r="Q65" s="427"/>
      <c r="R65" s="426"/>
      <c r="S65" s="427"/>
      <c r="T65" s="284"/>
      <c r="U65" s="284"/>
      <c r="V65" s="284"/>
      <c r="W65" s="305"/>
      <c r="Z65" s="287"/>
      <c r="AA65" s="294"/>
      <c r="AB65" s="294"/>
      <c r="AC65" s="294"/>
      <c r="AD65" s="287"/>
      <c r="AE65" s="301"/>
      <c r="AF65" s="302"/>
      <c r="AG65" s="302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44" t="s">
        <v>76</v>
      </c>
      <c r="BA65" s="368"/>
      <c r="BB65" s="345"/>
      <c r="BC65" s="346"/>
      <c r="BD65" s="345"/>
      <c r="BE65" s="346"/>
      <c r="BF65" s="346"/>
      <c r="BG65" s="346"/>
      <c r="BH65" s="346"/>
      <c r="BI65" s="343"/>
      <c r="BJ65" s="310"/>
      <c r="BK65" s="312"/>
      <c r="BL65" s="343"/>
      <c r="BM65" s="386"/>
      <c r="BN65" s="343"/>
      <c r="BO65" s="343"/>
    </row>
    <row r="66" spans="2:67" s="300" customFormat="1" ht="14.25" customHeight="1" x14ac:dyDescent="0.25">
      <c r="B66" s="330" t="s">
        <v>2</v>
      </c>
      <c r="C66" s="331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332" t="s">
        <v>81</v>
      </c>
      <c r="K66" s="428" t="s">
        <v>89</v>
      </c>
      <c r="L66" s="425"/>
      <c r="M66" s="407" t="s">
        <v>76</v>
      </c>
      <c r="N66" s="408" t="s">
        <v>89</v>
      </c>
      <c r="O66" s="408" t="s">
        <v>90</v>
      </c>
      <c r="P66" s="408" t="s">
        <v>91</v>
      </c>
      <c r="Q66" s="409" t="s">
        <v>101</v>
      </c>
      <c r="R66" s="426"/>
      <c r="S66" s="427"/>
      <c r="T66" s="284"/>
      <c r="U66" s="284"/>
      <c r="V66" s="284"/>
      <c r="W66" s="305"/>
      <c r="Z66" s="291" t="s">
        <v>87</v>
      </c>
      <c r="AA66" s="291" t="s">
        <v>89</v>
      </c>
      <c r="AB66" s="291" t="s">
        <v>90</v>
      </c>
      <c r="AC66" s="291" t="s">
        <v>91</v>
      </c>
      <c r="AD66" s="291" t="s">
        <v>88</v>
      </c>
      <c r="AE66" s="291" t="s">
        <v>89</v>
      </c>
      <c r="AF66" s="291" t="s">
        <v>90</v>
      </c>
      <c r="AG66" s="291" t="s">
        <v>91</v>
      </c>
      <c r="AH66" s="301"/>
      <c r="AI66" s="292" t="s">
        <v>99</v>
      </c>
      <c r="AJ66" s="292" t="s">
        <v>98</v>
      </c>
      <c r="AK66" s="292" t="s">
        <v>97</v>
      </c>
      <c r="AL66" s="291" t="s">
        <v>96</v>
      </c>
      <c r="AM66" s="291" t="s">
        <v>95</v>
      </c>
      <c r="AN66" s="291" t="s">
        <v>92</v>
      </c>
      <c r="AO66" s="291" t="s">
        <v>89</v>
      </c>
      <c r="AP66" s="291" t="s">
        <v>90</v>
      </c>
      <c r="AQ66" s="291" t="s">
        <v>91</v>
      </c>
      <c r="AR66" s="292" t="s">
        <v>93</v>
      </c>
      <c r="AS66" s="301"/>
      <c r="AT66" s="291" t="s">
        <v>94</v>
      </c>
      <c r="AU66" s="291" t="s">
        <v>92</v>
      </c>
      <c r="AV66" s="291" t="s">
        <v>89</v>
      </c>
      <c r="AW66" s="291" t="s">
        <v>90</v>
      </c>
      <c r="AX66" s="291" t="s">
        <v>91</v>
      </c>
      <c r="AY66" s="292" t="s">
        <v>93</v>
      </c>
      <c r="AZ66" s="373" t="s">
        <v>2</v>
      </c>
      <c r="BA66" s="371" t="s">
        <v>3</v>
      </c>
      <c r="BB66" s="375" t="s">
        <v>2</v>
      </c>
      <c r="BC66" s="372"/>
      <c r="BD66" s="376"/>
      <c r="BE66" s="1999" t="s">
        <v>4</v>
      </c>
      <c r="BF66" s="1999"/>
      <c r="BG66" s="1999"/>
      <c r="BH66" s="372" t="s">
        <v>81</v>
      </c>
      <c r="BI66" s="333" t="s">
        <v>89</v>
      </c>
      <c r="BJ66" s="310"/>
      <c r="BK66" s="347"/>
      <c r="BL66" s="343"/>
      <c r="BM66" s="343"/>
      <c r="BN66" s="343"/>
      <c r="BO66" s="343"/>
    </row>
    <row r="67" spans="2:67" ht="14.25" customHeight="1" x14ac:dyDescent="0.25">
      <c r="B67" s="280">
        <v>15</v>
      </c>
      <c r="C67" s="323">
        <v>41807.541666666664</v>
      </c>
      <c r="D67" s="319" t="s">
        <v>179</v>
      </c>
      <c r="E67" s="320" t="s">
        <v>6</v>
      </c>
      <c r="F67" s="321" t="s">
        <v>180</v>
      </c>
      <c r="G67" s="486">
        <v>2</v>
      </c>
      <c r="H67" s="334" t="s">
        <v>6</v>
      </c>
      <c r="I67" s="480">
        <v>0</v>
      </c>
      <c r="J67" s="480">
        <v>1</v>
      </c>
      <c r="K67" s="411">
        <f>IF('Resultat &amp; tabell'!J67="",0,BI67)</f>
        <v>3</v>
      </c>
      <c r="L67" s="412">
        <v>1</v>
      </c>
      <c r="M67" s="413" t="str">
        <f>VLOOKUP(L67,$AT$67:$AY$70,2,FALSE)</f>
        <v>Belgien</v>
      </c>
      <c r="N67" s="414">
        <f>VLOOKUP(M67,$AU$67:$AY$70,2,FALSE)</f>
        <v>9</v>
      </c>
      <c r="O67" s="414">
        <f>VLOOKUP(M67,$AU$67:$AY$70,3,FALSE)</f>
        <v>5</v>
      </c>
      <c r="P67" s="414">
        <f>VLOOKUP(M67,$AU$67:$AY$70,4,FALSE)</f>
        <v>0</v>
      </c>
      <c r="Q67" s="415">
        <f>VLOOKUP(M67,$AU$67:$AY$70,5,FALSE)</f>
        <v>5</v>
      </c>
      <c r="Z67" s="293" t="s">
        <v>77</v>
      </c>
      <c r="AA67" s="294">
        <f t="shared" ref="AA67:AA72" si="122">IF(G67="",0,IF($G67&lt;$I67,0,IF($G67=$I67,1,3)))</f>
        <v>3</v>
      </c>
      <c r="AB67" s="294">
        <f t="shared" ref="AB67:AB72" si="123">G67</f>
        <v>2</v>
      </c>
      <c r="AC67" s="294">
        <f t="shared" ref="AC67:AC72" si="124">I67</f>
        <v>0</v>
      </c>
      <c r="AD67" s="293" t="s">
        <v>78</v>
      </c>
      <c r="AE67" s="294">
        <f t="shared" ref="AE67:AE72" si="125">IF(I67="",0,IF(I67&lt;G67,0,IF(G67=I67,1,3)))</f>
        <v>0</v>
      </c>
      <c r="AF67" s="290">
        <f t="shared" ref="AF67:AF72" si="126">I67</f>
        <v>0</v>
      </c>
      <c r="AG67" s="290">
        <f t="shared" ref="AG67:AG72" si="127">G67</f>
        <v>2</v>
      </c>
      <c r="AI67" s="289">
        <f>RANK($AJ67,$AJ$67:$AJ$71,1)+COUNTIF($AJ$67:$AJ67,$AJ67)-1</f>
        <v>1</v>
      </c>
      <c r="AJ67" s="289">
        <f>AK67+AL67+AM67</f>
        <v>1</v>
      </c>
      <c r="AK67" s="289">
        <f>SUMPRODUCT(($AO$67:$AO$70=AO67)*($AR$67:$AR$70=AR67)*($AP$67:$AP$70&gt;AP67))</f>
        <v>0</v>
      </c>
      <c r="AL67" s="289">
        <f>SUMPRODUCT(($AO$67:$AO$70=AO67)*($AR$67:$AR$70&gt;AR67))</f>
        <v>0</v>
      </c>
      <c r="AM67" s="289">
        <f>RANK(AO67,$AO$67:$AO$70)</f>
        <v>1</v>
      </c>
      <c r="AN67" s="293" t="s">
        <v>77</v>
      </c>
      <c r="AO67" s="289">
        <f>SUMIF($Z$67:$Z$72,$AN67,$AA$67:$AA$72)+SUMIF($AD$67:$AD$72,$AN67,$AE$67:$AE$72)</f>
        <v>9</v>
      </c>
      <c r="AP67" s="289">
        <f>SUMIF($Z$67:$Z$72,$AN67,$AB$67:$AB$72)+SUMIF($AD$67:$AD$72,$AN67,$AF$67:$AF$72)</f>
        <v>5</v>
      </c>
      <c r="AQ67" s="289">
        <f>SUMIF($Z$67:$Z$72,$AN67,$AC$67:$AC$72)+SUMIF($AD$67:$AD$72,$AN67,$AG$67:$AG$72)</f>
        <v>0</v>
      </c>
      <c r="AR67" s="289">
        <f>AP67-AQ67</f>
        <v>5</v>
      </c>
      <c r="AT67" s="289">
        <v>1</v>
      </c>
      <c r="AU67" s="289" t="str">
        <f>VLOOKUP($AT67,$AI$67:$AR$70,6,FALSE)</f>
        <v>Belgien</v>
      </c>
      <c r="AV67" s="289">
        <f>VLOOKUP($AU67,$AN$67:$AR$70,2,FALSE)</f>
        <v>9</v>
      </c>
      <c r="AW67" s="289">
        <f>VLOOKUP($AU67,$AN$67:$AR$70,3,FALSE)</f>
        <v>5</v>
      </c>
      <c r="AX67" s="289">
        <f>VLOOKUP($AU67,$AN$67:$AR$70,4,FALSE)</f>
        <v>0</v>
      </c>
      <c r="AY67" s="289">
        <f>VLOOKUP($AU67,$AN$67:$AR$70,5,FALSE)</f>
        <v>5</v>
      </c>
      <c r="AZ67" s="351">
        <v>15</v>
      </c>
      <c r="BA67" s="358">
        <v>41807.541666666664</v>
      </c>
      <c r="BB67" s="353" t="s">
        <v>77</v>
      </c>
      <c r="BC67" s="354" t="s">
        <v>6</v>
      </c>
      <c r="BD67" s="355" t="s">
        <v>78</v>
      </c>
      <c r="BE67" s="357">
        <f>IF(G67='Resultat &amp; tabell'!$G67,2,0)</f>
        <v>2</v>
      </c>
      <c r="BF67" s="356" t="s">
        <v>6</v>
      </c>
      <c r="BG67" s="357">
        <f>IF(I67='Resultat &amp; tabell'!$I67,2,0)</f>
        <v>0</v>
      </c>
      <c r="BH67" s="357">
        <f>IF(J67='Resultat &amp; tabell'!$J67,1,0)</f>
        <v>1</v>
      </c>
      <c r="BI67" s="341">
        <f t="shared" ref="BI67:BI72" si="128">SUM(BE67+BG67+BH67)</f>
        <v>3</v>
      </c>
      <c r="BJ67" s="311"/>
      <c r="BK67" s="344"/>
      <c r="BL67" s="381"/>
      <c r="BM67" s="381"/>
      <c r="BN67" s="381"/>
      <c r="BO67" s="381"/>
    </row>
    <row r="68" spans="2:67" ht="14.25" customHeight="1" x14ac:dyDescent="0.25">
      <c r="B68" s="280">
        <v>16</v>
      </c>
      <c r="C68" s="323">
        <v>41807.75</v>
      </c>
      <c r="D68" s="319" t="s">
        <v>178</v>
      </c>
      <c r="E68" s="320" t="s">
        <v>6</v>
      </c>
      <c r="F68" s="321" t="s">
        <v>181</v>
      </c>
      <c r="G68" s="486">
        <v>2</v>
      </c>
      <c r="H68" s="334" t="s">
        <v>6</v>
      </c>
      <c r="I68" s="480">
        <v>1</v>
      </c>
      <c r="J68" s="480">
        <v>1</v>
      </c>
      <c r="K68" s="411">
        <f>IF('Resultat &amp; tabell'!J68="",0,BI68)</f>
        <v>2</v>
      </c>
      <c r="L68" s="401">
        <v>2</v>
      </c>
      <c r="M68" s="417" t="str">
        <f>VLOOKUP(L68,$AT$67:$AY$70,2,FALSE)</f>
        <v>Ryssland</v>
      </c>
      <c r="N68" s="418">
        <f>VLOOKUP(M68,$AU$67:$AY$70,2,FALSE)</f>
        <v>6</v>
      </c>
      <c r="O68" s="418">
        <f>VLOOKUP(M68,$AU$67:$AY$70,3,FALSE)</f>
        <v>5</v>
      </c>
      <c r="P68" s="418">
        <f>VLOOKUP(M68,$AU$67:$AY$70,4,FALSE)</f>
        <v>2</v>
      </c>
      <c r="Q68" s="419">
        <f>VLOOKUP(M68,$AU$67:$AY$70,5,FALSE)</f>
        <v>3</v>
      </c>
      <c r="Z68" s="293" t="s">
        <v>79</v>
      </c>
      <c r="AA68" s="294">
        <f t="shared" si="122"/>
        <v>3</v>
      </c>
      <c r="AB68" s="294">
        <f t="shared" si="123"/>
        <v>2</v>
      </c>
      <c r="AC68" s="294">
        <f t="shared" si="124"/>
        <v>1</v>
      </c>
      <c r="AD68" s="293" t="s">
        <v>80</v>
      </c>
      <c r="AE68" s="294">
        <f t="shared" si="125"/>
        <v>0</v>
      </c>
      <c r="AF68" s="290">
        <f t="shared" si="126"/>
        <v>1</v>
      </c>
      <c r="AG68" s="290">
        <f t="shared" si="127"/>
        <v>2</v>
      </c>
      <c r="AI68" s="289">
        <f>RANK($AJ68,$AJ$67:$AJ$71,1)+COUNTIF($AJ$67:$AJ68,$AJ68)-1</f>
        <v>2</v>
      </c>
      <c r="AJ68" s="289">
        <f>AK68+AL68+AM68</f>
        <v>2</v>
      </c>
      <c r="AK68" s="289">
        <f t="shared" ref="AK68:AK70" si="129">SUMPRODUCT(($AO$67:$AO$70=AO68)*($AR$67:$AR$70=AR68)*($AP$67:$AP$70&gt;AP68))</f>
        <v>0</v>
      </c>
      <c r="AL68" s="289">
        <f t="shared" ref="AL68:AL70" si="130">SUMPRODUCT(($AO$67:$AO$70=AO68)*($AR$67:$AR$70&gt;AR68))</f>
        <v>0</v>
      </c>
      <c r="AM68" s="289">
        <f t="shared" ref="AM68:AM70" si="131">RANK(AO68,$AO$67:$AO$70)</f>
        <v>2</v>
      </c>
      <c r="AN68" s="293" t="s">
        <v>79</v>
      </c>
      <c r="AO68" s="289">
        <f t="shared" ref="AO68:AO70" si="132">SUMIF($Z$67:$Z$72,$AN68,$AA$67:$AA$72)+SUMIF($AD$67:$AD$72,$AN68,$AE$67:$AE$72)</f>
        <v>6</v>
      </c>
      <c r="AP68" s="289">
        <f t="shared" ref="AP68:AP70" si="133">SUMIF($Z$67:$Z$72,$AN68,$AB$67:$AB$72)+SUMIF($AD$67:$AD$72,$AN68,$AF$67:$AF$72)</f>
        <v>5</v>
      </c>
      <c r="AQ68" s="289">
        <f t="shared" ref="AQ68:AQ70" si="134">SUMIF($Z$67:$Z$72,$AN68,$AC$67:$AC$72)+SUMIF($AD$67:$AD$72,$AN68,$AG$67:$AG$72)</f>
        <v>2</v>
      </c>
      <c r="AR68" s="289">
        <f t="shared" ref="AR68:AR70" si="135">AP68-AQ68</f>
        <v>3</v>
      </c>
      <c r="AT68" s="289">
        <v>2</v>
      </c>
      <c r="AU68" s="289" t="str">
        <f t="shared" ref="AU68:AU70" si="136">VLOOKUP($AT68,$AI$67:$AR$70,6,FALSE)</f>
        <v>Ryssland</v>
      </c>
      <c r="AV68" s="289">
        <f t="shared" ref="AV68:AV70" si="137">VLOOKUP($AU68,$AN$67:$AR$70,2,FALSE)</f>
        <v>6</v>
      </c>
      <c r="AW68" s="289">
        <f t="shared" ref="AW68:AW70" si="138">VLOOKUP($AU68,$AN$67:$AR$70,3,FALSE)</f>
        <v>5</v>
      </c>
      <c r="AX68" s="289">
        <f t="shared" ref="AX68:AX70" si="139">VLOOKUP($AU68,$AN$67:$AR$70,4,FALSE)</f>
        <v>2</v>
      </c>
      <c r="AY68" s="289">
        <f t="shared" ref="AY68:AY70" si="140">VLOOKUP($AU68,$AN$67:$AR$70,5,FALSE)</f>
        <v>3</v>
      </c>
      <c r="AZ68" s="351">
        <v>16</v>
      </c>
      <c r="BA68" s="358">
        <v>41807.75</v>
      </c>
      <c r="BB68" s="353" t="s">
        <v>79</v>
      </c>
      <c r="BC68" s="354" t="s">
        <v>6</v>
      </c>
      <c r="BD68" s="355" t="s">
        <v>80</v>
      </c>
      <c r="BE68" s="357">
        <f>IF(G68='Resultat &amp; tabell'!$G68,2,0)</f>
        <v>0</v>
      </c>
      <c r="BF68" s="356" t="s">
        <v>6</v>
      </c>
      <c r="BG68" s="357">
        <f>IF(I68='Resultat &amp; tabell'!$I68,2,0)</f>
        <v>2</v>
      </c>
      <c r="BH68" s="357">
        <f>IF(J68='Resultat &amp; tabell'!$J68,1,0)</f>
        <v>0</v>
      </c>
      <c r="BI68" s="341">
        <f t="shared" si="128"/>
        <v>2</v>
      </c>
      <c r="BK68" s="344"/>
      <c r="BL68" s="381"/>
      <c r="BM68" s="381"/>
      <c r="BN68" s="381"/>
      <c r="BO68" s="381"/>
    </row>
    <row r="69" spans="2:67" ht="14.25" customHeight="1" x14ac:dyDescent="0.25">
      <c r="B69" s="280">
        <v>31</v>
      </c>
      <c r="C69" s="323">
        <v>41812.541666666664</v>
      </c>
      <c r="D69" s="319" t="s">
        <v>179</v>
      </c>
      <c r="E69" s="320" t="s">
        <v>6</v>
      </c>
      <c r="F69" s="321" t="s">
        <v>178</v>
      </c>
      <c r="G69" s="486">
        <v>1</v>
      </c>
      <c r="H69" s="334" t="s">
        <v>6</v>
      </c>
      <c r="I69" s="480">
        <v>0</v>
      </c>
      <c r="J69" s="480">
        <v>1</v>
      </c>
      <c r="K69" s="411">
        <f>IF('Resultat &amp; tabell'!J69="",0,BI69)</f>
        <v>5</v>
      </c>
      <c r="L69" s="401">
        <v>3</v>
      </c>
      <c r="M69" s="432" t="str">
        <f>VLOOKUP(L69,$AT$67:$AY$70,2,FALSE)</f>
        <v>Sydkorea</v>
      </c>
      <c r="N69" s="433">
        <f>VLOOKUP(M69,$AU$67:$AY$70,2,FALSE)</f>
        <v>3</v>
      </c>
      <c r="O69" s="433">
        <f>VLOOKUP(M69,$AU$67:$AY$70,3,FALSE)</f>
        <v>3</v>
      </c>
      <c r="P69" s="433">
        <f>VLOOKUP(M69,$AU$67:$AY$70,4,FALSE)</f>
        <v>4</v>
      </c>
      <c r="Q69" s="434">
        <f>VLOOKUP(M69,$AU$67:$AY$70,5,FALSE)</f>
        <v>-1</v>
      </c>
      <c r="Z69" s="293" t="s">
        <v>77</v>
      </c>
      <c r="AA69" s="294">
        <f t="shared" si="122"/>
        <v>3</v>
      </c>
      <c r="AB69" s="294">
        <f t="shared" si="123"/>
        <v>1</v>
      </c>
      <c r="AC69" s="294">
        <f t="shared" si="124"/>
        <v>0</v>
      </c>
      <c r="AD69" s="293" t="s">
        <v>79</v>
      </c>
      <c r="AE69" s="294">
        <f t="shared" si="125"/>
        <v>0</v>
      </c>
      <c r="AF69" s="290">
        <f t="shared" si="126"/>
        <v>0</v>
      </c>
      <c r="AG69" s="290">
        <f t="shared" si="127"/>
        <v>1</v>
      </c>
      <c r="AI69" s="289">
        <f>RANK($AJ69,$AJ$67:$AJ$71,1)+COUNTIF($AJ$67:$AJ69,$AJ69)-1</f>
        <v>4</v>
      </c>
      <c r="AJ69" s="289">
        <f>AK69+AL69+AM69</f>
        <v>4</v>
      </c>
      <c r="AK69" s="289">
        <f t="shared" si="129"/>
        <v>0</v>
      </c>
      <c r="AL69" s="289">
        <f t="shared" si="130"/>
        <v>0</v>
      </c>
      <c r="AM69" s="289">
        <f t="shared" si="131"/>
        <v>4</v>
      </c>
      <c r="AN69" s="293" t="s">
        <v>78</v>
      </c>
      <c r="AO69" s="289">
        <f t="shared" si="132"/>
        <v>0</v>
      </c>
      <c r="AP69" s="289">
        <f t="shared" si="133"/>
        <v>0</v>
      </c>
      <c r="AQ69" s="289">
        <f t="shared" si="134"/>
        <v>7</v>
      </c>
      <c r="AR69" s="289">
        <f t="shared" si="135"/>
        <v>-7</v>
      </c>
      <c r="AT69" s="289">
        <v>3</v>
      </c>
      <c r="AU69" s="289" t="str">
        <f t="shared" si="136"/>
        <v>Sydkorea</v>
      </c>
      <c r="AV69" s="289">
        <f t="shared" si="137"/>
        <v>3</v>
      </c>
      <c r="AW69" s="289">
        <f t="shared" si="138"/>
        <v>3</v>
      </c>
      <c r="AX69" s="289">
        <f t="shared" si="139"/>
        <v>4</v>
      </c>
      <c r="AY69" s="289">
        <f t="shared" si="140"/>
        <v>-1</v>
      </c>
      <c r="AZ69" s="351">
        <v>31</v>
      </c>
      <c r="BA69" s="358">
        <v>41812.541666666664</v>
      </c>
      <c r="BB69" s="353" t="s">
        <v>77</v>
      </c>
      <c r="BC69" s="354" t="s">
        <v>6</v>
      </c>
      <c r="BD69" s="355" t="s">
        <v>79</v>
      </c>
      <c r="BE69" s="357">
        <f>IF(G69='Resultat &amp; tabell'!$G69,2,0)</f>
        <v>2</v>
      </c>
      <c r="BF69" s="356" t="s">
        <v>6</v>
      </c>
      <c r="BG69" s="357">
        <f>IF(I69='Resultat &amp; tabell'!$I69,2,0)</f>
        <v>2</v>
      </c>
      <c r="BH69" s="357">
        <f>IF(J69='Resultat &amp; tabell'!$J69,1,0)</f>
        <v>1</v>
      </c>
      <c r="BI69" s="341">
        <f t="shared" si="128"/>
        <v>5</v>
      </c>
      <c r="BK69" s="359"/>
      <c r="BL69" s="381"/>
      <c r="BM69" s="381"/>
      <c r="BN69" s="381"/>
      <c r="BO69" s="381"/>
    </row>
    <row r="70" spans="2:67" ht="14.25" customHeight="1" x14ac:dyDescent="0.25">
      <c r="B70" s="280">
        <v>32</v>
      </c>
      <c r="C70" s="323">
        <v>41812.666666666664</v>
      </c>
      <c r="D70" s="319" t="s">
        <v>181</v>
      </c>
      <c r="E70" s="320" t="s">
        <v>6</v>
      </c>
      <c r="F70" s="321" t="s">
        <v>180</v>
      </c>
      <c r="G70" s="486">
        <v>2</v>
      </c>
      <c r="H70" s="334" t="s">
        <v>6</v>
      </c>
      <c r="I70" s="480">
        <v>0</v>
      </c>
      <c r="J70" s="480">
        <v>1</v>
      </c>
      <c r="K70" s="411">
        <f>IF('Resultat &amp; tabell'!J70="",0,BI70)</f>
        <v>2</v>
      </c>
      <c r="L70" s="401">
        <v>4</v>
      </c>
      <c r="M70" s="421" t="str">
        <f>VLOOKUP(L70,$AT$67:$AY$70,2,FALSE)</f>
        <v>Algeriet</v>
      </c>
      <c r="N70" s="418">
        <f>VLOOKUP(M70,$AU$67:$AY$70,2,FALSE)</f>
        <v>0</v>
      </c>
      <c r="O70" s="418">
        <f>VLOOKUP(M70,$AU$67:$AY$70,3,FALSE)</f>
        <v>0</v>
      </c>
      <c r="P70" s="418">
        <f>VLOOKUP(M70,$AU$67:$AY$70,4,FALSE)</f>
        <v>7</v>
      </c>
      <c r="Q70" s="419">
        <f>VLOOKUP(M70,$AU$67:$AY$70,5,FALSE)</f>
        <v>-7</v>
      </c>
      <c r="Z70" s="293" t="s">
        <v>80</v>
      </c>
      <c r="AA70" s="294">
        <f t="shared" si="122"/>
        <v>3</v>
      </c>
      <c r="AB70" s="294">
        <f t="shared" si="123"/>
        <v>2</v>
      </c>
      <c r="AC70" s="294">
        <f t="shared" si="124"/>
        <v>0</v>
      </c>
      <c r="AD70" s="293" t="s">
        <v>78</v>
      </c>
      <c r="AE70" s="294">
        <f t="shared" si="125"/>
        <v>0</v>
      </c>
      <c r="AF70" s="290">
        <f t="shared" si="126"/>
        <v>0</v>
      </c>
      <c r="AG70" s="290">
        <f t="shared" si="127"/>
        <v>2</v>
      </c>
      <c r="AI70" s="289">
        <f>RANK($AJ70,$AJ$67:$AJ$71,1)+COUNTIF($AJ$67:$AJ70,$AJ70)-1</f>
        <v>3</v>
      </c>
      <c r="AJ70" s="289">
        <f>AK70+AL70+AM70</f>
        <v>3</v>
      </c>
      <c r="AK70" s="289">
        <f t="shared" si="129"/>
        <v>0</v>
      </c>
      <c r="AL70" s="289">
        <f t="shared" si="130"/>
        <v>0</v>
      </c>
      <c r="AM70" s="289">
        <f t="shared" si="131"/>
        <v>3</v>
      </c>
      <c r="AN70" s="293" t="s">
        <v>80</v>
      </c>
      <c r="AO70" s="289">
        <f t="shared" si="132"/>
        <v>3</v>
      </c>
      <c r="AP70" s="289">
        <f t="shared" si="133"/>
        <v>3</v>
      </c>
      <c r="AQ70" s="289">
        <f t="shared" si="134"/>
        <v>4</v>
      </c>
      <c r="AR70" s="289">
        <f t="shared" si="135"/>
        <v>-1</v>
      </c>
      <c r="AT70" s="289">
        <v>4</v>
      </c>
      <c r="AU70" s="289" t="str">
        <f t="shared" si="136"/>
        <v>Algeriet</v>
      </c>
      <c r="AV70" s="289">
        <f t="shared" si="137"/>
        <v>0</v>
      </c>
      <c r="AW70" s="289">
        <f t="shared" si="138"/>
        <v>0</v>
      </c>
      <c r="AX70" s="289">
        <f t="shared" si="139"/>
        <v>7</v>
      </c>
      <c r="AY70" s="289">
        <f t="shared" si="140"/>
        <v>-7</v>
      </c>
      <c r="AZ70" s="351">
        <v>32</v>
      </c>
      <c r="BA70" s="358">
        <v>41812.666666666664</v>
      </c>
      <c r="BB70" s="353" t="s">
        <v>80</v>
      </c>
      <c r="BC70" s="354" t="s">
        <v>6</v>
      </c>
      <c r="BD70" s="355" t="s">
        <v>78</v>
      </c>
      <c r="BE70" s="357">
        <f>IF(G70='Resultat &amp; tabell'!$G70,2,0)</f>
        <v>2</v>
      </c>
      <c r="BF70" s="356" t="s">
        <v>6</v>
      </c>
      <c r="BG70" s="357">
        <f>IF(I70='Resultat &amp; tabell'!$I70,2,0)</f>
        <v>0</v>
      </c>
      <c r="BH70" s="357">
        <f>IF(J70='Resultat &amp; tabell'!$J70,1,0)</f>
        <v>0</v>
      </c>
      <c r="BI70" s="341">
        <f t="shared" si="128"/>
        <v>2</v>
      </c>
      <c r="BK70" s="359"/>
      <c r="BL70" s="381"/>
      <c r="BM70" s="381"/>
      <c r="BN70" s="381"/>
      <c r="BO70" s="381"/>
    </row>
    <row r="71" spans="2:67" ht="14.25" customHeight="1" x14ac:dyDescent="0.25">
      <c r="B71" s="280">
        <v>47</v>
      </c>
      <c r="C71" s="323">
        <v>41816.708333333336</v>
      </c>
      <c r="D71" s="319" t="s">
        <v>181</v>
      </c>
      <c r="E71" s="320" t="s">
        <v>6</v>
      </c>
      <c r="F71" s="321" t="s">
        <v>179</v>
      </c>
      <c r="G71" s="486">
        <v>0</v>
      </c>
      <c r="H71" s="334" t="s">
        <v>6</v>
      </c>
      <c r="I71" s="480">
        <v>2</v>
      </c>
      <c r="J71" s="480">
        <v>2</v>
      </c>
      <c r="K71" s="411">
        <f>IF('Resultat &amp; tabell'!J71="",0,BI71)</f>
        <v>3</v>
      </c>
      <c r="M71" s="276"/>
      <c r="N71" s="276"/>
      <c r="P71" s="276"/>
      <c r="R71" s="276"/>
      <c r="Z71" s="293" t="s">
        <v>80</v>
      </c>
      <c r="AA71" s="294">
        <f t="shared" si="122"/>
        <v>0</v>
      </c>
      <c r="AB71" s="294">
        <f t="shared" si="123"/>
        <v>0</v>
      </c>
      <c r="AC71" s="294">
        <f t="shared" si="124"/>
        <v>2</v>
      </c>
      <c r="AD71" s="293" t="s">
        <v>77</v>
      </c>
      <c r="AE71" s="294">
        <f t="shared" si="125"/>
        <v>3</v>
      </c>
      <c r="AF71" s="290">
        <f t="shared" si="126"/>
        <v>2</v>
      </c>
      <c r="AG71" s="290">
        <f t="shared" si="127"/>
        <v>0</v>
      </c>
      <c r="AZ71" s="351">
        <v>47</v>
      </c>
      <c r="BA71" s="358">
        <v>41816.708333333336</v>
      </c>
      <c r="BB71" s="353" t="s">
        <v>80</v>
      </c>
      <c r="BC71" s="354" t="s">
        <v>6</v>
      </c>
      <c r="BD71" s="355" t="s">
        <v>77</v>
      </c>
      <c r="BE71" s="357">
        <f>IF(G71='Resultat &amp; tabell'!$G71,2,0)</f>
        <v>2</v>
      </c>
      <c r="BF71" s="356" t="s">
        <v>6</v>
      </c>
      <c r="BG71" s="357">
        <f>IF(I71='Resultat &amp; tabell'!$I71,2,0)</f>
        <v>0</v>
      </c>
      <c r="BH71" s="357">
        <f>IF(J71='Resultat &amp; tabell'!$J71,1,0)</f>
        <v>1</v>
      </c>
      <c r="BI71" s="341">
        <f t="shared" si="128"/>
        <v>3</v>
      </c>
      <c r="BN71" s="360"/>
      <c r="BO71" s="360"/>
    </row>
    <row r="72" spans="2:67" ht="14.25" customHeight="1" x14ac:dyDescent="0.25">
      <c r="B72" s="280">
        <v>48</v>
      </c>
      <c r="C72" s="323">
        <v>41816.708333333336</v>
      </c>
      <c r="D72" s="319" t="s">
        <v>180</v>
      </c>
      <c r="E72" s="320" t="s">
        <v>6</v>
      </c>
      <c r="F72" s="321" t="s">
        <v>178</v>
      </c>
      <c r="G72" s="486">
        <v>0</v>
      </c>
      <c r="H72" s="334" t="s">
        <v>6</v>
      </c>
      <c r="I72" s="480">
        <v>3</v>
      </c>
      <c r="J72" s="480">
        <v>2</v>
      </c>
      <c r="K72" s="411">
        <f>IF('Resultat &amp; tabell'!J72="",0,BI72)</f>
        <v>0</v>
      </c>
      <c r="Z72" s="293" t="s">
        <v>78</v>
      </c>
      <c r="AA72" s="294">
        <f t="shared" si="122"/>
        <v>0</v>
      </c>
      <c r="AB72" s="294">
        <f t="shared" si="123"/>
        <v>0</v>
      </c>
      <c r="AC72" s="294">
        <f t="shared" si="124"/>
        <v>3</v>
      </c>
      <c r="AD72" s="293" t="s">
        <v>79</v>
      </c>
      <c r="AE72" s="294">
        <f t="shared" si="125"/>
        <v>3</v>
      </c>
      <c r="AF72" s="290">
        <f t="shared" si="126"/>
        <v>3</v>
      </c>
      <c r="AG72" s="290">
        <f t="shared" si="127"/>
        <v>0</v>
      </c>
      <c r="AZ72" s="351">
        <v>48</v>
      </c>
      <c r="BA72" s="358">
        <v>41816.708333333336</v>
      </c>
      <c r="BB72" s="353" t="s">
        <v>78</v>
      </c>
      <c r="BC72" s="354" t="s">
        <v>6</v>
      </c>
      <c r="BD72" s="355" t="s">
        <v>79</v>
      </c>
      <c r="BE72" s="357">
        <f>IF(G72='Resultat &amp; tabell'!$G72,2,0)</f>
        <v>0</v>
      </c>
      <c r="BF72" s="356" t="s">
        <v>6</v>
      </c>
      <c r="BG72" s="357">
        <f>IF(I72='Resultat &amp; tabell'!$I72,2,0)</f>
        <v>0</v>
      </c>
      <c r="BH72" s="357">
        <f>IF(J72='Resultat &amp; tabell'!$J72,1,0)</f>
        <v>0</v>
      </c>
      <c r="BI72" s="341">
        <f t="shared" si="128"/>
        <v>0</v>
      </c>
    </row>
    <row r="73" spans="2:67" ht="14.25" customHeight="1" x14ac:dyDescent="0.25">
      <c r="K73" s="424"/>
      <c r="BI73" s="342"/>
    </row>
    <row r="74" spans="2:67" ht="14.25" customHeight="1" x14ac:dyDescent="0.25">
      <c r="B74" s="283" t="s">
        <v>1</v>
      </c>
      <c r="C74" s="295"/>
      <c r="D74" s="286"/>
      <c r="K74" s="424"/>
      <c r="Z74" s="290"/>
      <c r="AZ74" s="345" t="s">
        <v>1</v>
      </c>
      <c r="BA74" s="366"/>
      <c r="BB74" s="309"/>
      <c r="BI74" s="342"/>
      <c r="BK74" s="390" t="s">
        <v>1</v>
      </c>
      <c r="BL74" s="391"/>
      <c r="BM74" s="392"/>
      <c r="BN74" s="393"/>
      <c r="BO74" s="393"/>
    </row>
    <row r="75" spans="2:67" ht="14.25" customHeight="1" x14ac:dyDescent="0.25">
      <c r="B75" s="330" t="s">
        <v>2</v>
      </c>
      <c r="C75" s="331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332" t="s">
        <v>81</v>
      </c>
      <c r="K75" s="428" t="s">
        <v>89</v>
      </c>
      <c r="M75" s="440" t="s">
        <v>126</v>
      </c>
      <c r="N75" s="441"/>
      <c r="O75" s="2014" t="s">
        <v>157</v>
      </c>
      <c r="P75" s="2015"/>
      <c r="Q75" s="2015"/>
      <c r="R75" s="2016"/>
      <c r="Z75" s="302" t="s">
        <v>2</v>
      </c>
      <c r="AA75" s="302"/>
      <c r="AB75" s="302"/>
      <c r="AC75" s="302"/>
      <c r="AD75" s="302"/>
      <c r="AZ75" s="373" t="s">
        <v>2</v>
      </c>
      <c r="BA75" s="371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372" t="s">
        <v>81</v>
      </c>
      <c r="BI75" s="333" t="s">
        <v>89</v>
      </c>
      <c r="BK75" s="312" t="s">
        <v>104</v>
      </c>
      <c r="BL75" s="344" t="s">
        <v>103</v>
      </c>
      <c r="BM75" s="344" t="s">
        <v>105</v>
      </c>
      <c r="BN75" s="344" t="s">
        <v>106</v>
      </c>
      <c r="BO75" s="344" t="s">
        <v>89</v>
      </c>
    </row>
    <row r="76" spans="2:67" ht="14.25" customHeight="1" x14ac:dyDescent="0.25">
      <c r="B76" s="279">
        <v>49</v>
      </c>
      <c r="C76" s="324">
        <v>41818</v>
      </c>
      <c r="D76" s="319" t="str">
        <f>M4</f>
        <v>Brasilien</v>
      </c>
      <c r="E76" s="328" t="s">
        <v>6</v>
      </c>
      <c r="F76" s="321" t="str">
        <f>M14</f>
        <v>Chile</v>
      </c>
      <c r="G76" s="485">
        <v>3</v>
      </c>
      <c r="H76" s="336" t="s">
        <v>6</v>
      </c>
      <c r="I76" s="483">
        <v>1</v>
      </c>
      <c r="J76" s="483">
        <v>1</v>
      </c>
      <c r="K76" s="411">
        <f t="shared" ref="K76:K83" si="141">BI76</f>
        <v>2</v>
      </c>
      <c r="M76" s="481" t="s">
        <v>5</v>
      </c>
      <c r="N76" s="441"/>
      <c r="O76" s="2017">
        <f>BO92</f>
        <v>18</v>
      </c>
      <c r="P76" s="2018"/>
      <c r="Q76" s="2018"/>
      <c r="R76" s="2019"/>
      <c r="Z76" s="294" t="s">
        <v>8</v>
      </c>
      <c r="AD76" s="293" t="s">
        <v>9</v>
      </c>
      <c r="AZ76" s="361">
        <v>49</v>
      </c>
      <c r="BA76" s="362">
        <v>41818</v>
      </c>
      <c r="BB76" s="353" t="str">
        <f t="shared" ref="BB76:BB83" si="142">D76</f>
        <v>Brasilien</v>
      </c>
      <c r="BC76" s="377" t="s">
        <v>6</v>
      </c>
      <c r="BD76" s="353" t="str">
        <f t="shared" ref="BD76:BD83" si="143">F76</f>
        <v>Chile</v>
      </c>
      <c r="BE76" s="357">
        <f>IF(G76='Resultat &amp; tabell'!$G76,2,0)</f>
        <v>0</v>
      </c>
      <c r="BF76" s="378" t="s">
        <v>6</v>
      </c>
      <c r="BG76" s="357">
        <f>IF(I76='Resultat &amp; tabell'!$I76,2,0)</f>
        <v>2</v>
      </c>
      <c r="BH76" s="357">
        <f>IF(J76='Resultat &amp; tabell'!$J76,1,0)</f>
        <v>0</v>
      </c>
      <c r="BI76" s="341">
        <f t="shared" ref="BI76:BI83" si="144">SUM(BE76+BG76+BH76)</f>
        <v>2</v>
      </c>
      <c r="BK76" s="359" t="str">
        <f>BB76</f>
        <v>Brasilien</v>
      </c>
      <c r="BL76" s="359" t="str">
        <f>'Resultat &amp; tabell'!D76</f>
        <v>Brasilien</v>
      </c>
      <c r="BM76" s="387" t="str">
        <f>VLOOKUP(BK76,$BL$76:$BL$91,1,FALSE)</f>
        <v>Brasilien</v>
      </c>
      <c r="BN76" s="389" t="str">
        <f>BM76</f>
        <v>Brasilien</v>
      </c>
      <c r="BO76" s="309">
        <f t="shared" ref="BO76:BO91" si="145">IFERROR(IF(BM76=BN76,2,0),0)</f>
        <v>2</v>
      </c>
    </row>
    <row r="77" spans="2:67" ht="14.25" customHeight="1" x14ac:dyDescent="0.25">
      <c r="B77" s="280">
        <v>50</v>
      </c>
      <c r="C77" s="323">
        <v>41818.708333333336</v>
      </c>
      <c r="D77" s="319" t="str">
        <f>M22</f>
        <v>Elfenbenskusten</v>
      </c>
      <c r="E77" s="328" t="s">
        <v>6</v>
      </c>
      <c r="F77" s="321" t="str">
        <f>M32</f>
        <v>Italien</v>
      </c>
      <c r="G77" s="484">
        <v>0</v>
      </c>
      <c r="H77" s="334" t="s">
        <v>6</v>
      </c>
      <c r="I77" s="482">
        <v>2</v>
      </c>
      <c r="J77" s="482">
        <v>2</v>
      </c>
      <c r="K77" s="411">
        <f t="shared" si="141"/>
        <v>0</v>
      </c>
      <c r="M77" s="481" t="s">
        <v>60</v>
      </c>
      <c r="N77" s="441"/>
      <c r="O77" s="443"/>
      <c r="P77" s="401"/>
      <c r="Q77" s="401"/>
      <c r="Z77" s="294" t="s">
        <v>12</v>
      </c>
      <c r="AD77" s="293" t="s">
        <v>13</v>
      </c>
      <c r="AZ77" s="351">
        <v>50</v>
      </c>
      <c r="BA77" s="358">
        <v>41818.708333333336</v>
      </c>
      <c r="BB77" s="353" t="str">
        <f t="shared" si="142"/>
        <v>Elfenbenskusten</v>
      </c>
      <c r="BC77" s="377" t="s">
        <v>6</v>
      </c>
      <c r="BD77" s="353" t="str">
        <f t="shared" si="143"/>
        <v>Italien</v>
      </c>
      <c r="BE77" s="357">
        <f>IF(G77='Resultat &amp; tabell'!$G77,2,0)</f>
        <v>0</v>
      </c>
      <c r="BF77" s="356" t="s">
        <v>6</v>
      </c>
      <c r="BG77" s="357">
        <f>IF(I77='Resultat &amp; tabell'!$I77,2,0)</f>
        <v>0</v>
      </c>
      <c r="BH77" s="357">
        <f>IF(J77='Resultat &amp; tabell'!$J77,1,0)</f>
        <v>0</v>
      </c>
      <c r="BI77" s="341">
        <f t="shared" si="144"/>
        <v>0</v>
      </c>
      <c r="BK77" s="359" t="str">
        <f t="shared" ref="BK77:BK83" si="146">BB77</f>
        <v>Elfenbenskusten</v>
      </c>
      <c r="BL77" s="359" t="str">
        <f>'Resultat &amp; tabell'!D77</f>
        <v>Colombia</v>
      </c>
      <c r="BM77" s="387" t="e">
        <f t="shared" ref="BM77:BM91" si="147">VLOOKUP(BK77,$BL$76:$BL$91,1,FALSE)</f>
        <v>#N/A</v>
      </c>
      <c r="BN77" s="389" t="e">
        <f t="shared" ref="BN77:BN91" si="148">BM77</f>
        <v>#N/A</v>
      </c>
      <c r="BO77" s="309">
        <f t="shared" si="145"/>
        <v>0</v>
      </c>
    </row>
    <row r="78" spans="2:67" ht="14.25" customHeight="1" x14ac:dyDescent="0.25">
      <c r="B78" s="280">
        <v>51</v>
      </c>
      <c r="C78" s="323">
        <v>41819.541666666664</v>
      </c>
      <c r="D78" s="319" t="str">
        <f>M13</f>
        <v>Spanien</v>
      </c>
      <c r="E78" s="328" t="s">
        <v>6</v>
      </c>
      <c r="F78" s="321" t="str">
        <f>M5</f>
        <v>Kroatien</v>
      </c>
      <c r="G78" s="484">
        <v>2</v>
      </c>
      <c r="H78" s="334" t="s">
        <v>6</v>
      </c>
      <c r="I78" s="482">
        <v>1</v>
      </c>
      <c r="J78" s="482">
        <v>1</v>
      </c>
      <c r="K78" s="411">
        <f t="shared" si="141"/>
        <v>5</v>
      </c>
      <c r="M78" s="481" t="s">
        <v>27</v>
      </c>
      <c r="N78" s="441"/>
      <c r="O78" s="443"/>
      <c r="P78" s="401"/>
      <c r="Q78" s="401"/>
      <c r="Z78" s="294" t="s">
        <v>14</v>
      </c>
      <c r="AD78" s="293" t="s">
        <v>15</v>
      </c>
      <c r="AZ78" s="351">
        <v>51</v>
      </c>
      <c r="BA78" s="358">
        <v>41819.541666666664</v>
      </c>
      <c r="BB78" s="353" t="str">
        <f t="shared" si="142"/>
        <v>Spanien</v>
      </c>
      <c r="BC78" s="377" t="s">
        <v>6</v>
      </c>
      <c r="BD78" s="353" t="str">
        <f t="shared" si="143"/>
        <v>Kroatien</v>
      </c>
      <c r="BE78" s="357">
        <f>IF(G78='Resultat &amp; tabell'!$G78,2,0)</f>
        <v>2</v>
      </c>
      <c r="BF78" s="356" t="s">
        <v>6</v>
      </c>
      <c r="BG78" s="357">
        <f>IF(I78='Resultat &amp; tabell'!$I78,2,0)</f>
        <v>2</v>
      </c>
      <c r="BH78" s="357">
        <f>IF(J78='Resultat &amp; tabell'!$J78,1,0)</f>
        <v>1</v>
      </c>
      <c r="BI78" s="341">
        <f t="shared" si="144"/>
        <v>5</v>
      </c>
      <c r="BK78" s="359" t="str">
        <f t="shared" si="146"/>
        <v>Spanien</v>
      </c>
      <c r="BL78" s="359" t="str">
        <f>'Resultat &amp; tabell'!D78</f>
        <v>Holland</v>
      </c>
      <c r="BM78" s="387" t="e">
        <f t="shared" si="147"/>
        <v>#N/A</v>
      </c>
      <c r="BN78" s="389" t="e">
        <f t="shared" si="148"/>
        <v>#N/A</v>
      </c>
      <c r="BO78" s="309">
        <f t="shared" si="145"/>
        <v>0</v>
      </c>
    </row>
    <row r="79" spans="2:67" ht="14.25" customHeight="1" x14ac:dyDescent="0.25">
      <c r="B79" s="280">
        <v>52</v>
      </c>
      <c r="C79" s="323">
        <v>41819.708333333336</v>
      </c>
      <c r="D79" s="319" t="str">
        <f>M31</f>
        <v>Uruguay</v>
      </c>
      <c r="E79" s="328" t="s">
        <v>6</v>
      </c>
      <c r="F79" s="321" t="str">
        <f>M23</f>
        <v>Colombia</v>
      </c>
      <c r="G79" s="484">
        <v>4</v>
      </c>
      <c r="H79" s="334" t="s">
        <v>6</v>
      </c>
      <c r="I79" s="482">
        <v>1</v>
      </c>
      <c r="J79" s="482">
        <v>1</v>
      </c>
      <c r="K79" s="411">
        <f t="shared" si="141"/>
        <v>2</v>
      </c>
      <c r="M79" s="481" t="s">
        <v>55</v>
      </c>
      <c r="N79" s="441"/>
      <c r="O79" s="443"/>
      <c r="P79" s="401"/>
      <c r="Q79" s="401"/>
      <c r="Z79" s="294" t="s">
        <v>16</v>
      </c>
      <c r="AD79" s="293" t="s">
        <v>17</v>
      </c>
      <c r="AZ79" s="351">
        <v>52</v>
      </c>
      <c r="BA79" s="358">
        <v>41819.708333333336</v>
      </c>
      <c r="BB79" s="353" t="str">
        <f t="shared" si="142"/>
        <v>Uruguay</v>
      </c>
      <c r="BC79" s="377" t="s">
        <v>6</v>
      </c>
      <c r="BD79" s="353" t="str">
        <f t="shared" si="143"/>
        <v>Colombia</v>
      </c>
      <c r="BE79" s="357">
        <f>IF(G79='Resultat &amp; tabell'!$G79,2,0)</f>
        <v>0</v>
      </c>
      <c r="BF79" s="356" t="s">
        <v>6</v>
      </c>
      <c r="BG79" s="357">
        <f>IF(I79='Resultat &amp; tabell'!$I79,2,0)</f>
        <v>2</v>
      </c>
      <c r="BH79" s="357">
        <f>IF(J79='Resultat &amp; tabell'!$J79,1,0)</f>
        <v>0</v>
      </c>
      <c r="BI79" s="341">
        <f t="shared" si="144"/>
        <v>2</v>
      </c>
      <c r="BK79" s="359" t="str">
        <f t="shared" si="146"/>
        <v>Uruguay</v>
      </c>
      <c r="BL79" s="359" t="str">
        <f>'Resultat &amp; tabell'!D79</f>
        <v>Costa Rica</v>
      </c>
      <c r="BM79" s="387" t="str">
        <f t="shared" si="147"/>
        <v>Uruguay</v>
      </c>
      <c r="BN79" s="389" t="str">
        <f t="shared" si="148"/>
        <v>Uruguay</v>
      </c>
      <c r="BO79" s="309">
        <f t="shared" si="145"/>
        <v>2</v>
      </c>
    </row>
    <row r="80" spans="2:67" ht="14.25" customHeight="1" x14ac:dyDescent="0.25">
      <c r="B80" s="326">
        <v>53</v>
      </c>
      <c r="C80" s="338">
        <v>41820.541666666664</v>
      </c>
      <c r="D80" s="319" t="str">
        <f>M40</f>
        <v>Frankrike</v>
      </c>
      <c r="E80" s="328" t="s">
        <v>6</v>
      </c>
      <c r="F80" s="321" t="str">
        <f>M50</f>
        <v>Bosnien</v>
      </c>
      <c r="G80" s="484">
        <v>1</v>
      </c>
      <c r="H80" s="334" t="s">
        <v>6</v>
      </c>
      <c r="I80" s="482">
        <v>1</v>
      </c>
      <c r="J80" s="482" t="s">
        <v>214</v>
      </c>
      <c r="K80" s="411">
        <f t="shared" si="141"/>
        <v>0</v>
      </c>
      <c r="M80" s="481" t="s">
        <v>64</v>
      </c>
      <c r="N80" s="441"/>
      <c r="O80" s="443"/>
      <c r="P80" s="401"/>
      <c r="Q80" s="401"/>
      <c r="Z80" s="294" t="s">
        <v>18</v>
      </c>
      <c r="AD80" s="293" t="s">
        <v>19</v>
      </c>
      <c r="AZ80" s="379">
        <v>53</v>
      </c>
      <c r="BA80" s="380">
        <v>41820.541666666664</v>
      </c>
      <c r="BB80" s="353" t="str">
        <f t="shared" si="142"/>
        <v>Frankrike</v>
      </c>
      <c r="BC80" s="377" t="s">
        <v>6</v>
      </c>
      <c r="BD80" s="353" t="str">
        <f t="shared" si="143"/>
        <v>Bosnien</v>
      </c>
      <c r="BE80" s="357">
        <f>IF(G80='Resultat &amp; tabell'!$G80,2,0)</f>
        <v>0</v>
      </c>
      <c r="BF80" s="356" t="s">
        <v>6</v>
      </c>
      <c r="BG80" s="357">
        <f>IF(I80='Resultat &amp; tabell'!$I80,2,0)</f>
        <v>0</v>
      </c>
      <c r="BH80" s="357">
        <f>IF(J80='Resultat &amp; tabell'!$J80,1,0)</f>
        <v>0</v>
      </c>
      <c r="BI80" s="341">
        <f t="shared" si="144"/>
        <v>0</v>
      </c>
      <c r="BK80" s="359" t="str">
        <f t="shared" si="146"/>
        <v>Frankrike</v>
      </c>
      <c r="BL80" s="359" t="str">
        <f>'Resultat &amp; tabell'!D80</f>
        <v>Frankrike</v>
      </c>
      <c r="BM80" s="387" t="str">
        <f t="shared" si="147"/>
        <v>Frankrike</v>
      </c>
      <c r="BN80" s="389" t="str">
        <f t="shared" si="148"/>
        <v>Frankrike</v>
      </c>
      <c r="BO80" s="309">
        <f t="shared" si="145"/>
        <v>2</v>
      </c>
    </row>
    <row r="81" spans="2:67" ht="14.25" customHeight="1" x14ac:dyDescent="0.25">
      <c r="B81" s="280">
        <v>54</v>
      </c>
      <c r="C81" s="323">
        <v>41820.708333333336</v>
      </c>
      <c r="D81" s="319" t="str">
        <f>M58</f>
        <v>Tyskland</v>
      </c>
      <c r="E81" s="328" t="s">
        <v>6</v>
      </c>
      <c r="F81" s="321" t="str">
        <f>M68</f>
        <v>Ryssland</v>
      </c>
      <c r="G81" s="484">
        <v>2</v>
      </c>
      <c r="H81" s="334" t="s">
        <v>6</v>
      </c>
      <c r="I81" s="482">
        <v>0</v>
      </c>
      <c r="J81" s="482">
        <v>1</v>
      </c>
      <c r="K81" s="411">
        <f t="shared" si="141"/>
        <v>2</v>
      </c>
      <c r="M81" s="481" t="s">
        <v>72</v>
      </c>
      <c r="N81" s="441"/>
      <c r="O81" s="443"/>
      <c r="P81" s="401"/>
      <c r="Q81" s="401"/>
      <c r="Z81" s="294" t="s">
        <v>20</v>
      </c>
      <c r="AD81" s="293" t="s">
        <v>21</v>
      </c>
      <c r="AZ81" s="351">
        <v>54</v>
      </c>
      <c r="BA81" s="358">
        <v>41820.708333333336</v>
      </c>
      <c r="BB81" s="353" t="str">
        <f t="shared" si="142"/>
        <v>Tyskland</v>
      </c>
      <c r="BC81" s="377" t="s">
        <v>6</v>
      </c>
      <c r="BD81" s="353" t="str">
        <f t="shared" si="143"/>
        <v>Ryssland</v>
      </c>
      <c r="BE81" s="357">
        <f>IF(G81='Resultat &amp; tabell'!$G81,2,0)</f>
        <v>0</v>
      </c>
      <c r="BF81" s="356" t="s">
        <v>6</v>
      </c>
      <c r="BG81" s="357">
        <f>IF(I81='Resultat &amp; tabell'!$I81,2,0)</f>
        <v>2</v>
      </c>
      <c r="BH81" s="357">
        <f>IF(J81='Resultat &amp; tabell'!$J81,1,0)</f>
        <v>0</v>
      </c>
      <c r="BI81" s="341">
        <f t="shared" si="144"/>
        <v>2</v>
      </c>
      <c r="BK81" s="359" t="str">
        <f t="shared" si="146"/>
        <v>Tyskland</v>
      </c>
      <c r="BL81" s="359" t="str">
        <f>'Resultat &amp; tabell'!D81</f>
        <v>Tyskland</v>
      </c>
      <c r="BM81" s="387" t="str">
        <f t="shared" si="147"/>
        <v>Tyskland</v>
      </c>
      <c r="BN81" s="389" t="str">
        <f t="shared" si="148"/>
        <v>Tyskland</v>
      </c>
      <c r="BO81" s="309">
        <f t="shared" si="145"/>
        <v>2</v>
      </c>
    </row>
    <row r="82" spans="2:67" ht="14.25" customHeight="1" x14ac:dyDescent="0.25">
      <c r="B82" s="280">
        <v>55</v>
      </c>
      <c r="C82" s="323">
        <v>41821</v>
      </c>
      <c r="D82" s="319" t="str">
        <f>M49</f>
        <v>Argentina</v>
      </c>
      <c r="E82" s="328" t="s">
        <v>6</v>
      </c>
      <c r="F82" s="321" t="str">
        <f>M41</f>
        <v>Schweiz</v>
      </c>
      <c r="G82" s="484">
        <v>3</v>
      </c>
      <c r="H82" s="281" t="s">
        <v>6</v>
      </c>
      <c r="I82" s="482">
        <v>0</v>
      </c>
      <c r="J82" s="482">
        <v>1</v>
      </c>
      <c r="K82" s="411">
        <f t="shared" si="141"/>
        <v>2</v>
      </c>
      <c r="M82" s="481" t="s">
        <v>67</v>
      </c>
      <c r="N82" s="441"/>
      <c r="O82" s="443"/>
      <c r="P82" s="401"/>
      <c r="Q82" s="401"/>
      <c r="Z82" s="294" t="s">
        <v>22</v>
      </c>
      <c r="AD82" s="293" t="s">
        <v>23</v>
      </c>
      <c r="AZ82" s="351">
        <v>55</v>
      </c>
      <c r="BA82" s="358">
        <v>41821</v>
      </c>
      <c r="BB82" s="353" t="str">
        <f t="shared" si="142"/>
        <v>Argentina</v>
      </c>
      <c r="BC82" s="377" t="s">
        <v>6</v>
      </c>
      <c r="BD82" s="353" t="str">
        <f t="shared" si="143"/>
        <v>Schweiz</v>
      </c>
      <c r="BE82" s="357">
        <f>IF(G82='Resultat &amp; tabell'!$G82,2,0)</f>
        <v>0</v>
      </c>
      <c r="BF82" s="381" t="s">
        <v>6</v>
      </c>
      <c r="BG82" s="357">
        <f>IF(I82='Resultat &amp; tabell'!$I82,2,0)</f>
        <v>2</v>
      </c>
      <c r="BH82" s="357">
        <f>IF(J82='Resultat &amp; tabell'!$J82,1,0)</f>
        <v>0</v>
      </c>
      <c r="BI82" s="341">
        <f t="shared" si="144"/>
        <v>2</v>
      </c>
      <c r="BK82" s="359" t="str">
        <f t="shared" si="146"/>
        <v>Argentina</v>
      </c>
      <c r="BL82" s="359" t="str">
        <f>'Resultat &amp; tabell'!D82</f>
        <v>Argentina</v>
      </c>
      <c r="BM82" s="387" t="str">
        <f t="shared" si="147"/>
        <v>Argentina</v>
      </c>
      <c r="BN82" s="389" t="str">
        <f t="shared" si="148"/>
        <v>Argentina</v>
      </c>
      <c r="BO82" s="309">
        <f t="shared" si="145"/>
        <v>2</v>
      </c>
    </row>
    <row r="83" spans="2:67" ht="14.25" customHeight="1" x14ac:dyDescent="0.25">
      <c r="B83" s="280">
        <v>56</v>
      </c>
      <c r="C83" s="323">
        <v>41821</v>
      </c>
      <c r="D83" s="319" t="str">
        <f>M67</f>
        <v>Belgien</v>
      </c>
      <c r="E83" s="328" t="s">
        <v>6</v>
      </c>
      <c r="F83" s="321" t="str">
        <f>M59</f>
        <v>Portugal</v>
      </c>
      <c r="G83" s="484">
        <v>2</v>
      </c>
      <c r="H83" s="334" t="s">
        <v>6</v>
      </c>
      <c r="I83" s="482">
        <v>2</v>
      </c>
      <c r="J83" s="482" t="s">
        <v>214</v>
      </c>
      <c r="K83" s="411">
        <f t="shared" si="141"/>
        <v>1</v>
      </c>
      <c r="M83" s="481" t="s">
        <v>77</v>
      </c>
      <c r="N83" s="441"/>
      <c r="O83" s="443"/>
      <c r="P83" s="401"/>
      <c r="Q83" s="401"/>
      <c r="Z83" s="294" t="s">
        <v>25</v>
      </c>
      <c r="AD83" s="293" t="s">
        <v>26</v>
      </c>
      <c r="AZ83" s="351">
        <v>56</v>
      </c>
      <c r="BA83" s="358">
        <v>41821</v>
      </c>
      <c r="BB83" s="353" t="str">
        <f t="shared" si="142"/>
        <v>Belgien</v>
      </c>
      <c r="BC83" s="377" t="s">
        <v>6</v>
      </c>
      <c r="BD83" s="353" t="str">
        <f t="shared" si="143"/>
        <v>Portugal</v>
      </c>
      <c r="BE83" s="357">
        <f>IF(G83='Resultat &amp; tabell'!$G83,2,0)</f>
        <v>0</v>
      </c>
      <c r="BF83" s="356" t="s">
        <v>6</v>
      </c>
      <c r="BG83" s="357">
        <f>IF(I83='Resultat &amp; tabell'!$I83,2,0)</f>
        <v>0</v>
      </c>
      <c r="BH83" s="357">
        <f>IF(J83='Resultat &amp; tabell'!$J83,1,0)</f>
        <v>1</v>
      </c>
      <c r="BI83" s="341">
        <f t="shared" si="144"/>
        <v>1</v>
      </c>
      <c r="BK83" s="359" t="str">
        <f t="shared" si="146"/>
        <v>Belgien</v>
      </c>
      <c r="BL83" s="359" t="str">
        <f>'Resultat &amp; tabell'!D83</f>
        <v>Belgien</v>
      </c>
      <c r="BM83" s="387" t="str">
        <f t="shared" si="147"/>
        <v>Belgien</v>
      </c>
      <c r="BN83" s="389" t="str">
        <f t="shared" si="148"/>
        <v>Belgien</v>
      </c>
      <c r="BO83" s="309">
        <f t="shared" si="145"/>
        <v>2</v>
      </c>
    </row>
    <row r="84" spans="2:67" ht="14.25" customHeight="1" x14ac:dyDescent="0.25">
      <c r="B84" s="285"/>
      <c r="C84" s="307"/>
      <c r="D84" s="285"/>
      <c r="E84" s="285"/>
      <c r="F84" s="285"/>
      <c r="G84" s="281"/>
      <c r="H84" s="281"/>
      <c r="I84" s="281"/>
      <c r="J84" s="281"/>
      <c r="K84" s="424"/>
      <c r="M84" s="444"/>
      <c r="N84" s="441"/>
      <c r="O84" s="443"/>
      <c r="P84" s="401"/>
      <c r="Q84" s="401"/>
      <c r="Z84" s="294"/>
      <c r="AZ84" s="360"/>
      <c r="BA84" s="382"/>
      <c r="BB84" s="360"/>
      <c r="BC84" s="360"/>
      <c r="BD84" s="360"/>
      <c r="BE84" s="381"/>
      <c r="BF84" s="381"/>
      <c r="BG84" s="381"/>
      <c r="BH84" s="381"/>
      <c r="BI84" s="342"/>
      <c r="BK84" s="359" t="str">
        <f t="shared" ref="BK84:BK91" si="149">BD76</f>
        <v>Chile</v>
      </c>
      <c r="BL84" s="359" t="str">
        <f>'Resultat &amp; tabell'!F76</f>
        <v>Chile</v>
      </c>
      <c r="BM84" s="387" t="str">
        <f t="shared" si="147"/>
        <v>Chile</v>
      </c>
      <c r="BN84" s="389" t="str">
        <f t="shared" si="148"/>
        <v>Chile</v>
      </c>
      <c r="BO84" s="309">
        <f t="shared" si="145"/>
        <v>2</v>
      </c>
    </row>
    <row r="85" spans="2:67" ht="14.25" customHeight="1" x14ac:dyDescent="0.25">
      <c r="B85" s="283" t="s">
        <v>29</v>
      </c>
      <c r="C85" s="295"/>
      <c r="D85" s="286"/>
      <c r="K85" s="424"/>
      <c r="M85" s="444"/>
      <c r="N85" s="441"/>
      <c r="O85" s="443"/>
      <c r="P85" s="401"/>
      <c r="Q85" s="401"/>
      <c r="Z85" s="290"/>
      <c r="AZ85" s="345" t="s">
        <v>29</v>
      </c>
      <c r="BA85" s="366"/>
      <c r="BB85" s="309"/>
      <c r="BI85" s="342"/>
      <c r="BK85" s="359" t="str">
        <f t="shared" si="149"/>
        <v>Italien</v>
      </c>
      <c r="BL85" s="359" t="str">
        <f>'Resultat &amp; tabell'!F77</f>
        <v>Uruguay</v>
      </c>
      <c r="BM85" s="387" t="e">
        <f t="shared" si="147"/>
        <v>#N/A</v>
      </c>
      <c r="BN85" s="389" t="e">
        <f t="shared" si="148"/>
        <v>#N/A</v>
      </c>
      <c r="BO85" s="309">
        <f t="shared" si="145"/>
        <v>0</v>
      </c>
    </row>
    <row r="86" spans="2:67" ht="14.25" customHeight="1" x14ac:dyDescent="0.25">
      <c r="B86" s="330" t="s">
        <v>2</v>
      </c>
      <c r="C86" s="331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332" t="s">
        <v>81</v>
      </c>
      <c r="K86" s="428" t="s">
        <v>89</v>
      </c>
      <c r="M86" s="445" t="s">
        <v>125</v>
      </c>
      <c r="N86" s="441"/>
      <c r="O86" s="2014" t="s">
        <v>158</v>
      </c>
      <c r="P86" s="2015"/>
      <c r="Q86" s="2015"/>
      <c r="R86" s="2016"/>
      <c r="Z86" s="302" t="s">
        <v>2</v>
      </c>
      <c r="AA86" s="302"/>
      <c r="AB86" s="302"/>
      <c r="AC86" s="302"/>
      <c r="AD86" s="302"/>
      <c r="AZ86" s="373" t="s">
        <v>2</v>
      </c>
      <c r="BA86" s="371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372" t="s">
        <v>81</v>
      </c>
      <c r="BI86" s="333" t="s">
        <v>89</v>
      </c>
      <c r="BK86" s="359" t="str">
        <f t="shared" si="149"/>
        <v>Kroatien</v>
      </c>
      <c r="BL86" s="359" t="str">
        <f>'Resultat &amp; tabell'!F78</f>
        <v>Mexiko</v>
      </c>
      <c r="BM86" s="387" t="e">
        <f t="shared" si="147"/>
        <v>#N/A</v>
      </c>
      <c r="BN86" s="389" t="e">
        <f t="shared" si="148"/>
        <v>#N/A</v>
      </c>
      <c r="BO86" s="309">
        <f t="shared" si="145"/>
        <v>0</v>
      </c>
    </row>
    <row r="87" spans="2:67" ht="14.25" customHeight="1" x14ac:dyDescent="0.25">
      <c r="B87" s="280">
        <v>57</v>
      </c>
      <c r="C87" s="323">
        <v>41824</v>
      </c>
      <c r="D87" s="319" t="str">
        <f>IF(M76="","Vinnare match 49",M76)</f>
        <v>Brasilien</v>
      </c>
      <c r="E87" s="328" t="s">
        <v>6</v>
      </c>
      <c r="F87" s="321" t="str">
        <f>IF(M77="","Vinnare match 50",M77)</f>
        <v>Italien</v>
      </c>
      <c r="G87" s="491">
        <v>2</v>
      </c>
      <c r="H87" s="334" t="s">
        <v>6</v>
      </c>
      <c r="I87" s="490">
        <v>0</v>
      </c>
      <c r="J87" s="490">
        <v>1</v>
      </c>
      <c r="K87" s="411">
        <f>BI87</f>
        <v>0</v>
      </c>
      <c r="M87" s="488" t="s">
        <v>5</v>
      </c>
      <c r="N87" s="441"/>
      <c r="O87" s="2017">
        <f>BO103</f>
        <v>20</v>
      </c>
      <c r="P87" s="2018"/>
      <c r="Q87" s="2018"/>
      <c r="R87" s="2019"/>
      <c r="Z87" s="294" t="s">
        <v>32</v>
      </c>
      <c r="AD87" s="293" t="s">
        <v>33</v>
      </c>
      <c r="AZ87" s="351">
        <v>57</v>
      </c>
      <c r="BA87" s="358">
        <v>41824</v>
      </c>
      <c r="BB87" s="353" t="str">
        <f>D87</f>
        <v>Brasilien</v>
      </c>
      <c r="BC87" s="377" t="s">
        <v>6</v>
      </c>
      <c r="BD87" s="353" t="str">
        <f>F87</f>
        <v>Italien</v>
      </c>
      <c r="BE87" s="357">
        <f>IF(G87='Resultat &amp; tabell'!$G87,2,0)</f>
        <v>0</v>
      </c>
      <c r="BF87" s="356" t="s">
        <v>6</v>
      </c>
      <c r="BG87" s="357">
        <f>IF(I87='Resultat &amp; tabell'!$I87,2,0)</f>
        <v>0</v>
      </c>
      <c r="BH87" s="357">
        <f>IF(J87='Resultat &amp; tabell'!$J87,1,0)</f>
        <v>0</v>
      </c>
      <c r="BI87" s="341">
        <f t="shared" ref="BI87:BI90" si="150">SUM(BE87+BG87+BH87)</f>
        <v>0</v>
      </c>
      <c r="BK87" s="359" t="str">
        <f t="shared" si="149"/>
        <v>Colombia</v>
      </c>
      <c r="BL87" s="359" t="str">
        <f>'Resultat &amp; tabell'!F79</f>
        <v>Grekland</v>
      </c>
      <c r="BM87" s="387" t="str">
        <f t="shared" si="147"/>
        <v>Colombia</v>
      </c>
      <c r="BN87" s="389" t="str">
        <f t="shared" si="148"/>
        <v>Colombia</v>
      </c>
      <c r="BO87" s="309">
        <f t="shared" si="145"/>
        <v>2</v>
      </c>
    </row>
    <row r="88" spans="2:67" ht="14.25" customHeight="1" x14ac:dyDescent="0.25">
      <c r="B88" s="280">
        <v>58</v>
      </c>
      <c r="C88" s="323">
        <v>41824</v>
      </c>
      <c r="D88" s="319" t="str">
        <f>IF(M80="","Vinnare match 53",M80)</f>
        <v>Frankrike</v>
      </c>
      <c r="E88" s="328" t="s">
        <v>6</v>
      </c>
      <c r="F88" s="321" t="str">
        <f>IF(M81="","Vinnare match 54",M81)</f>
        <v>Tyskland</v>
      </c>
      <c r="G88" s="491">
        <v>1</v>
      </c>
      <c r="H88" s="334" t="s">
        <v>6</v>
      </c>
      <c r="I88" s="490">
        <v>3</v>
      </c>
      <c r="J88" s="490">
        <v>2</v>
      </c>
      <c r="K88" s="411">
        <f>BI88</f>
        <v>0</v>
      </c>
      <c r="M88" s="488" t="s">
        <v>72</v>
      </c>
      <c r="N88" s="441"/>
      <c r="O88" s="446"/>
      <c r="P88" s="401"/>
      <c r="Q88" s="401"/>
      <c r="Z88" s="294" t="s">
        <v>34</v>
      </c>
      <c r="AD88" s="293" t="s">
        <v>35</v>
      </c>
      <c r="AZ88" s="351">
        <v>58</v>
      </c>
      <c r="BA88" s="358">
        <v>41824</v>
      </c>
      <c r="BB88" s="353" t="str">
        <f>D88</f>
        <v>Frankrike</v>
      </c>
      <c r="BC88" s="377" t="s">
        <v>6</v>
      </c>
      <c r="BD88" s="353" t="str">
        <f>F88</f>
        <v>Tyskland</v>
      </c>
      <c r="BE88" s="357">
        <f>IF(G88='Resultat &amp; tabell'!$G88,2,0)</f>
        <v>0</v>
      </c>
      <c r="BF88" s="356" t="s">
        <v>6</v>
      </c>
      <c r="BG88" s="357">
        <f>IF(I88='Resultat &amp; tabell'!$I88,2,0)</f>
        <v>0</v>
      </c>
      <c r="BH88" s="357">
        <f>IF(J88='Resultat &amp; tabell'!$J88,1,0)</f>
        <v>0</v>
      </c>
      <c r="BI88" s="341">
        <f t="shared" si="150"/>
        <v>0</v>
      </c>
      <c r="BK88" s="359" t="str">
        <f t="shared" si="149"/>
        <v>Bosnien</v>
      </c>
      <c r="BL88" s="359" t="str">
        <f>'Resultat &amp; tabell'!F80</f>
        <v>Nigeria</v>
      </c>
      <c r="BM88" s="387" t="e">
        <f t="shared" si="147"/>
        <v>#N/A</v>
      </c>
      <c r="BN88" s="389" t="e">
        <f t="shared" si="148"/>
        <v>#N/A</v>
      </c>
      <c r="BO88" s="309">
        <f t="shared" si="145"/>
        <v>0</v>
      </c>
    </row>
    <row r="89" spans="2:67" ht="14.25" customHeight="1" x14ac:dyDescent="0.25">
      <c r="B89" s="280">
        <v>59</v>
      </c>
      <c r="C89" s="323">
        <v>41825</v>
      </c>
      <c r="D89" s="319" t="str">
        <f>IF(M78="","Vinnare match 51",M78)</f>
        <v>Spanien</v>
      </c>
      <c r="E89" s="328" t="s">
        <v>6</v>
      </c>
      <c r="F89" s="321" t="str">
        <f>IF(M79="","Vinnare match 52",M79)</f>
        <v>Uruguay</v>
      </c>
      <c r="G89" s="491">
        <v>1</v>
      </c>
      <c r="H89" s="334" t="s">
        <v>6</v>
      </c>
      <c r="I89" s="490">
        <v>1</v>
      </c>
      <c r="J89" s="490" t="s">
        <v>214</v>
      </c>
      <c r="K89" s="411">
        <f>BI89</f>
        <v>0</v>
      </c>
      <c r="M89" s="488" t="s">
        <v>27</v>
      </c>
      <c r="N89" s="441"/>
      <c r="O89" s="446"/>
      <c r="P89" s="401"/>
      <c r="Q89" s="401"/>
      <c r="Z89" s="294" t="s">
        <v>36</v>
      </c>
      <c r="AD89" s="293" t="s">
        <v>37</v>
      </c>
      <c r="AZ89" s="351">
        <v>59</v>
      </c>
      <c r="BA89" s="358">
        <v>41825</v>
      </c>
      <c r="BB89" s="353" t="str">
        <f>D89</f>
        <v>Spanien</v>
      </c>
      <c r="BC89" s="377" t="s">
        <v>6</v>
      </c>
      <c r="BD89" s="353" t="str">
        <f>F89</f>
        <v>Uruguay</v>
      </c>
      <c r="BE89" s="357">
        <f>IF(G89='Resultat &amp; tabell'!$G89,2,0)</f>
        <v>0</v>
      </c>
      <c r="BF89" s="356" t="s">
        <v>6</v>
      </c>
      <c r="BG89" s="357">
        <f>IF(I89='Resultat &amp; tabell'!$I89,2,0)</f>
        <v>0</v>
      </c>
      <c r="BH89" s="357">
        <f>IF(J89='Resultat &amp; tabell'!$J89,1,0)</f>
        <v>0</v>
      </c>
      <c r="BI89" s="341">
        <f t="shared" si="150"/>
        <v>0</v>
      </c>
      <c r="BK89" s="359" t="str">
        <f t="shared" si="149"/>
        <v>Ryssland</v>
      </c>
      <c r="BL89" s="359" t="str">
        <f>'Resultat &amp; tabell'!F81</f>
        <v>Algeriet</v>
      </c>
      <c r="BM89" s="387" t="e">
        <f t="shared" si="147"/>
        <v>#N/A</v>
      </c>
      <c r="BN89" s="389" t="e">
        <f t="shared" si="148"/>
        <v>#N/A</v>
      </c>
      <c r="BO89" s="309">
        <f t="shared" si="145"/>
        <v>0</v>
      </c>
    </row>
    <row r="90" spans="2:67" ht="14.25" customHeight="1" x14ac:dyDescent="0.25">
      <c r="B90" s="280">
        <v>60</v>
      </c>
      <c r="C90" s="323">
        <v>41825</v>
      </c>
      <c r="D90" s="319" t="str">
        <f>IF(M82="","Vinnare match 55",M82)</f>
        <v>Argentina</v>
      </c>
      <c r="E90" s="328" t="s">
        <v>6</v>
      </c>
      <c r="F90" s="321" t="str">
        <f>IF(M83="","Vinnare match 56",M83)</f>
        <v>Belgien</v>
      </c>
      <c r="G90" s="491">
        <v>4</v>
      </c>
      <c r="H90" s="334" t="s">
        <v>6</v>
      </c>
      <c r="I90" s="490">
        <v>0</v>
      </c>
      <c r="J90" s="490">
        <v>1</v>
      </c>
      <c r="K90" s="411">
        <f>BI90</f>
        <v>0</v>
      </c>
      <c r="M90" s="488" t="s">
        <v>67</v>
      </c>
      <c r="N90" s="441"/>
      <c r="O90" s="446"/>
      <c r="P90" s="401"/>
      <c r="Q90" s="401"/>
      <c r="Z90" s="294" t="s">
        <v>38</v>
      </c>
      <c r="AD90" s="293" t="s">
        <v>39</v>
      </c>
      <c r="AZ90" s="351">
        <v>60</v>
      </c>
      <c r="BA90" s="358">
        <v>41825</v>
      </c>
      <c r="BB90" s="353" t="str">
        <f>D90</f>
        <v>Argentina</v>
      </c>
      <c r="BC90" s="377" t="s">
        <v>6</v>
      </c>
      <c r="BD90" s="353" t="str">
        <f>F90</f>
        <v>Belgien</v>
      </c>
      <c r="BE90" s="357">
        <f>IF(G90='Resultat &amp; tabell'!$G90,2,0)</f>
        <v>0</v>
      </c>
      <c r="BF90" s="356" t="s">
        <v>6</v>
      </c>
      <c r="BG90" s="357">
        <f>IF(I90='Resultat &amp; tabell'!$I90,2,0)</f>
        <v>0</v>
      </c>
      <c r="BH90" s="357">
        <f>IF(J90='Resultat &amp; tabell'!$J90,1,0)</f>
        <v>0</v>
      </c>
      <c r="BI90" s="341">
        <f t="shared" si="150"/>
        <v>0</v>
      </c>
      <c r="BK90" s="359" t="str">
        <f t="shared" si="149"/>
        <v>Schweiz</v>
      </c>
      <c r="BL90" s="359" t="str">
        <f>'Resultat &amp; tabell'!F82</f>
        <v>Schweiz</v>
      </c>
      <c r="BM90" s="387" t="str">
        <f t="shared" si="147"/>
        <v>Schweiz</v>
      </c>
      <c r="BN90" s="389" t="str">
        <f t="shared" si="148"/>
        <v>Schweiz</v>
      </c>
      <c r="BO90" s="309">
        <f t="shared" si="145"/>
        <v>2</v>
      </c>
    </row>
    <row r="91" spans="2:67" ht="14.25" customHeight="1" x14ac:dyDescent="0.25">
      <c r="B91" s="296"/>
      <c r="C91" s="295"/>
      <c r="D91" s="286"/>
      <c r="K91" s="424"/>
      <c r="M91" s="444"/>
      <c r="N91" s="441"/>
      <c r="O91" s="446"/>
      <c r="P91" s="401"/>
      <c r="Q91" s="401"/>
      <c r="Z91" s="290"/>
      <c r="AZ91" s="308"/>
      <c r="BA91" s="366"/>
      <c r="BB91" s="309"/>
      <c r="BI91" s="342"/>
      <c r="BK91" s="359" t="str">
        <f t="shared" si="149"/>
        <v>Portugal</v>
      </c>
      <c r="BL91" s="359" t="str">
        <f>'Resultat &amp; tabell'!F83</f>
        <v>USA</v>
      </c>
      <c r="BM91" s="387" t="e">
        <f t="shared" si="147"/>
        <v>#N/A</v>
      </c>
      <c r="BN91" s="389" t="e">
        <f t="shared" si="148"/>
        <v>#N/A</v>
      </c>
      <c r="BO91" s="309">
        <f t="shared" si="145"/>
        <v>0</v>
      </c>
    </row>
    <row r="92" spans="2:67" ht="14.25" customHeight="1" x14ac:dyDescent="0.25">
      <c r="B92" s="283" t="s">
        <v>41</v>
      </c>
      <c r="C92" s="295"/>
      <c r="D92" s="286"/>
      <c r="K92" s="424"/>
      <c r="M92" s="444"/>
      <c r="N92" s="441"/>
      <c r="O92" s="446"/>
      <c r="P92" s="401"/>
      <c r="Q92" s="401"/>
      <c r="Z92" s="290"/>
      <c r="AZ92" s="345" t="s">
        <v>41</v>
      </c>
      <c r="BA92" s="366"/>
      <c r="BB92" s="309"/>
      <c r="BI92" s="342"/>
      <c r="BK92" s="359"/>
      <c r="BN92" s="277" t="s">
        <v>107</v>
      </c>
      <c r="BO92" s="310">
        <f>SUM(BO76:BO91)</f>
        <v>18</v>
      </c>
    </row>
    <row r="93" spans="2:67" ht="14.25" customHeight="1" x14ac:dyDescent="0.25">
      <c r="B93" s="330" t="s">
        <v>2</v>
      </c>
      <c r="C93" s="331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332" t="s">
        <v>81</v>
      </c>
      <c r="K93" s="428" t="s">
        <v>89</v>
      </c>
      <c r="M93" s="445" t="s">
        <v>124</v>
      </c>
      <c r="N93" s="441" t="s">
        <v>100</v>
      </c>
      <c r="O93" s="2014" t="s">
        <v>159</v>
      </c>
      <c r="P93" s="2015"/>
      <c r="Q93" s="2015"/>
      <c r="R93" s="2016"/>
      <c r="Z93" s="302" t="s">
        <v>2</v>
      </c>
      <c r="AA93" s="302"/>
      <c r="AB93" s="302"/>
      <c r="AC93" s="302"/>
      <c r="AD93" s="302"/>
      <c r="AZ93" s="373" t="s">
        <v>2</v>
      </c>
      <c r="BA93" s="371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372" t="s">
        <v>81</v>
      </c>
      <c r="BI93" s="333" t="s">
        <v>89</v>
      </c>
      <c r="BK93" s="390" t="s">
        <v>29</v>
      </c>
      <c r="BL93" s="391"/>
      <c r="BM93" s="392"/>
      <c r="BN93" s="393"/>
      <c r="BO93" s="393"/>
    </row>
    <row r="94" spans="2:67" ht="14.25" customHeight="1" x14ac:dyDescent="0.25">
      <c r="B94" s="280">
        <v>61</v>
      </c>
      <c r="C94" s="323">
        <v>41828.708333333336</v>
      </c>
      <c r="D94" s="319" t="str">
        <f>IF(M87="","Vinnare match 57",M87)</f>
        <v>Brasilien</v>
      </c>
      <c r="E94" s="328" t="s">
        <v>6</v>
      </c>
      <c r="F94" s="321" t="str">
        <f>IF(M88="","Vinnare match 58",M88)</f>
        <v>Tyskland</v>
      </c>
      <c r="G94" s="397">
        <v>2</v>
      </c>
      <c r="H94" s="334" t="s">
        <v>6</v>
      </c>
      <c r="I94" s="492">
        <v>1</v>
      </c>
      <c r="J94" s="492" t="s">
        <v>214</v>
      </c>
      <c r="K94" s="411">
        <f>BI94</f>
        <v>0</v>
      </c>
      <c r="M94" s="489" t="s">
        <v>5</v>
      </c>
      <c r="O94" s="2017">
        <f>BO110</f>
        <v>0</v>
      </c>
      <c r="P94" s="2018"/>
      <c r="Q94" s="2018"/>
      <c r="R94" s="2019"/>
      <c r="S94" s="441" t="str">
        <f>IF(M94=D94,F94,D94)</f>
        <v>Tyskland</v>
      </c>
      <c r="Z94" s="294" t="s">
        <v>44</v>
      </c>
      <c r="AD94" s="293" t="s">
        <v>45</v>
      </c>
      <c r="AZ94" s="351">
        <v>61</v>
      </c>
      <c r="BA94" s="358">
        <v>41828.708333333336</v>
      </c>
      <c r="BB94" s="353" t="str">
        <f>D94</f>
        <v>Brasilien</v>
      </c>
      <c r="BC94" s="377" t="s">
        <v>6</v>
      </c>
      <c r="BD94" s="353" t="str">
        <f>F94</f>
        <v>Tyskland</v>
      </c>
      <c r="BE94" s="357">
        <f>IF(G94='Resultat &amp; tabell'!$G94,2,0)</f>
        <v>0</v>
      </c>
      <c r="BF94" s="356" t="s">
        <v>6</v>
      </c>
      <c r="BG94" s="357">
        <f>IF(I94='Resultat &amp; tabell'!$I94,2,0)</f>
        <v>0</v>
      </c>
      <c r="BH94" s="357">
        <f>IF(J94='Resultat &amp; tabell'!$J94,1,0)</f>
        <v>0</v>
      </c>
      <c r="BI94" s="341">
        <f t="shared" ref="BI94:BI95" si="151">SUM(BE94+BG94+BH94)</f>
        <v>0</v>
      </c>
      <c r="BK94" s="312" t="s">
        <v>104</v>
      </c>
      <c r="BL94" s="344" t="s">
        <v>103</v>
      </c>
      <c r="BM94" s="344" t="s">
        <v>105</v>
      </c>
      <c r="BN94" s="344" t="s">
        <v>106</v>
      </c>
      <c r="BO94" s="344" t="s">
        <v>89</v>
      </c>
    </row>
    <row r="95" spans="2:67" ht="14.25" customHeight="1" x14ac:dyDescent="0.25">
      <c r="B95" s="280">
        <v>62</v>
      </c>
      <c r="C95" s="323">
        <v>41829.708333333336</v>
      </c>
      <c r="D95" s="319" t="str">
        <f>IF(M89="","Vinnare match 59",M89)</f>
        <v>Spanien</v>
      </c>
      <c r="E95" s="328" t="s">
        <v>6</v>
      </c>
      <c r="F95" s="321" t="str">
        <f>IF(M90="","Vinnare match 60",M90)</f>
        <v>Argentina</v>
      </c>
      <c r="G95" s="397">
        <v>3</v>
      </c>
      <c r="H95" s="334" t="s">
        <v>6</v>
      </c>
      <c r="I95" s="492">
        <v>2</v>
      </c>
      <c r="J95" s="492">
        <v>2</v>
      </c>
      <c r="K95" s="411">
        <f>BI95</f>
        <v>0</v>
      </c>
      <c r="M95" s="489" t="s">
        <v>67</v>
      </c>
      <c r="O95" s="446"/>
      <c r="P95" s="441" t="str">
        <f>IF(M95=D95,F95,D95)</f>
        <v>Spanien</v>
      </c>
      <c r="Q95" s="401"/>
      <c r="Z95" s="294" t="s">
        <v>48</v>
      </c>
      <c r="AD95" s="293" t="s">
        <v>49</v>
      </c>
      <c r="AZ95" s="351">
        <v>62</v>
      </c>
      <c r="BA95" s="358">
        <v>41829.708333333336</v>
      </c>
      <c r="BB95" s="353" t="str">
        <f>D95</f>
        <v>Spanien</v>
      </c>
      <c r="BC95" s="377" t="s">
        <v>6</v>
      </c>
      <c r="BD95" s="353" t="str">
        <f>F95</f>
        <v>Argentina</v>
      </c>
      <c r="BE95" s="357">
        <f>IF(G95='Resultat &amp; tabell'!$G95,2,0)</f>
        <v>0</v>
      </c>
      <c r="BF95" s="356" t="s">
        <v>6</v>
      </c>
      <c r="BG95" s="357">
        <f>IF(I95='Resultat &amp; tabell'!$I95,2,0)</f>
        <v>0</v>
      </c>
      <c r="BH95" s="357">
        <f>IF(J95='Resultat &amp; tabell'!$J95,1,0)</f>
        <v>0</v>
      </c>
      <c r="BI95" s="341">
        <f t="shared" si="151"/>
        <v>0</v>
      </c>
      <c r="BK95" s="359" t="str">
        <f>D87</f>
        <v>Brasilien</v>
      </c>
      <c r="BL95" s="359" t="str">
        <f>'Resultat &amp; tabell'!D87</f>
        <v>Brasilien</v>
      </c>
      <c r="BM95" s="387" t="str">
        <f>VLOOKUP(BK95,$BL$95:$BL$102,1,FALSE)</f>
        <v>Brasilien</v>
      </c>
      <c r="BN95" s="389" t="str">
        <f t="shared" ref="BN95:BN102" si="152">BM95</f>
        <v>Brasilien</v>
      </c>
      <c r="BO95" s="309">
        <f t="shared" ref="BO95:BO102" si="153">IFERROR(IF(BM95=BN95,4,0),0)</f>
        <v>4</v>
      </c>
    </row>
    <row r="96" spans="2:67" ht="14.25" customHeight="1" x14ac:dyDescent="0.25">
      <c r="B96" s="296"/>
      <c r="C96" s="295"/>
      <c r="D96" s="286"/>
      <c r="K96" s="424"/>
      <c r="M96" s="444"/>
      <c r="N96" s="441"/>
      <c r="O96" s="446"/>
      <c r="P96" s="401"/>
      <c r="Q96" s="401"/>
      <c r="Z96" s="290"/>
      <c r="AZ96" s="308"/>
      <c r="BA96" s="366"/>
      <c r="BB96" s="309"/>
      <c r="BI96" s="342"/>
      <c r="BK96" s="359" t="str">
        <f>D88</f>
        <v>Frankrike</v>
      </c>
      <c r="BL96" s="359" t="str">
        <f>'Resultat &amp; tabell'!D88</f>
        <v>Frankrike</v>
      </c>
      <c r="BM96" s="387" t="str">
        <f t="shared" ref="BM96:BM102" si="154">VLOOKUP(BK96,$BL$95:$BL$102,1,FALSE)</f>
        <v>Frankrike</v>
      </c>
      <c r="BN96" s="389" t="str">
        <f t="shared" si="152"/>
        <v>Frankrike</v>
      </c>
      <c r="BO96" s="309">
        <f t="shared" si="153"/>
        <v>4</v>
      </c>
    </row>
    <row r="97" spans="2:67" ht="14.25" customHeight="1" x14ac:dyDescent="0.25">
      <c r="B97" s="283" t="s">
        <v>50</v>
      </c>
      <c r="C97" s="295"/>
      <c r="D97" s="286"/>
      <c r="K97" s="424"/>
      <c r="M97" s="444"/>
      <c r="N97" s="441"/>
      <c r="O97" s="446"/>
      <c r="P97" s="401"/>
      <c r="Q97" s="401"/>
      <c r="Z97" s="290"/>
      <c r="AZ97" s="345" t="s">
        <v>50</v>
      </c>
      <c r="BA97" s="366"/>
      <c r="BB97" s="309"/>
      <c r="BI97" s="342"/>
      <c r="BK97" s="359" t="str">
        <f>D89</f>
        <v>Spanien</v>
      </c>
      <c r="BL97" s="359" t="str">
        <f>'Resultat &amp; tabell'!D89</f>
        <v>Holland</v>
      </c>
      <c r="BM97" s="387" t="e">
        <f t="shared" si="154"/>
        <v>#N/A</v>
      </c>
      <c r="BN97" s="389" t="e">
        <f t="shared" si="152"/>
        <v>#N/A</v>
      </c>
      <c r="BO97" s="309">
        <f t="shared" si="153"/>
        <v>0</v>
      </c>
    </row>
    <row r="98" spans="2:67" ht="14.25" customHeight="1" x14ac:dyDescent="0.25">
      <c r="B98" s="330" t="s">
        <v>2</v>
      </c>
      <c r="C98" s="331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332" t="s">
        <v>81</v>
      </c>
      <c r="K98" s="428" t="s">
        <v>89</v>
      </c>
      <c r="M98" s="424"/>
      <c r="N98" s="441"/>
      <c r="O98" s="2014" t="s">
        <v>160</v>
      </c>
      <c r="P98" s="2015"/>
      <c r="Q98" s="2015"/>
      <c r="R98" s="2016"/>
      <c r="Z98" s="302" t="s">
        <v>2</v>
      </c>
      <c r="AA98" s="302"/>
      <c r="AB98" s="302"/>
      <c r="AC98" s="302"/>
      <c r="AD98" s="302"/>
      <c r="AZ98" s="373" t="s">
        <v>2</v>
      </c>
      <c r="BA98" s="371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372" t="s">
        <v>81</v>
      </c>
      <c r="BI98" s="333" t="s">
        <v>89</v>
      </c>
      <c r="BK98" s="359" t="str">
        <f>D90</f>
        <v>Argentina</v>
      </c>
      <c r="BL98" s="359" t="str">
        <f>'Resultat &amp; tabell'!D90</f>
        <v>Argentina</v>
      </c>
      <c r="BM98" s="387" t="str">
        <f t="shared" si="154"/>
        <v>Argentina</v>
      </c>
      <c r="BN98" s="389" t="str">
        <f t="shared" si="152"/>
        <v>Argentina</v>
      </c>
      <c r="BO98" s="309">
        <f t="shared" si="153"/>
        <v>4</v>
      </c>
    </row>
    <row r="99" spans="2:67" ht="14.25" customHeight="1" x14ac:dyDescent="0.25">
      <c r="B99" s="280">
        <v>63</v>
      </c>
      <c r="C99" s="323">
        <v>41832</v>
      </c>
      <c r="D99" s="319" t="str">
        <f>IF(M94="","Förlorare match 61",S94)</f>
        <v>Tyskland</v>
      </c>
      <c r="E99" s="328" t="s">
        <v>6</v>
      </c>
      <c r="F99" s="321" t="str">
        <f>IF(M95="","Förlorare match 62",P95)</f>
        <v>Spanien</v>
      </c>
      <c r="G99" s="397">
        <v>1</v>
      </c>
      <c r="H99" s="334" t="s">
        <v>6</v>
      </c>
      <c r="I99" s="493">
        <v>3</v>
      </c>
      <c r="J99" s="493">
        <v>2</v>
      </c>
      <c r="K99" s="411">
        <f>BI99</f>
        <v>0</v>
      </c>
      <c r="M99" s="447"/>
      <c r="N99" s="441"/>
      <c r="O99" s="2017">
        <f>BO115</f>
        <v>0</v>
      </c>
      <c r="P99" s="2018"/>
      <c r="Q99" s="2018"/>
      <c r="R99" s="2019"/>
      <c r="Z99" s="294" t="s">
        <v>51</v>
      </c>
      <c r="AD99" s="293" t="s">
        <v>52</v>
      </c>
      <c r="AZ99" s="351">
        <v>63</v>
      </c>
      <c r="BA99" s="358">
        <v>41832</v>
      </c>
      <c r="BB99" s="353" t="str">
        <f>D99</f>
        <v>Tyskland</v>
      </c>
      <c r="BC99" s="377" t="s">
        <v>6</v>
      </c>
      <c r="BD99" s="353" t="str">
        <f>F99</f>
        <v>Spanien</v>
      </c>
      <c r="BE99" s="357">
        <f>IF(G99='Resultat &amp; tabell'!$G99,2,0)</f>
        <v>0</v>
      </c>
      <c r="BF99" s="356" t="s">
        <v>6</v>
      </c>
      <c r="BG99" s="357">
        <f>IF(I99='Resultat &amp; tabell'!$I99,2,0)</f>
        <v>0</v>
      </c>
      <c r="BH99" s="357">
        <f>IF(J99='Resultat &amp; tabell'!$J99,1,0)</f>
        <v>0</v>
      </c>
      <c r="BI99" s="341">
        <f>SUM(BE99+BG99+BH99)</f>
        <v>0</v>
      </c>
      <c r="BK99" s="359" t="str">
        <f>F87</f>
        <v>Italien</v>
      </c>
      <c r="BL99" s="359" t="str">
        <f>'Resultat &amp; tabell'!F87</f>
        <v>Colombia</v>
      </c>
      <c r="BM99" s="387" t="e">
        <f t="shared" si="154"/>
        <v>#N/A</v>
      </c>
      <c r="BN99" s="389" t="e">
        <f t="shared" si="152"/>
        <v>#N/A</v>
      </c>
      <c r="BO99" s="309">
        <f t="shared" si="153"/>
        <v>0</v>
      </c>
    </row>
    <row r="100" spans="2:67" ht="14.25" customHeight="1" x14ac:dyDescent="0.25">
      <c r="B100" s="296"/>
      <c r="C100" s="295"/>
      <c r="D100" s="286"/>
      <c r="K100" s="424"/>
      <c r="M100" s="448"/>
      <c r="N100" s="441"/>
      <c r="O100" s="449"/>
      <c r="P100" s="401"/>
      <c r="Q100" s="401"/>
      <c r="Z100" s="290"/>
      <c r="AZ100" s="308"/>
      <c r="BA100" s="366"/>
      <c r="BB100" s="309"/>
      <c r="BI100" s="342"/>
      <c r="BK100" s="359" t="str">
        <f>F88</f>
        <v>Tyskland</v>
      </c>
      <c r="BL100" s="359" t="str">
        <f>'Resultat &amp; tabell'!F88</f>
        <v>Tyskland</v>
      </c>
      <c r="BM100" s="387" t="str">
        <f t="shared" si="154"/>
        <v>Tyskland</v>
      </c>
      <c r="BN100" s="389" t="str">
        <f t="shared" si="152"/>
        <v>Tyskland</v>
      </c>
      <c r="BO100" s="309">
        <f t="shared" si="153"/>
        <v>4</v>
      </c>
    </row>
    <row r="101" spans="2:67" ht="14.25" customHeight="1" x14ac:dyDescent="0.25">
      <c r="B101" s="283" t="s">
        <v>54</v>
      </c>
      <c r="C101" s="298"/>
      <c r="D101" s="300"/>
      <c r="E101" s="284"/>
      <c r="F101" s="283"/>
      <c r="G101" s="284"/>
      <c r="H101" s="284"/>
      <c r="I101" s="284"/>
      <c r="J101" s="284"/>
      <c r="K101" s="424"/>
      <c r="M101" s="448"/>
      <c r="N101" s="441"/>
      <c r="O101" s="446"/>
      <c r="P101" s="401"/>
      <c r="Q101" s="401"/>
      <c r="Z101" s="302"/>
      <c r="AA101" s="288"/>
      <c r="AB101" s="288"/>
      <c r="AC101" s="288"/>
      <c r="AD101" s="287"/>
      <c r="AZ101" s="345" t="s">
        <v>54</v>
      </c>
      <c r="BA101" s="368"/>
      <c r="BB101" s="310"/>
      <c r="BC101" s="346"/>
      <c r="BD101" s="345"/>
      <c r="BE101" s="346"/>
      <c r="BF101" s="346"/>
      <c r="BG101" s="346"/>
      <c r="BH101" s="346"/>
      <c r="BI101" s="342"/>
      <c r="BK101" s="359" t="str">
        <f>F89</f>
        <v>Uruguay</v>
      </c>
      <c r="BL101" s="359" t="str">
        <f>'Resultat &amp; tabell'!F89</f>
        <v>Costa Rica</v>
      </c>
      <c r="BM101" s="387" t="e">
        <f t="shared" si="154"/>
        <v>#N/A</v>
      </c>
      <c r="BN101" s="389" t="e">
        <f t="shared" si="152"/>
        <v>#N/A</v>
      </c>
      <c r="BO101" s="309">
        <f t="shared" si="153"/>
        <v>0</v>
      </c>
    </row>
    <row r="102" spans="2:67" ht="14.25" customHeight="1" x14ac:dyDescent="0.25">
      <c r="B102" s="330" t="s">
        <v>2</v>
      </c>
      <c r="C102" s="331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332" t="s">
        <v>81</v>
      </c>
      <c r="K102" s="428" t="s">
        <v>89</v>
      </c>
      <c r="M102" s="424"/>
      <c r="N102" s="441"/>
      <c r="O102" s="2014" t="s">
        <v>161</v>
      </c>
      <c r="P102" s="2015"/>
      <c r="Q102" s="2015"/>
      <c r="R102" s="2016"/>
      <c r="Z102" s="302" t="s">
        <v>2</v>
      </c>
      <c r="AA102" s="302"/>
      <c r="AB102" s="302"/>
      <c r="AC102" s="302"/>
      <c r="AD102" s="302"/>
      <c r="AZ102" s="373" t="s">
        <v>2</v>
      </c>
      <c r="BA102" s="371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372" t="s">
        <v>81</v>
      </c>
      <c r="BI102" s="333" t="s">
        <v>89</v>
      </c>
      <c r="BK102" s="359" t="str">
        <f>F90</f>
        <v>Belgien</v>
      </c>
      <c r="BL102" s="359" t="str">
        <f>'Resultat &amp; tabell'!F90</f>
        <v>Belgien</v>
      </c>
      <c r="BM102" s="387" t="str">
        <f t="shared" si="154"/>
        <v>Belgien</v>
      </c>
      <c r="BN102" s="389" t="str">
        <f t="shared" si="152"/>
        <v>Belgien</v>
      </c>
      <c r="BO102" s="309">
        <f t="shared" si="153"/>
        <v>4</v>
      </c>
    </row>
    <row r="103" spans="2:67" ht="14.25" customHeight="1" x14ac:dyDescent="0.25">
      <c r="B103" s="329">
        <v>64</v>
      </c>
      <c r="C103" s="335">
        <v>41833.666666666664</v>
      </c>
      <c r="D103" s="319" t="str">
        <f>IF(M94="","Vinnare match 61",M94)</f>
        <v>Brasilien</v>
      </c>
      <c r="E103" s="328" t="s">
        <v>6</v>
      </c>
      <c r="F103" s="321" t="str">
        <f>IF(M95="","Vinnare match 62",M95)</f>
        <v>Argentina</v>
      </c>
      <c r="G103" s="396">
        <v>2</v>
      </c>
      <c r="H103" s="334" t="s">
        <v>6</v>
      </c>
      <c r="I103" s="617">
        <v>0</v>
      </c>
      <c r="J103" s="615">
        <v>1</v>
      </c>
      <c r="K103" s="411">
        <f>BI103</f>
        <v>0</v>
      </c>
      <c r="M103" s="447"/>
      <c r="N103" s="441"/>
      <c r="O103" s="2017">
        <f>BO120</f>
        <v>0</v>
      </c>
      <c r="P103" s="2018"/>
      <c r="Q103" s="2018"/>
      <c r="R103" s="2019"/>
      <c r="Z103" s="294" t="s">
        <v>57</v>
      </c>
      <c r="AD103" s="293" t="s">
        <v>58</v>
      </c>
      <c r="AZ103" s="383">
        <v>64</v>
      </c>
      <c r="BA103" s="384">
        <v>41833.666666666664</v>
      </c>
      <c r="BB103" s="353" t="str">
        <f>D103</f>
        <v>Brasilien</v>
      </c>
      <c r="BC103" s="377" t="s">
        <v>6</v>
      </c>
      <c r="BD103" s="353" t="str">
        <f>F103</f>
        <v>Argentina</v>
      </c>
      <c r="BE103" s="357">
        <f>IF(G103='Resultat &amp; tabell'!$G103,2,0)</f>
        <v>0</v>
      </c>
      <c r="BF103" s="356" t="s">
        <v>6</v>
      </c>
      <c r="BG103" s="357">
        <f>IF(I103='Resultat &amp; tabell'!$I103,2,0)</f>
        <v>0</v>
      </c>
      <c r="BH103" s="357">
        <f>IF(J103='Resultat &amp; tabell'!$J103,1,0)</f>
        <v>0</v>
      </c>
      <c r="BI103" s="341">
        <f>SUM(BE103+BG103+BH103)</f>
        <v>0</v>
      </c>
      <c r="BK103" s="359"/>
      <c r="BM103" s="388"/>
      <c r="BN103" s="277" t="s">
        <v>107</v>
      </c>
      <c r="BO103" s="310">
        <f>SUM(BO95:BO102)</f>
        <v>20</v>
      </c>
    </row>
    <row r="104" spans="2:67" ht="14.25" customHeight="1" x14ac:dyDescent="0.25">
      <c r="BK104" s="390" t="s">
        <v>41</v>
      </c>
      <c r="BL104" s="391"/>
      <c r="BM104" s="392"/>
      <c r="BN104" s="393"/>
      <c r="BO104" s="393"/>
    </row>
    <row r="105" spans="2:67" ht="14.25" customHeight="1" x14ac:dyDescent="0.25">
      <c r="BK105" s="312" t="s">
        <v>104</v>
      </c>
      <c r="BL105" s="344" t="s">
        <v>103</v>
      </c>
      <c r="BM105" s="344" t="s">
        <v>105</v>
      </c>
      <c r="BN105" s="344" t="s">
        <v>106</v>
      </c>
      <c r="BO105" s="344" t="s">
        <v>89</v>
      </c>
    </row>
    <row r="106" spans="2:67" ht="14.25" customHeight="1" x14ac:dyDescent="0.25">
      <c r="BK106" s="360" t="str">
        <f>D94</f>
        <v>Brasilien</v>
      </c>
      <c r="BL106" s="359" t="str">
        <f>'Resultat &amp; tabell'!D94</f>
        <v>Segrare match 57</v>
      </c>
      <c r="BM106" s="387" t="e">
        <f>VLOOKUP(BK106,$BL$106:$BL$109,1,FALSE)</f>
        <v>#N/A</v>
      </c>
      <c r="BN106" s="389" t="e">
        <f t="shared" ref="BN106:BN109" si="155">BM106</f>
        <v>#N/A</v>
      </c>
      <c r="BO106" s="309">
        <f>IFERROR(IF(BM106=BN106,6,0),0)</f>
        <v>0</v>
      </c>
    </row>
    <row r="107" spans="2:67" ht="14.25" customHeight="1" x14ac:dyDescent="0.25">
      <c r="BK107" s="360" t="str">
        <f>D95</f>
        <v>Spanien</v>
      </c>
      <c r="BL107" s="359" t="str">
        <f>'Resultat &amp; tabell'!D95</f>
        <v>Segrare match 59</v>
      </c>
      <c r="BM107" s="387" t="e">
        <f t="shared" ref="BM107:BM109" si="156">VLOOKUP(BK107,$BL$106:$BL$109,1,FALSE)</f>
        <v>#N/A</v>
      </c>
      <c r="BN107" s="389" t="e">
        <f t="shared" si="155"/>
        <v>#N/A</v>
      </c>
      <c r="BO107" s="309">
        <f>IFERROR(IF(BM107=BN107,6,0),0)</f>
        <v>0</v>
      </c>
    </row>
    <row r="108" spans="2:67" ht="14.25" customHeight="1" x14ac:dyDescent="0.25">
      <c r="BK108" s="360" t="str">
        <f>F94</f>
        <v>Tyskland</v>
      </c>
      <c r="BL108" s="359" t="str">
        <f>'Resultat &amp; tabell'!F94</f>
        <v>Segrare match 58</v>
      </c>
      <c r="BM108" s="387" t="e">
        <f t="shared" si="156"/>
        <v>#N/A</v>
      </c>
      <c r="BN108" s="389" t="e">
        <f t="shared" si="155"/>
        <v>#N/A</v>
      </c>
      <c r="BO108" s="309">
        <f>IFERROR(IF(BM108=BN108,6,0),0)</f>
        <v>0</v>
      </c>
    </row>
    <row r="109" spans="2:67" ht="14.25" customHeight="1" x14ac:dyDescent="0.25">
      <c r="BK109" s="360" t="str">
        <f>F95</f>
        <v>Argentina</v>
      </c>
      <c r="BL109" s="359" t="str">
        <f>'Resultat &amp; tabell'!F95</f>
        <v>Segrare match 60</v>
      </c>
      <c r="BM109" s="387" t="e">
        <f t="shared" si="156"/>
        <v>#N/A</v>
      </c>
      <c r="BN109" s="389" t="e">
        <f t="shared" si="155"/>
        <v>#N/A</v>
      </c>
      <c r="BO109" s="309">
        <f>IFERROR(IF(BM109=BN109,6,0),0)</f>
        <v>0</v>
      </c>
    </row>
    <row r="110" spans="2:67" ht="14.25" customHeight="1" x14ac:dyDescent="0.25">
      <c r="BN110" s="277" t="s">
        <v>107</v>
      </c>
      <c r="BO110" s="310">
        <f>SUM(BO106:BO109)</f>
        <v>0</v>
      </c>
    </row>
    <row r="111" spans="2:67" ht="14.25" customHeight="1" x14ac:dyDescent="0.25">
      <c r="BK111" s="390" t="s">
        <v>50</v>
      </c>
      <c r="BL111" s="391"/>
      <c r="BM111" s="392"/>
      <c r="BN111" s="393"/>
      <c r="BO111" s="393"/>
    </row>
    <row r="112" spans="2:67" ht="14.25" customHeight="1" x14ac:dyDescent="0.25">
      <c r="BK112" s="312" t="s">
        <v>104</v>
      </c>
      <c r="BL112" s="344" t="s">
        <v>103</v>
      </c>
      <c r="BM112" s="344" t="s">
        <v>105</v>
      </c>
      <c r="BN112" s="344" t="s">
        <v>106</v>
      </c>
      <c r="BO112" s="344" t="s">
        <v>89</v>
      </c>
    </row>
    <row r="113" spans="63:67" ht="14.25" customHeight="1" x14ac:dyDescent="0.25">
      <c r="BK113" s="360" t="str">
        <f>D99</f>
        <v>Tyskland</v>
      </c>
      <c r="BL113" s="359" t="str">
        <f>'Resultat &amp; tabell'!D99</f>
        <v xml:space="preserve"> Förlorare match 61</v>
      </c>
      <c r="BM113" s="387" t="e">
        <f>VLOOKUP(BK113,$BL$113:$BL$114,1,FALSE)</f>
        <v>#N/A</v>
      </c>
      <c r="BN113" s="389" t="e">
        <f t="shared" ref="BN113:BN114" si="157">BM113</f>
        <v>#N/A</v>
      </c>
      <c r="BO113" s="309">
        <f>IFERROR(IF(BM113=BN113,8,0),0)</f>
        <v>0</v>
      </c>
    </row>
    <row r="114" spans="63:67" ht="14.25" customHeight="1" x14ac:dyDescent="0.25">
      <c r="BK114" s="360" t="str">
        <f>F99</f>
        <v>Spanien</v>
      </c>
      <c r="BL114" s="359" t="str">
        <f>'Resultat &amp; tabell'!F99</f>
        <v xml:space="preserve"> Förlorare match 62</v>
      </c>
      <c r="BM114" s="387" t="e">
        <f>VLOOKUP(BK114,$BL$113:$BL$114,1,FALSE)</f>
        <v>#N/A</v>
      </c>
      <c r="BN114" s="389" t="e">
        <f t="shared" si="157"/>
        <v>#N/A</v>
      </c>
      <c r="BO114" s="309">
        <f>IFERROR(IF(BM114=BN114,8,0),0)</f>
        <v>0</v>
      </c>
    </row>
    <row r="115" spans="63:67" ht="14.25" customHeight="1" x14ac:dyDescent="0.25">
      <c r="BN115" s="277" t="s">
        <v>107</v>
      </c>
      <c r="BO115" s="310">
        <f>SUM(BO113:BO114)</f>
        <v>0</v>
      </c>
    </row>
    <row r="116" spans="63:67" ht="14.25" customHeight="1" x14ac:dyDescent="0.25">
      <c r="BK116" s="390" t="s">
        <v>54</v>
      </c>
      <c r="BL116" s="391"/>
      <c r="BM116" s="392"/>
      <c r="BN116" s="393"/>
      <c r="BO116" s="393"/>
    </row>
    <row r="117" spans="63:67" ht="14.25" customHeight="1" x14ac:dyDescent="0.25">
      <c r="BK117" s="312" t="s">
        <v>104</v>
      </c>
      <c r="BL117" s="344" t="s">
        <v>103</v>
      </c>
      <c r="BM117" s="344" t="s">
        <v>105</v>
      </c>
      <c r="BN117" s="344" t="s">
        <v>106</v>
      </c>
      <c r="BO117" s="344" t="s">
        <v>89</v>
      </c>
    </row>
    <row r="118" spans="63:67" ht="14.25" customHeight="1" x14ac:dyDescent="0.25">
      <c r="BK118" s="360" t="str">
        <f>D103</f>
        <v>Brasilien</v>
      </c>
      <c r="BL118" s="359" t="str">
        <f>'Resultat &amp; tabell'!D103</f>
        <v>Segrare match 61</v>
      </c>
      <c r="BM118" s="387" t="e">
        <f>VLOOKUP(BK118,$BL$118:$BL$119,1,FALSE)</f>
        <v>#N/A</v>
      </c>
      <c r="BN118" s="389" t="e">
        <f t="shared" ref="BN118:BN119" si="158">BM118</f>
        <v>#N/A</v>
      </c>
      <c r="BO118" s="309">
        <f>IFERROR(IF(BM118=BN118,8,0),0)</f>
        <v>0</v>
      </c>
    </row>
    <row r="119" spans="63:67" ht="14.25" customHeight="1" x14ac:dyDescent="0.25">
      <c r="BK119" s="360" t="str">
        <f>F103</f>
        <v>Argentina</v>
      </c>
      <c r="BL119" s="359" t="str">
        <f>'Resultat &amp; tabell'!F103</f>
        <v>Segrare match 62</v>
      </c>
      <c r="BM119" s="387" t="e">
        <f>VLOOKUP(BK119,$BL$118:$BL$119,1,FALSE)</f>
        <v>#N/A</v>
      </c>
      <c r="BN119" s="389" t="e">
        <f t="shared" si="158"/>
        <v>#N/A</v>
      </c>
      <c r="BO119" s="309">
        <f>IFERROR(IF(BM119=BN119,8,0),0)</f>
        <v>0</v>
      </c>
    </row>
    <row r="120" spans="63:67" ht="14.25" customHeight="1" x14ac:dyDescent="0.25">
      <c r="BN120" s="277" t="s">
        <v>107</v>
      </c>
      <c r="BO120" s="31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E66:BG66"/>
    <mergeCell ref="D75:F75"/>
    <mergeCell ref="G75:I75"/>
    <mergeCell ref="O75:R75"/>
    <mergeCell ref="BB75:BD75"/>
    <mergeCell ref="BE75:BG75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BO120"/>
  <sheetViews>
    <sheetView topLeftCell="A50" zoomScaleNormal="100" zoomScaleSheetLayoutView="90" workbookViewId="0">
      <selection activeCell="M27" sqref="M27"/>
    </sheetView>
  </sheetViews>
  <sheetFormatPr defaultRowHeight="14.25" customHeight="1" x14ac:dyDescent="0.25"/>
  <cols>
    <col min="1" max="1" width="2.85546875" style="286" customWidth="1"/>
    <col min="2" max="2" width="5.85546875" style="278" customWidth="1"/>
    <col min="3" max="3" width="6.28515625" style="296" bestFit="1" customWidth="1"/>
    <col min="4" max="4" width="17.7109375" style="296" customWidth="1"/>
    <col min="5" max="5" width="1.5703125" style="297" bestFit="1" customWidth="1"/>
    <col min="6" max="6" width="17.7109375" style="296" customWidth="1"/>
    <col min="7" max="7" width="4.85546875" style="297" customWidth="1"/>
    <col min="8" max="8" width="1.5703125" style="297" bestFit="1" customWidth="1"/>
    <col min="9" max="9" width="4.85546875" style="297" customWidth="1"/>
    <col min="10" max="10" width="6.42578125" style="297" bestFit="1" customWidth="1"/>
    <col min="11" max="11" width="6.42578125" style="400" customWidth="1"/>
    <col min="12" max="12" width="5.85546875" style="401" customWidth="1"/>
    <col min="13" max="13" width="20.5703125" style="404" bestFit="1" customWidth="1"/>
    <col min="14" max="14" width="5.7109375" style="438" customWidth="1"/>
    <col min="15" max="15" width="6.7109375" style="439" bestFit="1" customWidth="1"/>
    <col min="16" max="17" width="5.7109375" style="404" customWidth="1"/>
    <col min="18" max="18" width="5.85546875" style="404" customWidth="1"/>
    <col min="19" max="19" width="15" style="423" bestFit="1" customWidth="1"/>
    <col min="20" max="21" width="6.7109375" style="297" customWidth="1"/>
    <col min="22" max="22" width="19.42578125" style="297" customWidth="1"/>
    <col min="23" max="23" width="13.42578125" style="306" customWidth="1"/>
    <col min="24" max="24" width="6.42578125" style="286" customWidth="1"/>
    <col min="25" max="25" width="5.7109375" style="286" customWidth="1"/>
    <col min="26" max="26" width="16.28515625" style="293" hidden="1" customWidth="1"/>
    <col min="27" max="27" width="7.140625" style="294" hidden="1" customWidth="1"/>
    <col min="28" max="29" width="5.7109375" style="294" hidden="1" customWidth="1"/>
    <col min="30" max="30" width="16.28515625" style="293" hidden="1" customWidth="1"/>
    <col min="31" max="31" width="7.140625" style="289" hidden="1" customWidth="1"/>
    <col min="32" max="32" width="5.42578125" style="290" hidden="1" customWidth="1"/>
    <col min="33" max="33" width="4.7109375" style="290" hidden="1" customWidth="1"/>
    <col min="34" max="38" width="9.140625" style="289" hidden="1" customWidth="1"/>
    <col min="39" max="39" width="9.85546875" style="289" hidden="1" customWidth="1"/>
    <col min="40" max="40" width="13.85546875" style="289" hidden="1" customWidth="1"/>
    <col min="41" max="41" width="5.7109375" style="289" hidden="1" customWidth="1"/>
    <col min="42" max="42" width="3.85546875" style="289" hidden="1" customWidth="1"/>
    <col min="43" max="43" width="3.28515625" style="289" hidden="1" customWidth="1"/>
    <col min="44" max="44" width="3.7109375" style="289" hidden="1" customWidth="1"/>
    <col min="45" max="45" width="9.140625" style="289" hidden="1" customWidth="1"/>
    <col min="46" max="46" width="4.85546875" style="289" hidden="1" customWidth="1"/>
    <col min="47" max="47" width="13.85546875" style="289" hidden="1" customWidth="1"/>
    <col min="48" max="48" width="5.7109375" style="289" hidden="1" customWidth="1"/>
    <col min="49" max="51" width="4.7109375" style="289" hidden="1" customWidth="1"/>
    <col min="52" max="52" width="5.85546875" style="359" hidden="1" customWidth="1"/>
    <col min="53" max="53" width="6.28515625" style="308" hidden="1" customWidth="1"/>
    <col min="54" max="54" width="16.28515625" style="308" hidden="1" customWidth="1"/>
    <col min="55" max="55" width="1.5703125" style="367" hidden="1" customWidth="1"/>
    <col min="56" max="56" width="16.28515625" style="308" hidden="1" customWidth="1"/>
    <col min="57" max="57" width="4.85546875" style="367" hidden="1" customWidth="1"/>
    <col min="58" max="58" width="1.5703125" style="367" hidden="1" customWidth="1"/>
    <col min="59" max="59" width="4.85546875" style="367" hidden="1" customWidth="1"/>
    <col min="60" max="60" width="6.42578125" style="367" hidden="1" customWidth="1"/>
    <col min="61" max="61" width="6.42578125" style="313" hidden="1" customWidth="1"/>
    <col min="62" max="62" width="5.85546875" style="309" hidden="1" customWidth="1"/>
    <col min="63" max="63" width="28.85546875" style="360" hidden="1" customWidth="1"/>
    <col min="64" max="64" width="34" style="359" hidden="1" customWidth="1"/>
    <col min="65" max="65" width="18.7109375" style="387" hidden="1" customWidth="1"/>
    <col min="66" max="66" width="16.28515625" style="309" hidden="1" customWidth="1"/>
    <col min="67" max="67" width="5.7109375" style="309" hidden="1" customWidth="1"/>
    <col min="68" max="68" width="13.85546875" style="286" customWidth="1"/>
    <col min="69" max="70" width="5.7109375" style="286" bestFit="1" customWidth="1"/>
    <col min="71" max="16384" width="9.140625" style="286"/>
  </cols>
  <sheetData>
    <row r="2" spans="2:67" ht="14.25" customHeight="1" x14ac:dyDescent="0.25">
      <c r="B2" s="282" t="s">
        <v>0</v>
      </c>
      <c r="C2" s="283"/>
      <c r="D2" s="283"/>
      <c r="E2" s="284"/>
      <c r="F2" s="283"/>
      <c r="G2" s="284"/>
      <c r="H2" s="284"/>
      <c r="I2" s="284"/>
      <c r="J2" s="284"/>
      <c r="M2" s="402"/>
      <c r="N2" s="403"/>
      <c r="O2" s="403"/>
      <c r="P2" s="403"/>
      <c r="Q2" s="403"/>
      <c r="S2" s="405" t="s">
        <v>82</v>
      </c>
      <c r="T2" s="277"/>
      <c r="U2" s="277"/>
      <c r="V2" s="277"/>
      <c r="W2" s="278"/>
      <c r="X2" s="278"/>
      <c r="Z2" s="287"/>
      <c r="AA2" s="288"/>
      <c r="AB2" s="288"/>
      <c r="AC2" s="288"/>
      <c r="AD2" s="287"/>
      <c r="AZ2" s="344" t="s">
        <v>0</v>
      </c>
      <c r="BA2" s="345"/>
      <c r="BB2" s="345"/>
      <c r="BC2" s="346"/>
      <c r="BD2" s="345"/>
      <c r="BE2" s="346"/>
      <c r="BF2" s="346"/>
      <c r="BG2" s="346"/>
      <c r="BH2" s="346"/>
      <c r="BK2" s="277" t="s">
        <v>82</v>
      </c>
      <c r="BL2" s="278"/>
      <c r="BM2" s="278"/>
      <c r="BN2" s="360"/>
      <c r="BO2" s="360"/>
    </row>
    <row r="3" spans="2:67" ht="14.25" customHeight="1" x14ac:dyDescent="0.25">
      <c r="B3" s="315" t="s">
        <v>2</v>
      </c>
      <c r="C3" s="316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314" t="s">
        <v>81</v>
      </c>
      <c r="K3" s="406" t="s">
        <v>89</v>
      </c>
      <c r="M3" s="407" t="s">
        <v>0</v>
      </c>
      <c r="N3" s="408" t="s">
        <v>89</v>
      </c>
      <c r="O3" s="408" t="s">
        <v>90</v>
      </c>
      <c r="P3" s="408" t="s">
        <v>91</v>
      </c>
      <c r="Q3" s="409" t="s">
        <v>101</v>
      </c>
      <c r="S3" s="410" t="s">
        <v>83</v>
      </c>
      <c r="T3" s="1996" t="s">
        <v>129</v>
      </c>
      <c r="U3" s="1996"/>
      <c r="V3" s="1996"/>
      <c r="W3" s="1996"/>
      <c r="X3" s="340" t="s">
        <v>89</v>
      </c>
      <c r="Z3" s="291" t="s">
        <v>87</v>
      </c>
      <c r="AA3" s="291" t="s">
        <v>89</v>
      </c>
      <c r="AB3" s="291" t="s">
        <v>90</v>
      </c>
      <c r="AC3" s="291" t="s">
        <v>91</v>
      </c>
      <c r="AD3" s="291" t="s">
        <v>88</v>
      </c>
      <c r="AE3" s="291" t="s">
        <v>89</v>
      </c>
      <c r="AF3" s="291" t="s">
        <v>90</v>
      </c>
      <c r="AG3" s="291" t="s">
        <v>91</v>
      </c>
      <c r="AI3" s="292" t="s">
        <v>99</v>
      </c>
      <c r="AJ3" s="292" t="s">
        <v>98</v>
      </c>
      <c r="AK3" s="292" t="s">
        <v>97</v>
      </c>
      <c r="AL3" s="291" t="s">
        <v>96</v>
      </c>
      <c r="AM3" s="291" t="s">
        <v>95</v>
      </c>
      <c r="AN3" s="291" t="s">
        <v>92</v>
      </c>
      <c r="AO3" s="291" t="s">
        <v>89</v>
      </c>
      <c r="AP3" s="291" t="s">
        <v>90</v>
      </c>
      <c r="AQ3" s="291" t="s">
        <v>91</v>
      </c>
      <c r="AR3" s="292" t="s">
        <v>93</v>
      </c>
      <c r="AT3" s="291" t="s">
        <v>94</v>
      </c>
      <c r="AU3" s="291" t="s">
        <v>92</v>
      </c>
      <c r="AV3" s="291" t="s">
        <v>89</v>
      </c>
      <c r="AW3" s="291" t="s">
        <v>90</v>
      </c>
      <c r="AX3" s="291" t="s">
        <v>91</v>
      </c>
      <c r="AY3" s="292" t="s">
        <v>93</v>
      </c>
      <c r="AZ3" s="348" t="s">
        <v>2</v>
      </c>
      <c r="BA3" s="349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350" t="s">
        <v>81</v>
      </c>
      <c r="BI3" s="317" t="s">
        <v>89</v>
      </c>
      <c r="BK3" s="315" t="s">
        <v>83</v>
      </c>
      <c r="BL3" s="314" t="s">
        <v>86</v>
      </c>
      <c r="BM3" s="340" t="s">
        <v>89</v>
      </c>
      <c r="BN3" s="343"/>
      <c r="BO3" s="343"/>
    </row>
    <row r="4" spans="2:67" ht="14.25" customHeight="1" x14ac:dyDescent="0.25">
      <c r="B4" s="280">
        <v>1</v>
      </c>
      <c r="C4" s="318">
        <v>41802</v>
      </c>
      <c r="D4" s="319" t="s">
        <v>166</v>
      </c>
      <c r="E4" s="320" t="s">
        <v>6</v>
      </c>
      <c r="F4" s="321" t="s">
        <v>170</v>
      </c>
      <c r="G4" s="396">
        <v>3</v>
      </c>
      <c r="H4" s="334" t="s">
        <v>6</v>
      </c>
      <c r="I4" s="396">
        <v>1</v>
      </c>
      <c r="J4" s="397">
        <v>1</v>
      </c>
      <c r="K4" s="411">
        <f>IF('Resultat &amp; tabell'!J4="",0,BI4)</f>
        <v>5</v>
      </c>
      <c r="L4" s="412">
        <v>1</v>
      </c>
      <c r="M4" s="413" t="str">
        <f>VLOOKUP(L4,$AT$4:$AY$7,2,FALSE)</f>
        <v>Brasilien</v>
      </c>
      <c r="N4" s="464">
        <f>VLOOKUP(M4,$AU$4:$AY$7,2,FALSE)</f>
        <v>7</v>
      </c>
      <c r="O4" s="414">
        <f>VLOOKUP(M4,$AU$4:$AY$7,3,FALSE)</f>
        <v>8</v>
      </c>
      <c r="P4" s="414">
        <f>VLOOKUP(M4,$AU$4:$AY$7,4,FALSE)</f>
        <v>3</v>
      </c>
      <c r="Q4" s="415">
        <f>VLOOKUP(M4,$AU$4:$AY$7,5,FALSE)</f>
        <v>5</v>
      </c>
      <c r="S4" s="416" t="s">
        <v>84</v>
      </c>
      <c r="T4" s="2004" t="s">
        <v>227</v>
      </c>
      <c r="U4" s="2005"/>
      <c r="V4" s="2005"/>
      <c r="W4" s="2006"/>
      <c r="X4" s="454">
        <f>IF(T4='Resultat &amp; tabell'!S4,20,0)</f>
        <v>0</v>
      </c>
      <c r="Z4" s="293" t="s">
        <v>5</v>
      </c>
      <c r="AA4" s="294">
        <f>IF(G4="",0,IF($G4&lt;$I4,0,IF($G4=$I4,1,3)))</f>
        <v>3</v>
      </c>
      <c r="AB4" s="294">
        <f t="shared" ref="AB4:AB9" si="0">G4</f>
        <v>3</v>
      </c>
      <c r="AC4" s="294">
        <f t="shared" ref="AC4:AC9" si="1">I4</f>
        <v>1</v>
      </c>
      <c r="AD4" s="293" t="s">
        <v>7</v>
      </c>
      <c r="AE4" s="294">
        <f>IF(I4="",0,IF(I4&lt;G4,0,IF(G4=I4,1,3)))</f>
        <v>0</v>
      </c>
      <c r="AF4" s="290">
        <f t="shared" ref="AF4:AF9" si="2">I4</f>
        <v>1</v>
      </c>
      <c r="AG4" s="290">
        <f t="shared" ref="AG4:AG9" si="3">G4</f>
        <v>3</v>
      </c>
      <c r="AI4" s="289">
        <f>RANK($AJ4,$AJ$4:$AJ$7,1)+COUNTIF($AJ$4:$AJ4,$AJ4)-1</f>
        <v>1</v>
      </c>
      <c r="AJ4" s="289">
        <f>AK4+AL4+AM4</f>
        <v>1</v>
      </c>
      <c r="AK4" s="289">
        <f>SUMPRODUCT(($AO$4:$AO$7=AO4)*($AR$4:$AR$7=AR4)*($AP$4:$AP$7&gt;AP4))</f>
        <v>0</v>
      </c>
      <c r="AL4" s="289">
        <f>SUMPRODUCT(($AO$4:$AO$7=AO4)*($AR$4:$AR$7&gt;AR4))</f>
        <v>0</v>
      </c>
      <c r="AM4" s="289">
        <f>RANK(AO4,$AO$4:$AO$7)</f>
        <v>1</v>
      </c>
      <c r="AN4" s="293" t="s">
        <v>5</v>
      </c>
      <c r="AO4" s="289">
        <f>SUMIF($Z$4:$Z$9,$AN4,$AA$4:$AA$9)+SUMIF($AD$4:$AD$9,$AN4,$AE$4:$AE$9)</f>
        <v>7</v>
      </c>
      <c r="AP4" s="289">
        <f>SUMIF($Z$4:$Z$9,AN4,$AB$4:$AB$9)+SUMIF($AD$4:$AD$9,AN4,$AF$4:$AF$9)</f>
        <v>8</v>
      </c>
      <c r="AQ4" s="289">
        <f>SUMIF($AD$4:$AD$9,AN4,$AG$4:$AG$9)+SUMIF($Z$4:$Z$9,AN4,$AC$4:$AC$9)</f>
        <v>3</v>
      </c>
      <c r="AR4" s="289">
        <f>AP4-AQ4</f>
        <v>5</v>
      </c>
      <c r="AT4" s="289">
        <v>1</v>
      </c>
      <c r="AU4" s="289" t="str">
        <f>VLOOKUP($AT4,$AI$4:$AR$7,6,FALSE)</f>
        <v>Brasilien</v>
      </c>
      <c r="AV4" s="289">
        <f>VLOOKUP($AU4,$AN$4:$AR$7,2,FALSE)</f>
        <v>7</v>
      </c>
      <c r="AW4" s="289">
        <f t="shared" ref="AW4:AW7" si="4">VLOOKUP($AU4,$AN$4:$AR$7,3,FALSE)</f>
        <v>8</v>
      </c>
      <c r="AX4" s="289">
        <f>VLOOKUP($AU4,$AN$4:$AR$7,4,FALSE)</f>
        <v>3</v>
      </c>
      <c r="AY4" s="289">
        <f>VLOOKUP($AU4,$AN$4:$AR$7,5,FALSE)</f>
        <v>5</v>
      </c>
      <c r="AZ4" s="351">
        <v>1</v>
      </c>
      <c r="BA4" s="352">
        <v>41803</v>
      </c>
      <c r="BB4" s="353" t="s">
        <v>5</v>
      </c>
      <c r="BC4" s="354" t="s">
        <v>6</v>
      </c>
      <c r="BD4" s="355" t="s">
        <v>7</v>
      </c>
      <c r="BE4" s="357">
        <f>IF(G4='Resultat &amp; tabell'!$G4,2,0)</f>
        <v>2</v>
      </c>
      <c r="BF4" s="356" t="s">
        <v>6</v>
      </c>
      <c r="BG4" s="357">
        <f>IF(I4='Resultat &amp; tabell'!$I4,2,0)</f>
        <v>2</v>
      </c>
      <c r="BH4" s="357">
        <f>IF(J4='Resultat &amp; tabell'!$J4,1,0)</f>
        <v>1</v>
      </c>
      <c r="BI4" s="341">
        <f>SUM(BE4+BG4+BH4)</f>
        <v>5</v>
      </c>
      <c r="BJ4" s="311"/>
      <c r="BK4" s="416" t="s">
        <v>199</v>
      </c>
      <c r="BL4" s="322"/>
      <c r="BM4" s="394" t="e">
        <f>IF(#REF!='Resultat &amp; tabell'!$M4,20,0)</f>
        <v>#REF!</v>
      </c>
      <c r="BN4" s="381"/>
      <c r="BO4" s="381"/>
    </row>
    <row r="5" spans="2:67" ht="14.25" customHeight="1" x14ac:dyDescent="0.25">
      <c r="B5" s="280">
        <v>2</v>
      </c>
      <c r="C5" s="323">
        <v>41803.541666666664</v>
      </c>
      <c r="D5" s="319" t="s">
        <v>168</v>
      </c>
      <c r="E5" s="320" t="s">
        <v>6</v>
      </c>
      <c r="F5" s="321" t="s">
        <v>169</v>
      </c>
      <c r="G5" s="396">
        <v>1</v>
      </c>
      <c r="H5" s="334" t="s">
        <v>6</v>
      </c>
      <c r="I5" s="396">
        <v>1</v>
      </c>
      <c r="J5" s="397" t="s">
        <v>122</v>
      </c>
      <c r="K5" s="411">
        <f>IF('Resultat &amp; tabell'!J5="",0,BI5)</f>
        <v>2</v>
      </c>
      <c r="L5" s="401">
        <v>2</v>
      </c>
      <c r="M5" s="417" t="str">
        <f>VLOOKUP(L5,$AT$4:$AY$7,2,FALSE)</f>
        <v>Kroatien</v>
      </c>
      <c r="N5" s="418">
        <f>VLOOKUP(M5,$AU$4:$AY$7,2,FALSE)</f>
        <v>4</v>
      </c>
      <c r="O5" s="418">
        <f>VLOOKUP(M5,$AU$4:$AY$7,3,FALSE)</f>
        <v>4</v>
      </c>
      <c r="P5" s="418">
        <f>VLOOKUP(M5,$AU$4:$AY$7,4,FALSE)</f>
        <v>5</v>
      </c>
      <c r="Q5" s="419">
        <f>VLOOKUP(M5,$AU$4:$AY$7,5,FALSE)</f>
        <v>-1</v>
      </c>
      <c r="S5" s="416" t="s">
        <v>123</v>
      </c>
      <c r="T5" s="2001" t="s">
        <v>228</v>
      </c>
      <c r="U5" s="2002"/>
      <c r="V5" s="2002"/>
      <c r="W5" s="2003"/>
      <c r="X5" s="454">
        <f>IF(T5='Resultat &amp; tabell'!S5,20,0)</f>
        <v>0</v>
      </c>
      <c r="Z5" s="293" t="s">
        <v>10</v>
      </c>
      <c r="AA5" s="294">
        <f t="shared" ref="AA5:AA9" si="5">IF(G5="",0,IF($G5&lt;$I5,0,IF($G5=$I5,1,3)))</f>
        <v>1</v>
      </c>
      <c r="AB5" s="294">
        <f t="shared" si="0"/>
        <v>1</v>
      </c>
      <c r="AC5" s="294">
        <f t="shared" si="1"/>
        <v>1</v>
      </c>
      <c r="AD5" s="293" t="s">
        <v>11</v>
      </c>
      <c r="AE5" s="294">
        <f t="shared" ref="AE5:AE9" si="6">IF(I5="",0,IF(I5&lt;G5,0,IF(G5=I5,1,3)))</f>
        <v>1</v>
      </c>
      <c r="AF5" s="290">
        <f t="shared" si="2"/>
        <v>1</v>
      </c>
      <c r="AG5" s="290">
        <f t="shared" si="3"/>
        <v>1</v>
      </c>
      <c r="AI5" s="289">
        <f>RANK($AJ5,$AJ$4:$AJ$7,1)+COUNTIF($AJ$4:$AJ5,$AJ5)-1</f>
        <v>4</v>
      </c>
      <c r="AJ5" s="289">
        <f t="shared" ref="AJ5:AJ7" si="7">AK5+AL5+AM5</f>
        <v>4</v>
      </c>
      <c r="AK5" s="289">
        <f t="shared" ref="AK5:AK7" si="8">SUMPRODUCT(($AO$4:$AO$7=AO5)*($AR$4:$AR$7=AR5)*($AP$4:$AP$7&gt;AP5))</f>
        <v>0</v>
      </c>
      <c r="AL5" s="289">
        <f t="shared" ref="AL5:AL7" si="9">SUMPRODUCT(($AO$4:$AO$7=AO5)*($AR$4:$AR$7&gt;AR5))</f>
        <v>1</v>
      </c>
      <c r="AM5" s="289">
        <f t="shared" ref="AM5:AM7" si="10">RANK(AO5,$AO$4:$AO$7)</f>
        <v>3</v>
      </c>
      <c r="AN5" s="293" t="s">
        <v>10</v>
      </c>
      <c r="AO5" s="289">
        <f t="shared" ref="AO5:AO7" si="11">SUMIF($Z$4:$Z$9,$AN5,$AA$4:$AA$9)+SUMIF($AD$4:$AD$9,$AN5,$AE$4:$AE$9)</f>
        <v>2</v>
      </c>
      <c r="AP5" s="289">
        <f>SUMIF($Z$4:$Z$9,AN5,$AB$4:$AB$9)+SUMIF($AD$4:$AD$9,AN5,$AF$4:$AF$9)</f>
        <v>2</v>
      </c>
      <c r="AQ5" s="289">
        <f t="shared" ref="AQ5:AQ7" si="12">SUMIF($AD$4:$AD$9,AN5,$AG$4:$AG$9)+SUMIF($Z$4:$Z$9,AN5,$AC$4:$AC$9)</f>
        <v>5</v>
      </c>
      <c r="AR5" s="289">
        <f t="shared" ref="AR5:AR7" si="13">AP5-AQ5</f>
        <v>-3</v>
      </c>
      <c r="AT5" s="289">
        <v>2</v>
      </c>
      <c r="AU5" s="289" t="str">
        <f t="shared" ref="AU5:AU7" si="14">VLOOKUP($AT5,$AI$4:$AR$7,6,FALSE)</f>
        <v>Kroatien</v>
      </c>
      <c r="AV5" s="289">
        <f t="shared" ref="AV5:AV7" si="15">VLOOKUP($AU5,$AN$4:$AR$7,2,FALSE)</f>
        <v>4</v>
      </c>
      <c r="AW5" s="289">
        <f t="shared" si="4"/>
        <v>4</v>
      </c>
      <c r="AX5" s="289">
        <f t="shared" ref="AX5:AX7" si="16">VLOOKUP($AU5,$AN$4:$AR$7,4,FALSE)</f>
        <v>5</v>
      </c>
      <c r="AY5" s="289">
        <f t="shared" ref="AY5:AY7" si="17">VLOOKUP($AU5,$AN$4:$AR$7,5,FALSE)</f>
        <v>-1</v>
      </c>
      <c r="AZ5" s="351">
        <v>2</v>
      </c>
      <c r="BA5" s="358">
        <v>41803.541666666664</v>
      </c>
      <c r="BB5" s="353" t="s">
        <v>10</v>
      </c>
      <c r="BC5" s="354" t="s">
        <v>6</v>
      </c>
      <c r="BD5" s="355" t="s">
        <v>11</v>
      </c>
      <c r="BE5" s="357">
        <f>IF(G5='Resultat &amp; tabell'!$G5,2,0)</f>
        <v>2</v>
      </c>
      <c r="BF5" s="356" t="s">
        <v>6</v>
      </c>
      <c r="BG5" s="357">
        <f>IF(I5='Resultat &amp; tabell'!$I5,2,0)</f>
        <v>0</v>
      </c>
      <c r="BH5" s="357">
        <f>IF(J5='Resultat &amp; tabell'!$J5,1,0)</f>
        <v>0</v>
      </c>
      <c r="BI5" s="341">
        <f t="shared" ref="BI5:BI9" si="18">SUM(BE5+BG5+BH5)</f>
        <v>2</v>
      </c>
      <c r="BK5" s="416" t="s">
        <v>84</v>
      </c>
      <c r="BL5" s="339"/>
      <c r="BM5" s="394">
        <f>IF(T4='Resultat &amp; tabell'!$M5,20,0)</f>
        <v>0</v>
      </c>
      <c r="BN5" s="381"/>
      <c r="BO5" s="381"/>
    </row>
    <row r="6" spans="2:67" ht="14.25" customHeight="1" x14ac:dyDescent="0.25">
      <c r="B6" s="280">
        <v>17</v>
      </c>
      <c r="C6" s="323">
        <v>41807.666666666664</v>
      </c>
      <c r="D6" s="325" t="s">
        <v>166</v>
      </c>
      <c r="E6" s="320" t="s">
        <v>6</v>
      </c>
      <c r="F6" s="321" t="s">
        <v>168</v>
      </c>
      <c r="G6" s="396">
        <v>3</v>
      </c>
      <c r="H6" s="334" t="s">
        <v>6</v>
      </c>
      <c r="I6" s="396">
        <v>0</v>
      </c>
      <c r="J6" s="397">
        <v>1</v>
      </c>
      <c r="K6" s="411">
        <f>IF('Resultat &amp; tabell'!J6="",0,BI6)</f>
        <v>2</v>
      </c>
      <c r="L6" s="401">
        <v>3</v>
      </c>
      <c r="M6" s="420" t="str">
        <f>VLOOKUP(L6,$AT$4:$AY$7,2,FALSE)</f>
        <v>Kamerun</v>
      </c>
      <c r="N6" s="414">
        <f>VLOOKUP(M6,$AU$4:$AY$7,2,FALSE)</f>
        <v>2</v>
      </c>
      <c r="O6" s="414">
        <f>VLOOKUP(M6,$AU$4:$AY$7,3,FALSE)</f>
        <v>4</v>
      </c>
      <c r="P6" s="414">
        <f>VLOOKUP(M6,$AU$4:$AY$7,4,FALSE)</f>
        <v>5</v>
      </c>
      <c r="Q6" s="415">
        <f>VLOOKUP(M6,$AU$4:$AY$7,5,FALSE)</f>
        <v>-1</v>
      </c>
      <c r="Z6" s="293" t="s">
        <v>5</v>
      </c>
      <c r="AA6" s="294">
        <f t="shared" si="5"/>
        <v>3</v>
      </c>
      <c r="AB6" s="294">
        <f t="shared" si="0"/>
        <v>3</v>
      </c>
      <c r="AC6" s="294">
        <f t="shared" si="1"/>
        <v>0</v>
      </c>
      <c r="AD6" s="293" t="s">
        <v>10</v>
      </c>
      <c r="AE6" s="294">
        <f t="shared" si="6"/>
        <v>0</v>
      </c>
      <c r="AF6" s="290">
        <f t="shared" si="2"/>
        <v>0</v>
      </c>
      <c r="AG6" s="290">
        <f t="shared" si="3"/>
        <v>3</v>
      </c>
      <c r="AI6" s="289">
        <f>RANK($AJ6,$AJ$4:$AJ$7,1)+COUNTIF($AJ$4:$AJ6,$AJ6)-1</f>
        <v>2</v>
      </c>
      <c r="AJ6" s="289">
        <f t="shared" si="7"/>
        <v>2</v>
      </c>
      <c r="AK6" s="289">
        <f t="shared" si="8"/>
        <v>0</v>
      </c>
      <c r="AL6" s="289">
        <f t="shared" si="9"/>
        <v>0</v>
      </c>
      <c r="AM6" s="289">
        <f t="shared" si="10"/>
        <v>2</v>
      </c>
      <c r="AN6" s="293" t="s">
        <v>7</v>
      </c>
      <c r="AO6" s="289">
        <f t="shared" si="11"/>
        <v>4</v>
      </c>
      <c r="AP6" s="289">
        <f>SUMIF($Z$4:$Z$9,AN6,$AB$4:$AB$9)+SUMIF($AD$4:$AD$9,AN6,$AF$4:$AF$9)</f>
        <v>4</v>
      </c>
      <c r="AQ6" s="289">
        <f t="shared" si="12"/>
        <v>5</v>
      </c>
      <c r="AR6" s="289">
        <f t="shared" si="13"/>
        <v>-1</v>
      </c>
      <c r="AT6" s="289">
        <v>3</v>
      </c>
      <c r="AU6" s="289" t="str">
        <f t="shared" si="14"/>
        <v>Kamerun</v>
      </c>
      <c r="AV6" s="289">
        <f t="shared" si="15"/>
        <v>2</v>
      </c>
      <c r="AW6" s="289">
        <f t="shared" si="4"/>
        <v>4</v>
      </c>
      <c r="AX6" s="289">
        <f t="shared" si="16"/>
        <v>5</v>
      </c>
      <c r="AY6" s="289">
        <f t="shared" si="17"/>
        <v>-1</v>
      </c>
      <c r="AZ6" s="351">
        <v>17</v>
      </c>
      <c r="BA6" s="358">
        <v>41807.666666666664</v>
      </c>
      <c r="BB6" s="353" t="s">
        <v>5</v>
      </c>
      <c r="BC6" s="354" t="s">
        <v>6</v>
      </c>
      <c r="BD6" s="355" t="s">
        <v>10</v>
      </c>
      <c r="BE6" s="357">
        <f>IF(G6='Resultat &amp; tabell'!$G6,2,0)</f>
        <v>0</v>
      </c>
      <c r="BF6" s="356" t="s">
        <v>6</v>
      </c>
      <c r="BG6" s="357">
        <f>IF(I6='Resultat &amp; tabell'!$I6,2,0)</f>
        <v>2</v>
      </c>
      <c r="BH6" s="357">
        <f>IF(J6='Resultat &amp; tabell'!$J6,1,0)</f>
        <v>0</v>
      </c>
      <c r="BI6" s="341">
        <f t="shared" si="18"/>
        <v>2</v>
      </c>
      <c r="BK6" s="416" t="s">
        <v>123</v>
      </c>
      <c r="BL6" s="339"/>
      <c r="BM6" s="394">
        <f>IF(T5='Resultat &amp; tabell'!$M6,20,0)</f>
        <v>0</v>
      </c>
      <c r="BN6" s="381"/>
      <c r="BO6" s="381"/>
    </row>
    <row r="7" spans="2:67" ht="14.25" customHeight="1" x14ac:dyDescent="0.25">
      <c r="B7" s="280">
        <v>18</v>
      </c>
      <c r="C7" s="323">
        <v>41808.75</v>
      </c>
      <c r="D7" s="319" t="s">
        <v>169</v>
      </c>
      <c r="E7" s="320" t="s">
        <v>6</v>
      </c>
      <c r="F7" s="321" t="s">
        <v>170</v>
      </c>
      <c r="G7" s="396">
        <v>1</v>
      </c>
      <c r="H7" s="334" t="s">
        <v>6</v>
      </c>
      <c r="I7" s="396">
        <v>2</v>
      </c>
      <c r="J7" s="397">
        <v>2</v>
      </c>
      <c r="K7" s="411">
        <f>IF('Resultat &amp; tabell'!J7="",0,BI7)</f>
        <v>1</v>
      </c>
      <c r="L7" s="401">
        <v>4</v>
      </c>
      <c r="M7" s="421" t="str">
        <f>VLOOKUP(L7,$AT$4:$AY$7,2,FALSE)</f>
        <v>Mexiko</v>
      </c>
      <c r="N7" s="418">
        <f>VLOOKUP(M7,$AU$4:$AY$7,2,FALSE)</f>
        <v>2</v>
      </c>
      <c r="O7" s="418">
        <f>VLOOKUP(M7,$AU$4:$AY$7,3,FALSE)</f>
        <v>2</v>
      </c>
      <c r="P7" s="418">
        <f>VLOOKUP(M7,$AU$4:$AY$7,4,FALSE)</f>
        <v>5</v>
      </c>
      <c r="Q7" s="419">
        <f>VLOOKUP(M7,$AU$4:$AY$7,5,FALSE)</f>
        <v>-3</v>
      </c>
      <c r="S7" s="422"/>
      <c r="T7" s="395"/>
      <c r="U7" s="395"/>
      <c r="V7" s="395"/>
      <c r="W7" s="286"/>
      <c r="Z7" s="293" t="s">
        <v>11</v>
      </c>
      <c r="AA7" s="294">
        <f t="shared" si="5"/>
        <v>0</v>
      </c>
      <c r="AB7" s="294">
        <f t="shared" si="0"/>
        <v>1</v>
      </c>
      <c r="AC7" s="294">
        <f t="shared" si="1"/>
        <v>2</v>
      </c>
      <c r="AD7" s="293" t="s">
        <v>7</v>
      </c>
      <c r="AE7" s="294">
        <f t="shared" si="6"/>
        <v>3</v>
      </c>
      <c r="AF7" s="290">
        <f t="shared" si="2"/>
        <v>2</v>
      </c>
      <c r="AG7" s="290">
        <f t="shared" si="3"/>
        <v>1</v>
      </c>
      <c r="AI7" s="289">
        <f>RANK($AJ7,$AJ$4:$AJ$7,1)+COUNTIF($AJ$4:$AJ7,$AJ7)-1</f>
        <v>3</v>
      </c>
      <c r="AJ7" s="289">
        <f t="shared" si="7"/>
        <v>3</v>
      </c>
      <c r="AK7" s="289">
        <f t="shared" si="8"/>
        <v>0</v>
      </c>
      <c r="AL7" s="289">
        <f t="shared" si="9"/>
        <v>0</v>
      </c>
      <c r="AM7" s="289">
        <f t="shared" si="10"/>
        <v>3</v>
      </c>
      <c r="AN7" s="293" t="s">
        <v>11</v>
      </c>
      <c r="AO7" s="289">
        <f t="shared" si="11"/>
        <v>2</v>
      </c>
      <c r="AP7" s="289">
        <f>SUMIF($Z$4:$Z$9,AN7,$AB$4:$AB$9)+SUMIF($AD$4:$AD$9,AN7,$AF$4:$AF$9)</f>
        <v>4</v>
      </c>
      <c r="AQ7" s="289">
        <f t="shared" si="12"/>
        <v>5</v>
      </c>
      <c r="AR7" s="289">
        <f t="shared" si="13"/>
        <v>-1</v>
      </c>
      <c r="AT7" s="289">
        <v>4</v>
      </c>
      <c r="AU7" s="289" t="str">
        <f t="shared" si="14"/>
        <v>Mexiko</v>
      </c>
      <c r="AV7" s="289">
        <f t="shared" si="15"/>
        <v>2</v>
      </c>
      <c r="AW7" s="289">
        <f t="shared" si="4"/>
        <v>2</v>
      </c>
      <c r="AX7" s="289">
        <f t="shared" si="16"/>
        <v>5</v>
      </c>
      <c r="AY7" s="289">
        <f t="shared" si="17"/>
        <v>-3</v>
      </c>
      <c r="AZ7" s="351">
        <v>18</v>
      </c>
      <c r="BA7" s="358">
        <v>41808.75</v>
      </c>
      <c r="BB7" s="353" t="s">
        <v>11</v>
      </c>
      <c r="BC7" s="354" t="s">
        <v>6</v>
      </c>
      <c r="BD7" s="355" t="s">
        <v>7</v>
      </c>
      <c r="BE7" s="357">
        <f>IF(G7='Resultat &amp; tabell'!$G7,2,0)</f>
        <v>0</v>
      </c>
      <c r="BF7" s="356" t="s">
        <v>6</v>
      </c>
      <c r="BG7" s="357">
        <f>IF(I7='Resultat &amp; tabell'!$I7,2,0)</f>
        <v>0</v>
      </c>
      <c r="BH7" s="357">
        <f>IF(J7='Resultat &amp; tabell'!$J7,1,0)</f>
        <v>1</v>
      </c>
      <c r="BI7" s="341">
        <f t="shared" si="18"/>
        <v>1</v>
      </c>
      <c r="BK7" s="359"/>
      <c r="BL7" s="381"/>
      <c r="BM7" s="381"/>
      <c r="BN7" s="381"/>
      <c r="BO7" s="381"/>
    </row>
    <row r="8" spans="2:67" ht="14.25" customHeight="1" x14ac:dyDescent="0.25">
      <c r="B8" s="280">
        <v>33</v>
      </c>
      <c r="C8" s="323">
        <v>41813.708333333336</v>
      </c>
      <c r="D8" s="319" t="s">
        <v>169</v>
      </c>
      <c r="E8" s="320" t="s">
        <v>6</v>
      </c>
      <c r="F8" s="321" t="s">
        <v>166</v>
      </c>
      <c r="G8" s="396">
        <v>2</v>
      </c>
      <c r="H8" s="334" t="s">
        <v>6</v>
      </c>
      <c r="I8" s="396">
        <v>2</v>
      </c>
      <c r="J8" s="397" t="s">
        <v>122</v>
      </c>
      <c r="K8" s="411">
        <f>IF('Resultat &amp; tabell'!J8="",0,BI8)</f>
        <v>0</v>
      </c>
      <c r="N8" s="423"/>
      <c r="O8" s="423"/>
      <c r="P8" s="423"/>
      <c r="Q8" s="423"/>
      <c r="S8" s="422"/>
      <c r="T8" s="395"/>
      <c r="U8" s="395"/>
      <c r="V8" s="395"/>
      <c r="W8" s="286"/>
      <c r="Z8" s="293" t="s">
        <v>11</v>
      </c>
      <c r="AA8" s="294">
        <f t="shared" si="5"/>
        <v>1</v>
      </c>
      <c r="AB8" s="294">
        <f t="shared" si="0"/>
        <v>2</v>
      </c>
      <c r="AC8" s="294">
        <f t="shared" si="1"/>
        <v>2</v>
      </c>
      <c r="AD8" s="293" t="s">
        <v>5</v>
      </c>
      <c r="AE8" s="294">
        <f t="shared" si="6"/>
        <v>1</v>
      </c>
      <c r="AF8" s="290">
        <f t="shared" si="2"/>
        <v>2</v>
      </c>
      <c r="AG8" s="290">
        <f t="shared" si="3"/>
        <v>2</v>
      </c>
      <c r="AZ8" s="351">
        <v>33</v>
      </c>
      <c r="BA8" s="358">
        <v>41813.708333333336</v>
      </c>
      <c r="BB8" s="353" t="s">
        <v>11</v>
      </c>
      <c r="BC8" s="354" t="s">
        <v>6</v>
      </c>
      <c r="BD8" s="355" t="s">
        <v>5</v>
      </c>
      <c r="BE8" s="357">
        <f>IF(G8='Resultat &amp; tabell'!$G8,2,0)</f>
        <v>0</v>
      </c>
      <c r="BF8" s="356" t="s">
        <v>6</v>
      </c>
      <c r="BG8" s="357">
        <f>IF(I8='Resultat &amp; tabell'!$I8,2,0)</f>
        <v>0</v>
      </c>
      <c r="BH8" s="357">
        <f>IF(J8='Resultat &amp; tabell'!$J8,1,0)</f>
        <v>0</v>
      </c>
      <c r="BI8" s="341">
        <f t="shared" si="18"/>
        <v>0</v>
      </c>
      <c r="BL8" s="381"/>
      <c r="BM8" s="381"/>
      <c r="BN8" s="381"/>
      <c r="BO8" s="381"/>
    </row>
    <row r="9" spans="2:67" ht="14.25" customHeight="1" x14ac:dyDescent="0.25">
      <c r="B9" s="279">
        <v>34</v>
      </c>
      <c r="C9" s="324">
        <v>41813.708333333336</v>
      </c>
      <c r="D9" s="319" t="s">
        <v>170</v>
      </c>
      <c r="E9" s="320" t="s">
        <v>6</v>
      </c>
      <c r="F9" s="321" t="s">
        <v>168</v>
      </c>
      <c r="G9" s="396">
        <v>1</v>
      </c>
      <c r="H9" s="334" t="s">
        <v>6</v>
      </c>
      <c r="I9" s="396">
        <v>1</v>
      </c>
      <c r="J9" s="398" t="s">
        <v>122</v>
      </c>
      <c r="K9" s="411">
        <f>IF('Resultat &amp; tabell'!J9="",0,BI9)</f>
        <v>2</v>
      </c>
      <c r="N9" s="423"/>
      <c r="O9" s="423"/>
      <c r="P9" s="423"/>
      <c r="Q9" s="423"/>
      <c r="S9" s="422"/>
      <c r="T9" s="395"/>
      <c r="U9" s="395"/>
      <c r="V9" s="395"/>
      <c r="W9" s="286"/>
      <c r="Z9" s="293" t="s">
        <v>7</v>
      </c>
      <c r="AA9" s="294">
        <f t="shared" si="5"/>
        <v>1</v>
      </c>
      <c r="AB9" s="294">
        <f t="shared" si="0"/>
        <v>1</v>
      </c>
      <c r="AC9" s="294">
        <f t="shared" si="1"/>
        <v>1</v>
      </c>
      <c r="AD9" s="293" t="s">
        <v>10</v>
      </c>
      <c r="AE9" s="294">
        <f t="shared" si="6"/>
        <v>1</v>
      </c>
      <c r="AF9" s="290">
        <f t="shared" si="2"/>
        <v>1</v>
      </c>
      <c r="AG9" s="290">
        <f t="shared" si="3"/>
        <v>1</v>
      </c>
      <c r="AZ9" s="361">
        <v>34</v>
      </c>
      <c r="BA9" s="362">
        <v>41813.708333333336</v>
      </c>
      <c r="BB9" s="363" t="s">
        <v>7</v>
      </c>
      <c r="BC9" s="364" t="s">
        <v>6</v>
      </c>
      <c r="BD9" s="365" t="s">
        <v>10</v>
      </c>
      <c r="BE9" s="357">
        <f>IF(G9='Resultat &amp; tabell'!$G9,2,0)</f>
        <v>2</v>
      </c>
      <c r="BF9" s="356" t="s">
        <v>6</v>
      </c>
      <c r="BG9" s="357">
        <f>IF(I9='Resultat &amp; tabell'!$I9,2,0)</f>
        <v>0</v>
      </c>
      <c r="BH9" s="357">
        <f>IF(J9='Resultat &amp; tabell'!$J9,1,0)</f>
        <v>0</v>
      </c>
      <c r="BI9" s="341">
        <f t="shared" si="18"/>
        <v>2</v>
      </c>
      <c r="BL9" s="381"/>
      <c r="BM9" s="381"/>
      <c r="BN9" s="381"/>
      <c r="BO9" s="381"/>
    </row>
    <row r="10" spans="2:67" ht="14.25" customHeight="1" x14ac:dyDescent="0.3">
      <c r="C10" s="295"/>
      <c r="F10" s="457"/>
      <c r="K10" s="424"/>
      <c r="N10" s="423"/>
      <c r="O10" s="423"/>
      <c r="P10" s="423"/>
      <c r="Q10" s="423"/>
      <c r="S10" s="422"/>
      <c r="T10" s="395"/>
      <c r="U10" s="395"/>
      <c r="V10" s="395"/>
      <c r="W10" s="286"/>
      <c r="BA10" s="366"/>
      <c r="BI10" s="342"/>
      <c r="BL10" s="381"/>
      <c r="BM10" s="381"/>
      <c r="BN10" s="381"/>
      <c r="BO10" s="381"/>
    </row>
    <row r="11" spans="2:67" s="300" customFormat="1" ht="14.25" customHeight="1" x14ac:dyDescent="0.3">
      <c r="B11" s="277" t="s">
        <v>24</v>
      </c>
      <c r="C11" s="298"/>
      <c r="D11" s="283"/>
      <c r="E11" s="284"/>
      <c r="F11" s="458"/>
      <c r="G11" s="284"/>
      <c r="H11" s="284"/>
      <c r="I11" s="299"/>
      <c r="J11" s="284"/>
      <c r="K11" s="457"/>
      <c r="L11" s="425"/>
      <c r="M11" s="426"/>
      <c r="N11" s="427"/>
      <c r="O11" s="427"/>
      <c r="P11" s="427"/>
      <c r="Q11" s="427"/>
      <c r="R11" s="426"/>
      <c r="S11" s="426" t="s">
        <v>109</v>
      </c>
      <c r="Z11" s="287"/>
      <c r="AA11" s="294"/>
      <c r="AB11" s="294"/>
      <c r="AC11" s="294"/>
      <c r="AD11" s="287"/>
      <c r="AE11" s="301"/>
      <c r="AF11" s="302"/>
      <c r="AG11" s="302"/>
      <c r="AH11" s="301"/>
      <c r="AI11" s="289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44" t="s">
        <v>24</v>
      </c>
      <c r="BA11" s="368"/>
      <c r="BB11" s="345"/>
      <c r="BC11" s="346"/>
      <c r="BD11" s="345"/>
      <c r="BE11" s="346"/>
      <c r="BF11" s="346"/>
      <c r="BG11" s="369"/>
      <c r="BH11" s="346"/>
      <c r="BI11" s="343"/>
      <c r="BJ11" s="310"/>
      <c r="BK11" s="312"/>
      <c r="BL11" s="343"/>
      <c r="BM11" s="343"/>
      <c r="BN11" s="343"/>
      <c r="BO11" s="343"/>
    </row>
    <row r="12" spans="2:67" s="300" customFormat="1" ht="14.25" customHeight="1" x14ac:dyDescent="0.25">
      <c r="B12" s="337" t="s">
        <v>2</v>
      </c>
      <c r="C12" s="331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332" t="s">
        <v>81</v>
      </c>
      <c r="K12" s="428" t="s">
        <v>89</v>
      </c>
      <c r="L12" s="425"/>
      <c r="M12" s="407" t="s">
        <v>24</v>
      </c>
      <c r="N12" s="408" t="s">
        <v>89</v>
      </c>
      <c r="O12" s="408" t="s">
        <v>90</v>
      </c>
      <c r="P12" s="408" t="s">
        <v>91</v>
      </c>
      <c r="Q12" s="409" t="s">
        <v>101</v>
      </c>
      <c r="R12" s="426"/>
      <c r="S12" s="429" t="s">
        <v>83</v>
      </c>
      <c r="T12" s="314" t="s">
        <v>89</v>
      </c>
      <c r="U12" s="314" t="s">
        <v>102</v>
      </c>
      <c r="V12" s="340" t="s">
        <v>111</v>
      </c>
      <c r="Z12" s="291" t="s">
        <v>87</v>
      </c>
      <c r="AA12" s="291" t="s">
        <v>89</v>
      </c>
      <c r="AB12" s="291" t="s">
        <v>90</v>
      </c>
      <c r="AC12" s="291" t="s">
        <v>91</v>
      </c>
      <c r="AD12" s="291" t="s">
        <v>88</v>
      </c>
      <c r="AE12" s="291" t="s">
        <v>89</v>
      </c>
      <c r="AF12" s="291" t="s">
        <v>90</v>
      </c>
      <c r="AG12" s="291" t="s">
        <v>91</v>
      </c>
      <c r="AH12" s="301"/>
      <c r="AI12" s="292" t="s">
        <v>99</v>
      </c>
      <c r="AJ12" s="292" t="s">
        <v>98</v>
      </c>
      <c r="AK12" s="292" t="s">
        <v>97</v>
      </c>
      <c r="AL12" s="291" t="s">
        <v>96</v>
      </c>
      <c r="AM12" s="291" t="s">
        <v>95</v>
      </c>
      <c r="AN12" s="291" t="s">
        <v>92</v>
      </c>
      <c r="AO12" s="291" t="s">
        <v>89</v>
      </c>
      <c r="AP12" s="291" t="s">
        <v>90</v>
      </c>
      <c r="AQ12" s="291" t="s">
        <v>91</v>
      </c>
      <c r="AR12" s="292" t="s">
        <v>93</v>
      </c>
      <c r="AS12" s="301"/>
      <c r="AT12" s="291" t="s">
        <v>94</v>
      </c>
      <c r="AU12" s="291" t="s">
        <v>92</v>
      </c>
      <c r="AV12" s="291" t="s">
        <v>89</v>
      </c>
      <c r="AW12" s="291" t="s">
        <v>90</v>
      </c>
      <c r="AX12" s="291" t="s">
        <v>91</v>
      </c>
      <c r="AY12" s="292" t="s">
        <v>93</v>
      </c>
      <c r="AZ12" s="370" t="s">
        <v>2</v>
      </c>
      <c r="BA12" s="371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372" t="s">
        <v>81</v>
      </c>
      <c r="BI12" s="333" t="s">
        <v>89</v>
      </c>
      <c r="BJ12" s="310"/>
      <c r="BK12" s="347"/>
      <c r="BL12" s="343"/>
      <c r="BM12" s="343"/>
      <c r="BN12" s="343"/>
      <c r="BO12" s="343"/>
    </row>
    <row r="13" spans="2:67" ht="14.25" customHeight="1" x14ac:dyDescent="0.25">
      <c r="B13" s="280">
        <v>3</v>
      </c>
      <c r="C13" s="323">
        <v>41803.666666666664</v>
      </c>
      <c r="D13" s="319" t="s">
        <v>174</v>
      </c>
      <c r="E13" s="320" t="s">
        <v>6</v>
      </c>
      <c r="F13" s="321" t="s">
        <v>177</v>
      </c>
      <c r="G13" s="397">
        <v>2</v>
      </c>
      <c r="H13" s="334" t="s">
        <v>6</v>
      </c>
      <c r="I13" s="397">
        <v>2</v>
      </c>
      <c r="J13" s="397" t="s">
        <v>122</v>
      </c>
      <c r="K13" s="411">
        <f>IF('Resultat &amp; tabell'!J13="",0,BI13)</f>
        <v>0</v>
      </c>
      <c r="L13" s="412">
        <v>1</v>
      </c>
      <c r="M13" s="413" t="str">
        <f>VLOOKUP(L13,$AT$13:$AY$16,2,FALSE)</f>
        <v>Spanien</v>
      </c>
      <c r="N13" s="414">
        <f>VLOOKUP(M13,$AU$13:$AY$16,2,FALSE)</f>
        <v>7</v>
      </c>
      <c r="O13" s="414">
        <f>VLOOKUP(M13,$AU$13:$AY$16,3,FALSE)</f>
        <v>9</v>
      </c>
      <c r="P13" s="414">
        <f>VLOOKUP(M13,$AU$13:$AY$16,4,FALSE)</f>
        <v>2</v>
      </c>
      <c r="Q13" s="415">
        <f>VLOOKUP(M13,$AU$13:$AY$16,5,FALSE)</f>
        <v>7</v>
      </c>
      <c r="S13" s="430" t="s">
        <v>108</v>
      </c>
      <c r="T13" s="450">
        <f>SUM(K4:K72)</f>
        <v>74</v>
      </c>
      <c r="U13" s="450">
        <v>0</v>
      </c>
      <c r="V13" s="451">
        <f t="shared" ref="V13:V18" si="19">SUM(T13:U13)</f>
        <v>74</v>
      </c>
      <c r="W13" s="286"/>
      <c r="Z13" s="293" t="s">
        <v>27</v>
      </c>
      <c r="AA13" s="294">
        <f t="shared" ref="AA13:AA18" si="20">IF(G13="",0,IF($G13&lt;$I13,0,IF($G13=$I13,1,3)))</f>
        <v>1</v>
      </c>
      <c r="AB13" s="294">
        <f t="shared" ref="AB13:AB18" si="21">G13</f>
        <v>2</v>
      </c>
      <c r="AC13" s="294">
        <f t="shared" ref="AC13:AC18" si="22">I13</f>
        <v>2</v>
      </c>
      <c r="AD13" s="293" t="s">
        <v>28</v>
      </c>
      <c r="AE13" s="294">
        <f t="shared" ref="AE13:AE18" si="23">IF(I13="",0,IF(I13&lt;G13,0,IF(G13=I13,1,3)))</f>
        <v>1</v>
      </c>
      <c r="AF13" s="290">
        <f t="shared" ref="AF13:AF18" si="24">I13</f>
        <v>2</v>
      </c>
      <c r="AG13" s="290">
        <f t="shared" ref="AG13:AG18" si="25">G13</f>
        <v>2</v>
      </c>
      <c r="AI13" s="289">
        <f>RANK($AJ13,$AJ$13:$AJ$16,1)+COUNTIF($AJ$13:$AJ13,$AJ13)-1</f>
        <v>1</v>
      </c>
      <c r="AJ13" s="289">
        <f>AK13+AL13+AM13</f>
        <v>1</v>
      </c>
      <c r="AK13" s="289">
        <f>SUMPRODUCT(($AO$13:$AO$16=AO13)*($AR$13:$AR$16=AR13)*($AP$13:$AP$16&gt;AP13))</f>
        <v>0</v>
      </c>
      <c r="AL13" s="289">
        <f>SUMPRODUCT(($AO$13:$AO$16=AO13)*($AR$13:$AR$16&gt;AR13))</f>
        <v>0</v>
      </c>
      <c r="AM13" s="289">
        <f>RANK(AO13,$AO$13:$AO$16)</f>
        <v>1</v>
      </c>
      <c r="AN13" s="293" t="s">
        <v>27</v>
      </c>
      <c r="AO13" s="289">
        <f>SUMIF($Z$13:$Z$18,$AN13,$AA$13:$AA$18)+SUMIF($AD$13:$AD$18,$AN13,$AE$13:$AE$18)</f>
        <v>7</v>
      </c>
      <c r="AP13" s="289">
        <f>SUMIF($Z$13:$Z$18,$AN13,$AB$13:$AB$18)+SUMIF($AD$13:$AD$18,$AN13,$AF$13:$AF$18)</f>
        <v>9</v>
      </c>
      <c r="AQ13" s="289">
        <f>SUMIF($Z$13:$Z$18,$AN13,$AC$13:$AC$18)+SUMIF($AD$13:$AD$18,$AN13,$AG$13:$AG$18)</f>
        <v>2</v>
      </c>
      <c r="AR13" s="289">
        <f>AP13-AQ13</f>
        <v>7</v>
      </c>
      <c r="AT13" s="289">
        <v>1</v>
      </c>
      <c r="AU13" s="289" t="str">
        <f>VLOOKUP($AT13,$AI$13:$AR$16,6,FALSE)</f>
        <v>Spanien</v>
      </c>
      <c r="AV13" s="289">
        <f>VLOOKUP($AU13,$AN$13:$AR$16,2,FALSE)</f>
        <v>7</v>
      </c>
      <c r="AW13" s="289">
        <f>VLOOKUP($AU13,$AN$13:$AR$16,3,FALSE)</f>
        <v>9</v>
      </c>
      <c r="AX13" s="289">
        <f>VLOOKUP($AU13,$AN$13:$AR$16,4,FALSE)</f>
        <v>2</v>
      </c>
      <c r="AY13" s="289">
        <f>VLOOKUP($AU13,$AN$13:$AR$16,5,FALSE)</f>
        <v>7</v>
      </c>
      <c r="AZ13" s="351">
        <v>3</v>
      </c>
      <c r="BA13" s="358">
        <v>41803.666666666664</v>
      </c>
      <c r="BB13" s="353" t="s">
        <v>27</v>
      </c>
      <c r="BC13" s="354" t="s">
        <v>6</v>
      </c>
      <c r="BD13" s="355" t="s">
        <v>28</v>
      </c>
      <c r="BE13" s="357">
        <f>IF(G13='Resultat &amp; tabell'!$G13,2,0)</f>
        <v>0</v>
      </c>
      <c r="BF13" s="356" t="s">
        <v>6</v>
      </c>
      <c r="BG13" s="357">
        <f>IF(I13='Resultat &amp; tabell'!$I13,2,0)</f>
        <v>0</v>
      </c>
      <c r="BH13" s="357">
        <f>IF(J13='Resultat &amp; tabell'!$J13,1,0)</f>
        <v>0</v>
      </c>
      <c r="BI13" s="341">
        <f t="shared" ref="BI13:BI18" si="26">SUM(BE13+BG13+BH13)</f>
        <v>0</v>
      </c>
      <c r="BJ13" s="311"/>
      <c r="BK13" s="344"/>
      <c r="BL13" s="381"/>
      <c r="BM13" s="381"/>
      <c r="BN13" s="381"/>
      <c r="BO13" s="381"/>
    </row>
    <row r="14" spans="2:67" ht="14.25" customHeight="1" x14ac:dyDescent="0.25">
      <c r="B14" s="280">
        <v>4</v>
      </c>
      <c r="C14" s="323">
        <v>41803.75</v>
      </c>
      <c r="D14" s="319" t="s">
        <v>175</v>
      </c>
      <c r="E14" s="320" t="s">
        <v>6</v>
      </c>
      <c r="F14" s="321" t="s">
        <v>176</v>
      </c>
      <c r="G14" s="397">
        <v>1</v>
      </c>
      <c r="H14" s="334" t="s">
        <v>6</v>
      </c>
      <c r="I14" s="397">
        <v>1</v>
      </c>
      <c r="J14" s="397" t="s">
        <v>122</v>
      </c>
      <c r="K14" s="411">
        <f>IF('Resultat &amp; tabell'!J14="",0,BI14)</f>
        <v>2</v>
      </c>
      <c r="L14" s="401">
        <v>2</v>
      </c>
      <c r="M14" s="417" t="str">
        <f>VLOOKUP(L14,$AT$13:$AY$16,2,FALSE)</f>
        <v>Holland</v>
      </c>
      <c r="N14" s="418">
        <f>VLOOKUP(M14,$AU$13:$AY$16,2,FALSE)</f>
        <v>7</v>
      </c>
      <c r="O14" s="418">
        <f>VLOOKUP(M14,$AU$13:$AY$16,3,FALSE)</f>
        <v>9</v>
      </c>
      <c r="P14" s="418">
        <f>VLOOKUP(M14,$AU$13:$AY$16,4,FALSE)</f>
        <v>3</v>
      </c>
      <c r="Q14" s="419">
        <f>VLOOKUP(M14,$AU$13:$AY$16,5,FALSE)</f>
        <v>6</v>
      </c>
      <c r="S14" s="431" t="s">
        <v>1</v>
      </c>
      <c r="T14" s="452">
        <f>SUM(K76:K83)</f>
        <v>12</v>
      </c>
      <c r="U14" s="452">
        <f>O76</f>
        <v>16</v>
      </c>
      <c r="V14" s="453">
        <f t="shared" si="19"/>
        <v>28</v>
      </c>
      <c r="W14" s="286"/>
      <c r="Z14" s="293" t="s">
        <v>30</v>
      </c>
      <c r="AA14" s="294">
        <f t="shared" si="20"/>
        <v>1</v>
      </c>
      <c r="AB14" s="294">
        <f t="shared" si="21"/>
        <v>1</v>
      </c>
      <c r="AC14" s="294">
        <f t="shared" si="22"/>
        <v>1</v>
      </c>
      <c r="AD14" s="293" t="s">
        <v>31</v>
      </c>
      <c r="AE14" s="294">
        <f t="shared" si="23"/>
        <v>1</v>
      </c>
      <c r="AF14" s="290">
        <f t="shared" si="24"/>
        <v>1</v>
      </c>
      <c r="AG14" s="290">
        <f t="shared" si="25"/>
        <v>1</v>
      </c>
      <c r="AI14" s="289">
        <f>RANK($AJ14,$AJ$13:$AJ$16,1)+COUNTIF($AJ$13:$AJ14,$AJ14)-1</f>
        <v>3</v>
      </c>
      <c r="AJ14" s="289">
        <f>AK14+AL14+AM14</f>
        <v>3</v>
      </c>
      <c r="AK14" s="289">
        <f>SUMPRODUCT(($AO$13:$AO$16=AO14)*($AR$13:$AR$16=AR14)*($AP$13:$AP$16&gt;AP14))</f>
        <v>0</v>
      </c>
      <c r="AL14" s="289">
        <f>SUMPRODUCT(($AO$13:$AO$16=AO14)*($AR$13:$AR$16&gt;AR14))</f>
        <v>0</v>
      </c>
      <c r="AM14" s="289">
        <f>RANK(AO14,$AO$13:$AO$16)</f>
        <v>3</v>
      </c>
      <c r="AN14" s="293" t="s">
        <v>30</v>
      </c>
      <c r="AO14" s="289">
        <f>SUMIF($Z$13:$Z$18,$AN14,$AA$13:$AA$18)+SUMIF($AD$13:$AD$18,$AN14,$AE$13:$AE$18)</f>
        <v>1</v>
      </c>
      <c r="AP14" s="289">
        <f>SUMIF($Z$13:$Z$18,$AN14,$AB$13:$AB$18)+SUMIF($AD$13:$AD$18,AN14,$AF$13:$AF$18)</f>
        <v>2</v>
      </c>
      <c r="AQ14" s="289">
        <f>SUMIF($Z$13:$Z$18,$AN14,$AC$13:$AC$18)+SUMIF($AD$13:$AD$18,$AN14,$AG$13:$AG$18)</f>
        <v>7</v>
      </c>
      <c r="AR14" s="289">
        <f>AP14-AQ14</f>
        <v>-5</v>
      </c>
      <c r="AT14" s="289">
        <v>2</v>
      </c>
      <c r="AU14" s="289" t="str">
        <f>VLOOKUP($AT14,$AI$13:$AR$16,6,FALSE)</f>
        <v>Holland</v>
      </c>
      <c r="AV14" s="289">
        <f>VLOOKUP($AU14,$AN$13:$AR$16,2,FALSE)</f>
        <v>7</v>
      </c>
      <c r="AW14" s="289">
        <f>VLOOKUP($AU14,$AN$13:$AR$16,3,FALSE)</f>
        <v>9</v>
      </c>
      <c r="AX14" s="289">
        <f>VLOOKUP($AU14,$AN$13:$AR$16,4,FALSE)</f>
        <v>3</v>
      </c>
      <c r="AY14" s="289">
        <f>VLOOKUP($AU14,$AN$13:$AR$16,5,FALSE)</f>
        <v>6</v>
      </c>
      <c r="AZ14" s="351">
        <v>4</v>
      </c>
      <c r="BA14" s="358">
        <v>41803.75</v>
      </c>
      <c r="BB14" s="353" t="s">
        <v>30</v>
      </c>
      <c r="BC14" s="354" t="s">
        <v>6</v>
      </c>
      <c r="BD14" s="355" t="s">
        <v>31</v>
      </c>
      <c r="BE14" s="357">
        <f>IF(G14='Resultat &amp; tabell'!$G14,2,0)</f>
        <v>0</v>
      </c>
      <c r="BF14" s="356" t="s">
        <v>6</v>
      </c>
      <c r="BG14" s="357">
        <f>IF(I14='Resultat &amp; tabell'!$I14,2,0)</f>
        <v>2</v>
      </c>
      <c r="BH14" s="357">
        <f>IF(J14='Resultat &amp; tabell'!$J14,1,0)</f>
        <v>0</v>
      </c>
      <c r="BI14" s="341">
        <f t="shared" si="26"/>
        <v>2</v>
      </c>
      <c r="BK14" s="344"/>
      <c r="BL14" s="381"/>
      <c r="BM14" s="381"/>
      <c r="BN14" s="381"/>
      <c r="BO14" s="381"/>
    </row>
    <row r="15" spans="2:67" ht="14.25" customHeight="1" x14ac:dyDescent="0.25">
      <c r="B15" s="280">
        <v>19</v>
      </c>
      <c r="C15" s="323">
        <v>41808.666666666664</v>
      </c>
      <c r="D15" s="319" t="s">
        <v>174</v>
      </c>
      <c r="E15" s="320" t="s">
        <v>6</v>
      </c>
      <c r="F15" s="321" t="s">
        <v>175</v>
      </c>
      <c r="G15" s="397">
        <v>3</v>
      </c>
      <c r="H15" s="334" t="s">
        <v>6</v>
      </c>
      <c r="I15" s="397">
        <v>0</v>
      </c>
      <c r="J15" s="397">
        <v>1</v>
      </c>
      <c r="K15" s="411">
        <f>IF('Resultat &amp; tabell'!J15="",0,BI15)</f>
        <v>0</v>
      </c>
      <c r="L15" s="401">
        <v>3</v>
      </c>
      <c r="M15" s="432" t="str">
        <f>VLOOKUP(L15,$AT$13:$AY$16,2,FALSE)</f>
        <v>Chile</v>
      </c>
      <c r="N15" s="433">
        <f>VLOOKUP(M15,$AU$13:$AY$16,2,FALSE)</f>
        <v>1</v>
      </c>
      <c r="O15" s="433">
        <f>VLOOKUP(M15,$AU$13:$AY$16,3,FALSE)</f>
        <v>2</v>
      </c>
      <c r="P15" s="433">
        <f>VLOOKUP(M15,$AU$13:$AY$16,4,FALSE)</f>
        <v>7</v>
      </c>
      <c r="Q15" s="434">
        <f>VLOOKUP(M15,$AU$13:$AY$16,5,FALSE)</f>
        <v>-5</v>
      </c>
      <c r="S15" s="431" t="s">
        <v>29</v>
      </c>
      <c r="T15" s="452">
        <f>SUM(K87:K90)</f>
        <v>0</v>
      </c>
      <c r="U15" s="452">
        <f>O87</f>
        <v>20</v>
      </c>
      <c r="V15" s="453">
        <f t="shared" si="19"/>
        <v>20</v>
      </c>
      <c r="W15" s="286"/>
      <c r="Z15" s="293" t="s">
        <v>27</v>
      </c>
      <c r="AA15" s="294">
        <f t="shared" si="20"/>
        <v>3</v>
      </c>
      <c r="AB15" s="294">
        <f t="shared" si="21"/>
        <v>3</v>
      </c>
      <c r="AC15" s="294">
        <f t="shared" si="22"/>
        <v>0</v>
      </c>
      <c r="AD15" s="293" t="s">
        <v>30</v>
      </c>
      <c r="AE15" s="294">
        <f t="shared" si="23"/>
        <v>0</v>
      </c>
      <c r="AF15" s="290">
        <f t="shared" si="24"/>
        <v>0</v>
      </c>
      <c r="AG15" s="290">
        <f t="shared" si="25"/>
        <v>3</v>
      </c>
      <c r="AI15" s="289">
        <f>RANK($AJ15,$AJ$13:$AJ$16,1)+COUNTIF($AJ$13:$AJ15,$AJ15)-1</f>
        <v>2</v>
      </c>
      <c r="AJ15" s="289">
        <f>AK15+AL15+AM15</f>
        <v>2</v>
      </c>
      <c r="AK15" s="289">
        <f>SUMPRODUCT(($AO$13:$AO$16=AO15)*($AR$13:$AR$16=AR15)*($AP$13:$AP$16&gt;AP15))</f>
        <v>0</v>
      </c>
      <c r="AL15" s="289">
        <f>SUMPRODUCT(($AO$13:$AO$16=AO15)*($AR$13:$AR$16&gt;AR15))</f>
        <v>1</v>
      </c>
      <c r="AM15" s="289">
        <f>RANK(AO15,$AO$13:$AO$16)</f>
        <v>1</v>
      </c>
      <c r="AN15" s="293" t="s">
        <v>28</v>
      </c>
      <c r="AO15" s="289">
        <f>SUMIF($Z$13:$Z$18,$AN15,$AA$13:$AA$18)+SUMIF($AD$13:$AD$18,$AN15,$AE$13:$AE$18)</f>
        <v>7</v>
      </c>
      <c r="AP15" s="289">
        <f>SUMIF($Z$13:$Z$18,$AN15,$AB$13:$AB$18)+SUMIF($AD$13:$AD$18,AN15,$AF$13:$AF$18)</f>
        <v>9</v>
      </c>
      <c r="AQ15" s="289">
        <f>SUMIF($Z$13:$Z$18,$AN15,$AC$13:$AC$18)+SUMIF($AD$13:$AD$18,$AN15,$AG$13:$AG$18)</f>
        <v>3</v>
      </c>
      <c r="AR15" s="289">
        <f>AP15-AQ15</f>
        <v>6</v>
      </c>
      <c r="AT15" s="289">
        <v>3</v>
      </c>
      <c r="AU15" s="289" t="str">
        <f>VLOOKUP($AT15,$AI$13:$AR$16,6,FALSE)</f>
        <v>Chile</v>
      </c>
      <c r="AV15" s="289">
        <f>VLOOKUP($AU15,$AN$13:$AR$16,2,FALSE)</f>
        <v>1</v>
      </c>
      <c r="AW15" s="289">
        <f>VLOOKUP($AU15,$AN$13:$AR$16,3,FALSE)</f>
        <v>2</v>
      </c>
      <c r="AX15" s="289">
        <f>VLOOKUP($AU15,$AN$13:$AR$16,4,FALSE)</f>
        <v>7</v>
      </c>
      <c r="AY15" s="289">
        <f>VLOOKUP($AU15,$AN$13:$AR$16,5,FALSE)</f>
        <v>-5</v>
      </c>
      <c r="AZ15" s="351">
        <v>19</v>
      </c>
      <c r="BA15" s="358">
        <v>41808.666666666664</v>
      </c>
      <c r="BB15" s="353" t="s">
        <v>27</v>
      </c>
      <c r="BC15" s="354" t="s">
        <v>6</v>
      </c>
      <c r="BD15" s="355" t="s">
        <v>30</v>
      </c>
      <c r="BE15" s="357">
        <f>IF(G15='Resultat &amp; tabell'!$G15,2,0)</f>
        <v>0</v>
      </c>
      <c r="BF15" s="356" t="s">
        <v>6</v>
      </c>
      <c r="BG15" s="357">
        <f>IF(I15='Resultat &amp; tabell'!$I15,2,0)</f>
        <v>0</v>
      </c>
      <c r="BH15" s="357">
        <f>IF(J15='Resultat &amp; tabell'!$J15,1,0)</f>
        <v>0</v>
      </c>
      <c r="BI15" s="341">
        <f t="shared" si="26"/>
        <v>0</v>
      </c>
      <c r="BK15" s="359"/>
      <c r="BL15" s="381"/>
      <c r="BM15" s="381"/>
      <c r="BN15" s="381"/>
      <c r="BO15" s="381"/>
    </row>
    <row r="16" spans="2:67" ht="14.25" customHeight="1" x14ac:dyDescent="0.25">
      <c r="B16" s="280">
        <v>20</v>
      </c>
      <c r="C16" s="323">
        <v>41808.541666666664</v>
      </c>
      <c r="D16" s="319" t="s">
        <v>176</v>
      </c>
      <c r="E16" s="320" t="s">
        <v>6</v>
      </c>
      <c r="F16" s="321" t="s">
        <v>177</v>
      </c>
      <c r="G16" s="397">
        <v>0</v>
      </c>
      <c r="H16" s="334" t="s">
        <v>6</v>
      </c>
      <c r="I16" s="397">
        <v>4</v>
      </c>
      <c r="J16" s="397">
        <v>2</v>
      </c>
      <c r="K16" s="411">
        <f>IF('Resultat &amp; tabell'!J16="",0,BI16)</f>
        <v>1</v>
      </c>
      <c r="L16" s="401">
        <v>4</v>
      </c>
      <c r="M16" s="421" t="str">
        <f>VLOOKUP(L16,$AT$13:$AY$16,2,FALSE)</f>
        <v>Australien</v>
      </c>
      <c r="N16" s="418">
        <f>VLOOKUP(M16,$AU$13:$AY$16,2,FALSE)</f>
        <v>1</v>
      </c>
      <c r="O16" s="418">
        <f>VLOOKUP(M16,$AU$13:$AY$16,3,FALSE)</f>
        <v>1</v>
      </c>
      <c r="P16" s="418">
        <f>VLOOKUP(M16,$AU$13:$AY$16,4,FALSE)</f>
        <v>9</v>
      </c>
      <c r="Q16" s="419">
        <f>VLOOKUP(M16,$AU$13:$AY$16,5,FALSE)</f>
        <v>-8</v>
      </c>
      <c r="S16" s="431" t="s">
        <v>41</v>
      </c>
      <c r="T16" s="452">
        <f>SUM(K94:K95)</f>
        <v>0</v>
      </c>
      <c r="U16" s="452">
        <f>O94</f>
        <v>0</v>
      </c>
      <c r="V16" s="453">
        <f t="shared" si="19"/>
        <v>0</v>
      </c>
      <c r="W16" s="286"/>
      <c r="Z16" s="293" t="s">
        <v>31</v>
      </c>
      <c r="AA16" s="294">
        <f t="shared" si="20"/>
        <v>0</v>
      </c>
      <c r="AB16" s="294">
        <f t="shared" si="21"/>
        <v>0</v>
      </c>
      <c r="AC16" s="294">
        <f t="shared" si="22"/>
        <v>4</v>
      </c>
      <c r="AD16" s="293" t="s">
        <v>28</v>
      </c>
      <c r="AE16" s="294">
        <f t="shared" si="23"/>
        <v>3</v>
      </c>
      <c r="AF16" s="290">
        <f t="shared" si="24"/>
        <v>4</v>
      </c>
      <c r="AG16" s="290">
        <f t="shared" si="25"/>
        <v>0</v>
      </c>
      <c r="AI16" s="289">
        <f>RANK($AJ16,$AJ$13:$AJ$16,1)+COUNTIF($AJ$13:$AJ16,$AJ16)-1</f>
        <v>4</v>
      </c>
      <c r="AJ16" s="289">
        <f>AK16+AL16+AM16</f>
        <v>4</v>
      </c>
      <c r="AK16" s="289">
        <f>SUMPRODUCT(($AO$13:$AO$16=AO16)*($AR$13:$AR$16=AR16)*($AP$13:$AP$16&gt;AP16))</f>
        <v>0</v>
      </c>
      <c r="AL16" s="289">
        <f>SUMPRODUCT(($AO$13:$AO$16=AO16)*($AR$13:$AR$16&gt;AR16))</f>
        <v>1</v>
      </c>
      <c r="AM16" s="289">
        <f>RANK(AO16,$AO$13:$AO$16)</f>
        <v>3</v>
      </c>
      <c r="AN16" s="293" t="s">
        <v>31</v>
      </c>
      <c r="AO16" s="289">
        <f>SUMIF($Z$13:$Z$18,$AN16,$AA$13:$AA$18)+SUMIF($AD$13:$AD$18,$AN16,$AE$13:$AE$18)</f>
        <v>1</v>
      </c>
      <c r="AP16" s="289">
        <f>SUMIF($Z$13:$Z$18,$AN16,$AB$13:$AB$18)+SUMIF($AD$13:$AD$18,AN16,$AF$13:$AF$18)</f>
        <v>1</v>
      </c>
      <c r="AQ16" s="289">
        <f>SUMIF($Z$13:$Z$18,$AN16,$AC$13:$AC$18)+SUMIF($AD$13:$AD$18,$AN16,$AG$13:$AG$18)</f>
        <v>9</v>
      </c>
      <c r="AR16" s="289">
        <f>AP16-AQ16</f>
        <v>-8</v>
      </c>
      <c r="AT16" s="289">
        <v>4</v>
      </c>
      <c r="AU16" s="289" t="str">
        <f>VLOOKUP($AT16,$AI$13:$AR$16,6,FALSE)</f>
        <v>Australien</v>
      </c>
      <c r="AV16" s="289">
        <f>VLOOKUP($AU16,$AN$13:$AR$16,2,FALSE)</f>
        <v>1</v>
      </c>
      <c r="AW16" s="289">
        <f>VLOOKUP($AU16,$AN$13:$AR$16,3,FALSE)</f>
        <v>1</v>
      </c>
      <c r="AX16" s="289">
        <f>VLOOKUP($AU16,$AN$13:$AR$16,4,FALSE)</f>
        <v>9</v>
      </c>
      <c r="AY16" s="289">
        <f>VLOOKUP($AU16,$AN$13:$AR$16,5,FALSE)</f>
        <v>-8</v>
      </c>
      <c r="AZ16" s="351">
        <v>20</v>
      </c>
      <c r="BA16" s="358">
        <v>41808.541666666664</v>
      </c>
      <c r="BB16" s="353" t="s">
        <v>31</v>
      </c>
      <c r="BC16" s="354" t="s">
        <v>6</v>
      </c>
      <c r="BD16" s="355" t="s">
        <v>28</v>
      </c>
      <c r="BE16" s="357">
        <f>IF(G16='Resultat &amp; tabell'!$G16,2,0)</f>
        <v>0</v>
      </c>
      <c r="BF16" s="356" t="s">
        <v>6</v>
      </c>
      <c r="BG16" s="357">
        <f>IF(I16='Resultat &amp; tabell'!$I16,2,0)</f>
        <v>0</v>
      </c>
      <c r="BH16" s="357">
        <f>IF(J16='Resultat &amp; tabell'!$J16,1,0)</f>
        <v>1</v>
      </c>
      <c r="BI16" s="341">
        <f t="shared" si="26"/>
        <v>1</v>
      </c>
      <c r="BK16" s="359"/>
      <c r="BL16" s="381"/>
      <c r="BM16" s="381"/>
      <c r="BN16" s="381"/>
      <c r="BO16" s="381"/>
    </row>
    <row r="17" spans="2:67" ht="14.25" customHeight="1" x14ac:dyDescent="0.25">
      <c r="B17" s="280">
        <v>35</v>
      </c>
      <c r="C17" s="323">
        <v>41813.541666666664</v>
      </c>
      <c r="D17" s="319" t="s">
        <v>176</v>
      </c>
      <c r="E17" s="320" t="s">
        <v>6</v>
      </c>
      <c r="F17" s="321" t="s">
        <v>174</v>
      </c>
      <c r="G17" s="397">
        <v>0</v>
      </c>
      <c r="H17" s="334" t="s">
        <v>6</v>
      </c>
      <c r="I17" s="397">
        <v>4</v>
      </c>
      <c r="J17" s="397">
        <v>2</v>
      </c>
      <c r="K17" s="411">
        <f>IF('Resultat &amp; tabell'!J17="",0,BI17)</f>
        <v>3</v>
      </c>
      <c r="N17" s="423"/>
      <c r="O17" s="423"/>
      <c r="P17" s="423"/>
      <c r="Q17" s="423"/>
      <c r="S17" s="431" t="s">
        <v>50</v>
      </c>
      <c r="T17" s="452">
        <f>SUM(K99)</f>
        <v>0</v>
      </c>
      <c r="U17" s="452">
        <f>O99</f>
        <v>0</v>
      </c>
      <c r="V17" s="453">
        <f t="shared" si="19"/>
        <v>0</v>
      </c>
      <c r="W17" s="286"/>
      <c r="Z17" s="293" t="s">
        <v>31</v>
      </c>
      <c r="AA17" s="294">
        <f t="shared" si="20"/>
        <v>0</v>
      </c>
      <c r="AB17" s="294">
        <f t="shared" si="21"/>
        <v>0</v>
      </c>
      <c r="AC17" s="294">
        <f t="shared" si="22"/>
        <v>4</v>
      </c>
      <c r="AD17" s="293" t="s">
        <v>27</v>
      </c>
      <c r="AE17" s="294">
        <f t="shared" si="23"/>
        <v>3</v>
      </c>
      <c r="AF17" s="290">
        <f t="shared" si="24"/>
        <v>4</v>
      </c>
      <c r="AG17" s="290">
        <f t="shared" si="25"/>
        <v>0</v>
      </c>
      <c r="AZ17" s="351">
        <v>35</v>
      </c>
      <c r="BA17" s="358">
        <v>41813.541666666664</v>
      </c>
      <c r="BB17" s="353" t="s">
        <v>31</v>
      </c>
      <c r="BC17" s="354" t="s">
        <v>6</v>
      </c>
      <c r="BD17" s="355" t="s">
        <v>27</v>
      </c>
      <c r="BE17" s="357">
        <f>IF(G17='Resultat &amp; tabell'!$G17,2,0)</f>
        <v>2</v>
      </c>
      <c r="BF17" s="356" t="s">
        <v>6</v>
      </c>
      <c r="BG17" s="357">
        <f>IF(I17='Resultat &amp; tabell'!$I17,2,0)</f>
        <v>0</v>
      </c>
      <c r="BH17" s="357">
        <f>IF(J17='Resultat &amp; tabell'!$J17,1,0)</f>
        <v>1</v>
      </c>
      <c r="BI17" s="341">
        <f t="shared" si="26"/>
        <v>3</v>
      </c>
      <c r="BL17" s="381"/>
      <c r="BM17" s="381"/>
      <c r="BN17" s="381"/>
      <c r="BO17" s="381"/>
    </row>
    <row r="18" spans="2:67" ht="14.25" customHeight="1" x14ac:dyDescent="0.25">
      <c r="B18" s="280">
        <v>36</v>
      </c>
      <c r="C18" s="323">
        <v>41813.541666666664</v>
      </c>
      <c r="D18" s="319" t="s">
        <v>177</v>
      </c>
      <c r="E18" s="320" t="s">
        <v>6</v>
      </c>
      <c r="F18" s="321" t="s">
        <v>175</v>
      </c>
      <c r="G18" s="397">
        <v>3</v>
      </c>
      <c r="H18" s="334" t="s">
        <v>6</v>
      </c>
      <c r="I18" s="397">
        <v>1</v>
      </c>
      <c r="J18" s="397">
        <v>1</v>
      </c>
      <c r="K18" s="411">
        <f>IF('Resultat &amp; tabell'!J18="",0,BI18)</f>
        <v>1</v>
      </c>
      <c r="M18" s="456"/>
      <c r="N18" s="423"/>
      <c r="O18" s="423"/>
      <c r="P18" s="423"/>
      <c r="Q18" s="423"/>
      <c r="S18" s="431" t="s">
        <v>54</v>
      </c>
      <c r="T18" s="452">
        <f>SUM(K103)</f>
        <v>0</v>
      </c>
      <c r="U18" s="452">
        <f>O103</f>
        <v>0</v>
      </c>
      <c r="V18" s="453">
        <f t="shared" si="19"/>
        <v>0</v>
      </c>
      <c r="W18" s="286"/>
      <c r="Z18" s="293" t="s">
        <v>28</v>
      </c>
      <c r="AA18" s="294">
        <f t="shared" si="20"/>
        <v>3</v>
      </c>
      <c r="AB18" s="294">
        <f t="shared" si="21"/>
        <v>3</v>
      </c>
      <c r="AC18" s="294">
        <f t="shared" si="22"/>
        <v>1</v>
      </c>
      <c r="AD18" s="293" t="s">
        <v>30</v>
      </c>
      <c r="AE18" s="294">
        <f t="shared" si="23"/>
        <v>0</v>
      </c>
      <c r="AF18" s="290">
        <f t="shared" si="24"/>
        <v>1</v>
      </c>
      <c r="AG18" s="290">
        <f t="shared" si="25"/>
        <v>3</v>
      </c>
      <c r="AJ18" s="303"/>
      <c r="AZ18" s="351">
        <v>36</v>
      </c>
      <c r="BA18" s="358">
        <v>41813.541666666664</v>
      </c>
      <c r="BB18" s="353" t="s">
        <v>28</v>
      </c>
      <c r="BC18" s="354" t="s">
        <v>6</v>
      </c>
      <c r="BD18" s="355" t="s">
        <v>30</v>
      </c>
      <c r="BE18" s="357">
        <f>IF(G18='Resultat &amp; tabell'!$G18,2,0)</f>
        <v>0</v>
      </c>
      <c r="BF18" s="356" t="s">
        <v>6</v>
      </c>
      <c r="BG18" s="357">
        <f>IF(I18='Resultat &amp; tabell'!$I18,2,0)</f>
        <v>0</v>
      </c>
      <c r="BH18" s="357">
        <f>IF(J18='Resultat &amp; tabell'!$J18,1,0)</f>
        <v>1</v>
      </c>
      <c r="BI18" s="341">
        <f t="shared" si="26"/>
        <v>1</v>
      </c>
      <c r="BL18" s="381"/>
      <c r="BM18" s="381"/>
      <c r="BN18" s="381"/>
      <c r="BO18" s="381"/>
    </row>
    <row r="19" spans="2:67" ht="14.25" customHeight="1" x14ac:dyDescent="0.25">
      <c r="C19" s="295"/>
      <c r="I19" s="456"/>
      <c r="K19" s="424"/>
      <c r="M19" s="276"/>
      <c r="N19" s="423"/>
      <c r="O19" s="423"/>
      <c r="P19" s="423"/>
      <c r="Q19" s="423"/>
      <c r="S19" s="435" t="s">
        <v>82</v>
      </c>
      <c r="T19" s="452">
        <v>0</v>
      </c>
      <c r="U19" s="423">
        <f>SUM(X4:X5)</f>
        <v>0</v>
      </c>
      <c r="V19" s="453">
        <f>SUM(T19:U19)</f>
        <v>0</v>
      </c>
      <c r="W19" s="300"/>
      <c r="X19" s="300"/>
      <c r="BA19" s="366"/>
      <c r="BI19" s="342"/>
      <c r="BL19" s="381"/>
      <c r="BM19" s="381"/>
      <c r="BN19" s="381"/>
      <c r="BO19" s="381"/>
    </row>
    <row r="20" spans="2:67" s="300" customFormat="1" ht="12.75" customHeight="1" x14ac:dyDescent="0.25">
      <c r="B20" s="277" t="s">
        <v>40</v>
      </c>
      <c r="C20" s="298"/>
      <c r="D20" s="283"/>
      <c r="E20" s="284"/>
      <c r="F20" s="276"/>
      <c r="G20" s="284"/>
      <c r="H20" s="284"/>
      <c r="I20" s="276"/>
      <c r="J20" s="284"/>
      <c r="K20" s="276"/>
      <c r="L20" s="425"/>
      <c r="M20" s="426"/>
      <c r="N20" s="427"/>
      <c r="O20" s="427"/>
      <c r="P20" s="427"/>
      <c r="Q20" s="427"/>
      <c r="R20" s="426"/>
      <c r="S20" s="459" t="s">
        <v>110</v>
      </c>
      <c r="T20" s="460"/>
      <c r="U20" s="460"/>
      <c r="V20" s="461">
        <f>SUM(V13:V19)</f>
        <v>122</v>
      </c>
      <c r="Z20" s="287"/>
      <c r="AA20" s="294"/>
      <c r="AB20" s="294"/>
      <c r="AC20" s="294"/>
      <c r="AD20" s="287"/>
      <c r="AE20" s="301"/>
      <c r="AF20" s="302"/>
      <c r="AG20" s="302"/>
      <c r="AH20" s="301"/>
      <c r="AI20" s="301"/>
      <c r="AJ20" s="301"/>
      <c r="AK20" s="301"/>
      <c r="AL20" s="301"/>
      <c r="AM20" s="301"/>
      <c r="AN20" s="301"/>
      <c r="AO20" s="301"/>
      <c r="AP20" s="301"/>
      <c r="AQ20" s="301"/>
      <c r="AR20" s="301"/>
      <c r="AS20" s="301"/>
      <c r="AT20" s="301"/>
      <c r="AU20" s="301"/>
      <c r="AV20" s="301"/>
      <c r="AW20" s="301"/>
      <c r="AX20" s="301"/>
      <c r="AY20" s="301"/>
      <c r="AZ20" s="344" t="s">
        <v>40</v>
      </c>
      <c r="BA20" s="368"/>
      <c r="BB20" s="345"/>
      <c r="BC20" s="346"/>
      <c r="BD20" s="345"/>
      <c r="BE20" s="346"/>
      <c r="BF20" s="346"/>
      <c r="BG20" s="346"/>
      <c r="BH20" s="346"/>
      <c r="BI20" s="343"/>
      <c r="BJ20" s="310"/>
      <c r="BK20" s="312"/>
      <c r="BL20" s="343"/>
      <c r="BM20" s="343"/>
      <c r="BN20" s="343"/>
      <c r="BO20" s="343"/>
    </row>
    <row r="21" spans="2:67" s="300" customFormat="1" ht="14.25" customHeight="1" x14ac:dyDescent="0.25">
      <c r="B21" s="330" t="s">
        <v>2</v>
      </c>
      <c r="C21" s="331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332" t="s">
        <v>81</v>
      </c>
      <c r="K21" s="428" t="s">
        <v>89</v>
      </c>
      <c r="L21" s="425"/>
      <c r="M21" s="407" t="s">
        <v>40</v>
      </c>
      <c r="N21" s="408" t="s">
        <v>89</v>
      </c>
      <c r="O21" s="408" t="s">
        <v>90</v>
      </c>
      <c r="P21" s="408" t="s">
        <v>91</v>
      </c>
      <c r="Q21" s="409" t="s">
        <v>101</v>
      </c>
      <c r="R21" s="426"/>
      <c r="S21" s="426"/>
      <c r="W21" s="304"/>
      <c r="Z21" s="291" t="s">
        <v>87</v>
      </c>
      <c r="AA21" s="291" t="s">
        <v>89</v>
      </c>
      <c r="AB21" s="291" t="s">
        <v>90</v>
      </c>
      <c r="AC21" s="291" t="s">
        <v>91</v>
      </c>
      <c r="AD21" s="291" t="s">
        <v>88</v>
      </c>
      <c r="AE21" s="291" t="s">
        <v>89</v>
      </c>
      <c r="AF21" s="291" t="s">
        <v>90</v>
      </c>
      <c r="AG21" s="291" t="s">
        <v>91</v>
      </c>
      <c r="AH21" s="301"/>
      <c r="AI21" s="292" t="s">
        <v>99</v>
      </c>
      <c r="AJ21" s="292" t="s">
        <v>98</v>
      </c>
      <c r="AK21" s="292" t="s">
        <v>97</v>
      </c>
      <c r="AL21" s="291" t="s">
        <v>96</v>
      </c>
      <c r="AM21" s="291" t="s">
        <v>95</v>
      </c>
      <c r="AN21" s="291" t="s">
        <v>92</v>
      </c>
      <c r="AO21" s="291" t="s">
        <v>89</v>
      </c>
      <c r="AP21" s="291" t="s">
        <v>90</v>
      </c>
      <c r="AQ21" s="291" t="s">
        <v>91</v>
      </c>
      <c r="AR21" s="292" t="s">
        <v>93</v>
      </c>
      <c r="AS21" s="301"/>
      <c r="AT21" s="291" t="s">
        <v>94</v>
      </c>
      <c r="AU21" s="291" t="s">
        <v>92</v>
      </c>
      <c r="AV21" s="291" t="s">
        <v>89</v>
      </c>
      <c r="AW21" s="291" t="s">
        <v>90</v>
      </c>
      <c r="AX21" s="291" t="s">
        <v>91</v>
      </c>
      <c r="AY21" s="292" t="s">
        <v>93</v>
      </c>
      <c r="AZ21" s="373" t="s">
        <v>2</v>
      </c>
      <c r="BA21" s="371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372" t="s">
        <v>81</v>
      </c>
      <c r="BI21" s="333" t="s">
        <v>89</v>
      </c>
      <c r="BJ21" s="310"/>
      <c r="BK21" s="347"/>
      <c r="BL21" s="343"/>
      <c r="BM21" s="343"/>
      <c r="BN21" s="343"/>
      <c r="BO21" s="343"/>
    </row>
    <row r="22" spans="2:67" ht="14.25" customHeight="1" x14ac:dyDescent="0.25">
      <c r="B22" s="280">
        <v>5</v>
      </c>
      <c r="C22" s="323">
        <v>41804.541666666664</v>
      </c>
      <c r="D22" s="319" t="s">
        <v>173</v>
      </c>
      <c r="E22" s="320" t="s">
        <v>6</v>
      </c>
      <c r="F22" s="321" t="s">
        <v>172</v>
      </c>
      <c r="G22" s="397">
        <v>1</v>
      </c>
      <c r="H22" s="334" t="s">
        <v>6</v>
      </c>
      <c r="I22" s="397">
        <v>0</v>
      </c>
      <c r="J22" s="397">
        <v>1</v>
      </c>
      <c r="K22" s="411">
        <f>IF('Resultat &amp; tabell'!J22="",0,BI22)</f>
        <v>3</v>
      </c>
      <c r="L22" s="412">
        <v>1</v>
      </c>
      <c r="M22" s="413" t="str">
        <f>VLOOKUP(L22,$AT$22:$AY$25,2,FALSE)</f>
        <v>Elfenbenskusten</v>
      </c>
      <c r="N22" s="414">
        <f>VLOOKUP(M22,$AU$22:$AY$25,2,FALSE)</f>
        <v>7</v>
      </c>
      <c r="O22" s="414">
        <f>VLOOKUP(M22,$AU$22:$AY$25,3,FALSE)</f>
        <v>5</v>
      </c>
      <c r="P22" s="414">
        <f>VLOOKUP(M22,$AU$22:$AY$25,4,FALSE)</f>
        <v>3</v>
      </c>
      <c r="Q22" s="415">
        <f>VLOOKUP(M22,$AU$22:$AY$25,5,FALSE)</f>
        <v>2</v>
      </c>
      <c r="S22" s="404"/>
      <c r="T22" s="286"/>
      <c r="U22" s="286"/>
      <c r="V22" s="286"/>
      <c r="W22" s="286"/>
      <c r="Z22" s="293" t="s">
        <v>42</v>
      </c>
      <c r="AA22" s="294">
        <f t="shared" ref="AA22:AA27" si="27">IF(G22="",0,IF($G22&lt;$I22,0,IF($G22=$I22,1,3)))</f>
        <v>3</v>
      </c>
      <c r="AB22" s="294">
        <f t="shared" ref="AB22:AB27" si="28">G22</f>
        <v>1</v>
      </c>
      <c r="AC22" s="294">
        <f t="shared" ref="AC22:AC27" si="29">I22</f>
        <v>0</v>
      </c>
      <c r="AD22" s="293" t="s">
        <v>43</v>
      </c>
      <c r="AE22" s="294">
        <f t="shared" ref="AE22:AE27" si="30">IF(I22="",0,IF(I22&lt;G22,0,IF(G22=I22,1,3)))</f>
        <v>0</v>
      </c>
      <c r="AF22" s="290">
        <f t="shared" ref="AF22:AF27" si="31">I22</f>
        <v>0</v>
      </c>
      <c r="AG22" s="290">
        <f t="shared" ref="AG22:AG27" si="32">G22</f>
        <v>1</v>
      </c>
      <c r="AI22" s="289">
        <f>RANK($AJ22,$AJ$22:$AJ$25,1)+COUNTIF($AJ$22:$AJ22,$AJ22)-1</f>
        <v>3</v>
      </c>
      <c r="AJ22" s="289">
        <f>AK22+AL22+AM22</f>
        <v>3</v>
      </c>
      <c r="AK22" s="289">
        <f>SUMPRODUCT(($AO$22:$AO$25=AO22)*($AR$22:$AR$25=AR22)*($AP$22:$AP$25&gt;AP22))</f>
        <v>0</v>
      </c>
      <c r="AL22" s="289">
        <f>SUMPRODUCT(($AO$22:$AO$25=AO22)*($AR$22:$AR$25&gt;AR22))</f>
        <v>0</v>
      </c>
      <c r="AM22" s="289">
        <f>RANK(AO22,$AO$22:$AO$25)</f>
        <v>3</v>
      </c>
      <c r="AN22" s="293" t="s">
        <v>42</v>
      </c>
      <c r="AO22" s="289">
        <f>SUMIF($Z$22:$Z$27,$AN22,$AA$22:$AA$27)+SUMIF($AD$22:$AD$27,$AN22,$AE$22:$AE$27)</f>
        <v>4</v>
      </c>
      <c r="AP22" s="289">
        <f>SUMIF($Z$22:$Z$27,$AN22,$AB$22:$AB$27)+SUMIF($AD$22:$AD$27,$AN22,$AF$22:$AF$27)</f>
        <v>3</v>
      </c>
      <c r="AQ22" s="289">
        <f>SUMIF($Z$22:$Z$27,$AN22,$AC$22:$AC$27)+SUMIF($AD$22:$AD$27,$AN22,$AG$22:$AG$27)</f>
        <v>3</v>
      </c>
      <c r="AR22" s="289">
        <f>AP22-AQ22</f>
        <v>0</v>
      </c>
      <c r="AT22" s="289">
        <v>1</v>
      </c>
      <c r="AU22" s="289" t="str">
        <f>VLOOKUP($AT22,$AI$22:$AR$25,6,FALSE)</f>
        <v>Elfenbenskusten</v>
      </c>
      <c r="AV22" s="289">
        <f>VLOOKUP($AU22,$AN$22:$AR$25,2,FALSE)</f>
        <v>7</v>
      </c>
      <c r="AW22" s="289">
        <f>VLOOKUP($AU22,$AN$22:$AR$25,3,FALSE)</f>
        <v>5</v>
      </c>
      <c r="AX22" s="289">
        <f>VLOOKUP($AU22,$AN$22:$AR$25,4,FALSE)</f>
        <v>3</v>
      </c>
      <c r="AY22" s="289">
        <f>VLOOKUP($AU22,$AN$22:$AR$25,5,FALSE)</f>
        <v>2</v>
      </c>
      <c r="AZ22" s="351">
        <v>5</v>
      </c>
      <c r="BA22" s="358">
        <v>41804.541666666664</v>
      </c>
      <c r="BB22" s="353" t="s">
        <v>42</v>
      </c>
      <c r="BC22" s="354" t="s">
        <v>6</v>
      </c>
      <c r="BD22" s="355" t="s">
        <v>43</v>
      </c>
      <c r="BE22" s="357">
        <f>IF(G22='Resultat &amp; tabell'!$G22,2,0)</f>
        <v>0</v>
      </c>
      <c r="BF22" s="356" t="s">
        <v>6</v>
      </c>
      <c r="BG22" s="357">
        <f>IF(I22='Resultat &amp; tabell'!$I22,2,0)</f>
        <v>2</v>
      </c>
      <c r="BH22" s="357">
        <f>IF(J22='Resultat &amp; tabell'!$J22,1,0)</f>
        <v>1</v>
      </c>
      <c r="BI22" s="341">
        <f t="shared" ref="BI22:BI27" si="33">SUM(BE22+BG22+BH22)</f>
        <v>3</v>
      </c>
      <c r="BJ22" s="311"/>
      <c r="BK22" s="344"/>
      <c r="BL22" s="381"/>
      <c r="BM22" s="381"/>
      <c r="BN22" s="381"/>
      <c r="BO22" s="381"/>
    </row>
    <row r="23" spans="2:67" ht="14.25" customHeight="1" x14ac:dyDescent="0.25">
      <c r="B23" s="280">
        <v>6</v>
      </c>
      <c r="C23" s="323">
        <v>41805</v>
      </c>
      <c r="D23" s="327" t="s">
        <v>167</v>
      </c>
      <c r="E23" s="320" t="s">
        <v>6</v>
      </c>
      <c r="F23" s="321" t="s">
        <v>171</v>
      </c>
      <c r="G23" s="397">
        <v>1</v>
      </c>
      <c r="H23" s="334" t="s">
        <v>6</v>
      </c>
      <c r="I23" s="397">
        <v>1</v>
      </c>
      <c r="J23" s="397" t="s">
        <v>122</v>
      </c>
      <c r="K23" s="411">
        <f>IF('Resultat &amp; tabell'!J23="",0,BI23)</f>
        <v>2</v>
      </c>
      <c r="L23" s="401">
        <v>2</v>
      </c>
      <c r="M23" s="417" t="str">
        <f>VLOOKUP(L23,$AT$22:$AY$25,2,FALSE)</f>
        <v>Japan</v>
      </c>
      <c r="N23" s="418">
        <f>VLOOKUP(M23,$AU$22:$AY$25,2,FALSE)</f>
        <v>5</v>
      </c>
      <c r="O23" s="418">
        <f>VLOOKUP(M23,$AU$22:$AY$25,3,FALSE)</f>
        <v>4</v>
      </c>
      <c r="P23" s="418">
        <f>VLOOKUP(M23,$AU$22:$AY$25,4,FALSE)</f>
        <v>3</v>
      </c>
      <c r="Q23" s="419">
        <f>VLOOKUP(M23,$AU$22:$AY$25,5,FALSE)</f>
        <v>1</v>
      </c>
      <c r="S23" s="404"/>
      <c r="T23" s="286"/>
      <c r="U23" s="286"/>
      <c r="V23" s="286"/>
      <c r="W23" s="286"/>
      <c r="Z23" s="290" t="s">
        <v>46</v>
      </c>
      <c r="AA23" s="294">
        <f t="shared" si="27"/>
        <v>1</v>
      </c>
      <c r="AB23" s="294">
        <f t="shared" si="28"/>
        <v>1</v>
      </c>
      <c r="AC23" s="294">
        <f t="shared" si="29"/>
        <v>1</v>
      </c>
      <c r="AD23" s="293" t="s">
        <v>47</v>
      </c>
      <c r="AE23" s="294">
        <f t="shared" si="30"/>
        <v>1</v>
      </c>
      <c r="AF23" s="290">
        <f t="shared" si="31"/>
        <v>1</v>
      </c>
      <c r="AG23" s="290">
        <f t="shared" si="32"/>
        <v>1</v>
      </c>
      <c r="AI23" s="289">
        <f>RANK($AJ23,$AJ$22:$AJ$25,1)+COUNTIF($AJ$22:$AJ23,$AJ23)-1</f>
        <v>1</v>
      </c>
      <c r="AJ23" s="289">
        <f>AK23+AL23+AM23</f>
        <v>1</v>
      </c>
      <c r="AK23" s="289">
        <f t="shared" ref="AK23:AK25" si="34">SUMPRODUCT(($AO$22:$AO$25=AO23)*($AR$22:$AR$25=AR23)*($AP$22:$AP$25&gt;AP23))</f>
        <v>0</v>
      </c>
      <c r="AL23" s="289">
        <f t="shared" ref="AL23:AL25" si="35">SUMPRODUCT(($AO$22:$AO$25=AO23)*($AR$22:$AR$25&gt;AR23))</f>
        <v>0</v>
      </c>
      <c r="AM23" s="289">
        <f t="shared" ref="AM23:AM25" si="36">RANK(AO23,$AO$22:$AO$25)</f>
        <v>1</v>
      </c>
      <c r="AN23" s="290" t="s">
        <v>46</v>
      </c>
      <c r="AO23" s="289">
        <f t="shared" ref="AO23:AO25" si="37">SUMIF($Z$22:$Z$27,$AN23,$AA$22:$AA$27)+SUMIF($AD$22:$AD$27,$AN23,$AE$22:$AE$27)</f>
        <v>7</v>
      </c>
      <c r="AP23" s="289">
        <f t="shared" ref="AP23:AP25" si="38">SUMIF($Z$22:$Z$27,$AN23,$AB$22:$AB$27)+SUMIF($AD$22:$AD$27,$AN23,$AF$22:$AF$27)</f>
        <v>5</v>
      </c>
      <c r="AQ23" s="289">
        <f t="shared" ref="AQ23:AQ25" si="39">SUMIF($Z$22:$Z$27,$AN23,$AC$22:$AC$27)+SUMIF($AD$22:$AD$27,$AN23,$AG$22:$AG$27)</f>
        <v>3</v>
      </c>
      <c r="AR23" s="289">
        <f t="shared" ref="AR23:AR25" si="40">AP23-AQ23</f>
        <v>2</v>
      </c>
      <c r="AT23" s="289">
        <v>2</v>
      </c>
      <c r="AU23" s="289" t="str">
        <f t="shared" ref="AU23:AU25" si="41">VLOOKUP($AT23,$AI$22:$AR$25,6,FALSE)</f>
        <v>Japan</v>
      </c>
      <c r="AV23" s="289">
        <f t="shared" ref="AV23:AV25" si="42">VLOOKUP($AU23,$AN$22:$AR$25,2,FALSE)</f>
        <v>5</v>
      </c>
      <c r="AW23" s="289">
        <f t="shared" ref="AW23:AW25" si="43">VLOOKUP($AU23,$AN$22:$AR$25,3,FALSE)</f>
        <v>4</v>
      </c>
      <c r="AX23" s="289">
        <f t="shared" ref="AX23:AX25" si="44">VLOOKUP($AU23,$AN$22:$AR$25,4,FALSE)</f>
        <v>3</v>
      </c>
      <c r="AY23" s="289">
        <f t="shared" ref="AY23:AY25" si="45">VLOOKUP($AU23,$AN$22:$AR$25,5,FALSE)</f>
        <v>1</v>
      </c>
      <c r="AZ23" s="351">
        <v>6</v>
      </c>
      <c r="BA23" s="358">
        <v>41805</v>
      </c>
      <c r="BB23" s="374" t="s">
        <v>46</v>
      </c>
      <c r="BC23" s="354" t="s">
        <v>6</v>
      </c>
      <c r="BD23" s="355" t="s">
        <v>47</v>
      </c>
      <c r="BE23" s="357">
        <f>IF(G23='Resultat &amp; tabell'!$G23,2,0)</f>
        <v>0</v>
      </c>
      <c r="BF23" s="356" t="s">
        <v>6</v>
      </c>
      <c r="BG23" s="357">
        <f>IF(I23='Resultat &amp; tabell'!$I23,2,0)</f>
        <v>2</v>
      </c>
      <c r="BH23" s="357">
        <f>IF(J23='Resultat &amp; tabell'!$J23,1,0)</f>
        <v>0</v>
      </c>
      <c r="BI23" s="341">
        <f t="shared" si="33"/>
        <v>2</v>
      </c>
      <c r="BK23" s="344"/>
      <c r="BL23" s="381"/>
      <c r="BM23" s="381"/>
      <c r="BN23" s="381"/>
      <c r="BO23" s="381"/>
    </row>
    <row r="24" spans="2:67" ht="14.25" customHeight="1" x14ac:dyDescent="0.25">
      <c r="B24" s="280">
        <v>21</v>
      </c>
      <c r="C24" s="323">
        <v>41809.541666666664</v>
      </c>
      <c r="D24" s="319" t="s">
        <v>173</v>
      </c>
      <c r="E24" s="320" t="s">
        <v>6</v>
      </c>
      <c r="F24" s="321" t="s">
        <v>167</v>
      </c>
      <c r="G24" s="397">
        <v>1</v>
      </c>
      <c r="H24" s="334" t="s">
        <v>6</v>
      </c>
      <c r="I24" s="397">
        <v>2</v>
      </c>
      <c r="J24" s="397">
        <v>2</v>
      </c>
      <c r="K24" s="411">
        <f>IF('Resultat &amp; tabell'!J24="",0,BI24)</f>
        <v>0</v>
      </c>
      <c r="L24" s="401">
        <v>3</v>
      </c>
      <c r="M24" s="432" t="str">
        <f>VLOOKUP(L24,$AT$22:$AY$25,2,FALSE)</f>
        <v>Colombia</v>
      </c>
      <c r="N24" s="433">
        <f>VLOOKUP(M24,$AU$22:$AY$25,2,FALSE)</f>
        <v>4</v>
      </c>
      <c r="O24" s="433">
        <f>VLOOKUP(M24,$AU$22:$AY$25,3,FALSE)</f>
        <v>3</v>
      </c>
      <c r="P24" s="433">
        <f>VLOOKUP(M24,$AU$22:$AY$25,4,FALSE)</f>
        <v>3</v>
      </c>
      <c r="Q24" s="434">
        <f>VLOOKUP(M24,$AU$22:$AY$25,5,FALSE)</f>
        <v>0</v>
      </c>
      <c r="S24" s="404"/>
      <c r="T24" s="286"/>
      <c r="U24" s="286"/>
      <c r="V24" s="286"/>
      <c r="W24" s="286"/>
      <c r="Z24" s="293" t="s">
        <v>42</v>
      </c>
      <c r="AA24" s="294">
        <f t="shared" si="27"/>
        <v>0</v>
      </c>
      <c r="AB24" s="294">
        <f t="shared" si="28"/>
        <v>1</v>
      </c>
      <c r="AC24" s="294">
        <f t="shared" si="29"/>
        <v>2</v>
      </c>
      <c r="AD24" s="293" t="s">
        <v>46</v>
      </c>
      <c r="AE24" s="294">
        <f t="shared" si="30"/>
        <v>3</v>
      </c>
      <c r="AF24" s="290">
        <f t="shared" si="31"/>
        <v>2</v>
      </c>
      <c r="AG24" s="290">
        <f t="shared" si="32"/>
        <v>1</v>
      </c>
      <c r="AI24" s="289">
        <f>RANK($AJ24,$AJ$22:$AJ$25,1)+COUNTIF($AJ$22:$AJ24,$AJ24)-1</f>
        <v>4</v>
      </c>
      <c r="AJ24" s="289">
        <f>AK24+AL24+AM24</f>
        <v>4</v>
      </c>
      <c r="AK24" s="289">
        <f t="shared" si="34"/>
        <v>0</v>
      </c>
      <c r="AL24" s="289">
        <f t="shared" si="35"/>
        <v>0</v>
      </c>
      <c r="AM24" s="289">
        <f t="shared" si="36"/>
        <v>4</v>
      </c>
      <c r="AN24" s="293" t="s">
        <v>43</v>
      </c>
      <c r="AO24" s="289">
        <f t="shared" si="37"/>
        <v>0</v>
      </c>
      <c r="AP24" s="289">
        <f t="shared" si="38"/>
        <v>2</v>
      </c>
      <c r="AQ24" s="289">
        <f t="shared" si="39"/>
        <v>5</v>
      </c>
      <c r="AR24" s="289">
        <f t="shared" si="40"/>
        <v>-3</v>
      </c>
      <c r="AT24" s="289">
        <v>3</v>
      </c>
      <c r="AU24" s="289" t="str">
        <f t="shared" si="41"/>
        <v>Colombia</v>
      </c>
      <c r="AV24" s="289">
        <f t="shared" si="42"/>
        <v>4</v>
      </c>
      <c r="AW24" s="289">
        <f t="shared" si="43"/>
        <v>3</v>
      </c>
      <c r="AX24" s="289">
        <f t="shared" si="44"/>
        <v>3</v>
      </c>
      <c r="AY24" s="289">
        <f t="shared" si="45"/>
        <v>0</v>
      </c>
      <c r="AZ24" s="351">
        <v>21</v>
      </c>
      <c r="BA24" s="358">
        <v>41809.541666666664</v>
      </c>
      <c r="BB24" s="353" t="s">
        <v>42</v>
      </c>
      <c r="BC24" s="354" t="s">
        <v>6</v>
      </c>
      <c r="BD24" s="355" t="s">
        <v>46</v>
      </c>
      <c r="BE24" s="357">
        <f>IF(G24='Resultat &amp; tabell'!$G24,2,0)</f>
        <v>0</v>
      </c>
      <c r="BF24" s="356" t="s">
        <v>6</v>
      </c>
      <c r="BG24" s="357">
        <f>IF(I24='Resultat &amp; tabell'!$I24,2,0)</f>
        <v>0</v>
      </c>
      <c r="BH24" s="357">
        <f>IF(J24='Resultat &amp; tabell'!$J24,1,0)</f>
        <v>0</v>
      </c>
      <c r="BI24" s="341">
        <f t="shared" si="33"/>
        <v>0</v>
      </c>
      <c r="BK24" s="359"/>
      <c r="BL24" s="381"/>
      <c r="BM24" s="381"/>
      <c r="BN24" s="381"/>
      <c r="BO24" s="381"/>
    </row>
    <row r="25" spans="2:67" ht="14.25" customHeight="1" x14ac:dyDescent="0.25">
      <c r="B25" s="280">
        <v>22</v>
      </c>
      <c r="C25" s="323">
        <v>41809.791666666664</v>
      </c>
      <c r="D25" s="319" t="s">
        <v>171</v>
      </c>
      <c r="E25" s="320" t="s">
        <v>6</v>
      </c>
      <c r="F25" s="321" t="s">
        <v>172</v>
      </c>
      <c r="G25" s="397">
        <v>2</v>
      </c>
      <c r="H25" s="334" t="s">
        <v>6</v>
      </c>
      <c r="I25" s="397">
        <v>1</v>
      </c>
      <c r="J25" s="397">
        <v>1</v>
      </c>
      <c r="K25" s="411">
        <f>IF('Resultat &amp; tabell'!J25="",0,BI25)</f>
        <v>0</v>
      </c>
      <c r="L25" s="401">
        <v>4</v>
      </c>
      <c r="M25" s="421" t="str">
        <f>VLOOKUP(L25,$AT$22:$AY$25,2,FALSE)</f>
        <v>Grekland</v>
      </c>
      <c r="N25" s="418">
        <f>VLOOKUP(M25,$AU$22:$AY$25,2,FALSE)</f>
        <v>0</v>
      </c>
      <c r="O25" s="418">
        <f>VLOOKUP(M25,$AU$22:$AY$25,3,FALSE)</f>
        <v>2</v>
      </c>
      <c r="P25" s="418">
        <f>VLOOKUP(M25,$AU$22:$AY$25,4,FALSE)</f>
        <v>5</v>
      </c>
      <c r="Q25" s="419">
        <f>VLOOKUP(M25,$AU$22:$AY$25,5,FALSE)</f>
        <v>-3</v>
      </c>
      <c r="S25" s="404"/>
      <c r="T25" s="286"/>
      <c r="U25" s="286"/>
      <c r="V25" s="286"/>
      <c r="W25" s="286"/>
      <c r="Z25" s="293" t="s">
        <v>47</v>
      </c>
      <c r="AA25" s="294">
        <f t="shared" si="27"/>
        <v>3</v>
      </c>
      <c r="AB25" s="294">
        <f t="shared" si="28"/>
        <v>2</v>
      </c>
      <c r="AC25" s="294">
        <f t="shared" si="29"/>
        <v>1</v>
      </c>
      <c r="AD25" s="293" t="s">
        <v>43</v>
      </c>
      <c r="AE25" s="294">
        <f t="shared" si="30"/>
        <v>0</v>
      </c>
      <c r="AF25" s="290">
        <f t="shared" si="31"/>
        <v>1</v>
      </c>
      <c r="AG25" s="290">
        <f t="shared" si="32"/>
        <v>2</v>
      </c>
      <c r="AI25" s="289">
        <f>RANK($AJ25,$AJ$22:$AJ$25,1)+COUNTIF($AJ$22:$AJ25,$AJ25)-1</f>
        <v>2</v>
      </c>
      <c r="AJ25" s="289">
        <f>AK25+AL25+AM25</f>
        <v>2</v>
      </c>
      <c r="AK25" s="289">
        <f t="shared" si="34"/>
        <v>0</v>
      </c>
      <c r="AL25" s="289">
        <f t="shared" si="35"/>
        <v>0</v>
      </c>
      <c r="AM25" s="289">
        <f t="shared" si="36"/>
        <v>2</v>
      </c>
      <c r="AN25" s="293" t="s">
        <v>47</v>
      </c>
      <c r="AO25" s="289">
        <f t="shared" si="37"/>
        <v>5</v>
      </c>
      <c r="AP25" s="289">
        <f t="shared" si="38"/>
        <v>4</v>
      </c>
      <c r="AQ25" s="289">
        <f t="shared" si="39"/>
        <v>3</v>
      </c>
      <c r="AR25" s="289">
        <f t="shared" si="40"/>
        <v>1</v>
      </c>
      <c r="AT25" s="289">
        <v>4</v>
      </c>
      <c r="AU25" s="289" t="str">
        <f t="shared" si="41"/>
        <v>Grekland</v>
      </c>
      <c r="AV25" s="289">
        <f t="shared" si="42"/>
        <v>0</v>
      </c>
      <c r="AW25" s="289">
        <f t="shared" si="43"/>
        <v>2</v>
      </c>
      <c r="AX25" s="289">
        <f t="shared" si="44"/>
        <v>5</v>
      </c>
      <c r="AY25" s="289">
        <f t="shared" si="45"/>
        <v>-3</v>
      </c>
      <c r="AZ25" s="351">
        <v>22</v>
      </c>
      <c r="BA25" s="358">
        <v>41809.791666666664</v>
      </c>
      <c r="BB25" s="353" t="s">
        <v>47</v>
      </c>
      <c r="BC25" s="354" t="s">
        <v>6</v>
      </c>
      <c r="BD25" s="355" t="s">
        <v>43</v>
      </c>
      <c r="BE25" s="357">
        <f>IF(G25='Resultat &amp; tabell'!$G25,2,0)</f>
        <v>0</v>
      </c>
      <c r="BF25" s="356" t="s">
        <v>6</v>
      </c>
      <c r="BG25" s="357">
        <f>IF(I25='Resultat &amp; tabell'!$I25,2,0)</f>
        <v>0</v>
      </c>
      <c r="BH25" s="357">
        <f>IF(J25='Resultat &amp; tabell'!$J25,1,0)</f>
        <v>0</v>
      </c>
      <c r="BI25" s="341">
        <f t="shared" si="33"/>
        <v>0</v>
      </c>
      <c r="BK25" s="359"/>
      <c r="BL25" s="381"/>
      <c r="BM25" s="381"/>
      <c r="BN25" s="381"/>
      <c r="BO25" s="381"/>
    </row>
    <row r="26" spans="2:67" ht="14.25" customHeight="1" x14ac:dyDescent="0.25">
      <c r="B26" s="280">
        <v>37</v>
      </c>
      <c r="C26" s="323">
        <v>41814.666666666664</v>
      </c>
      <c r="D26" s="319" t="s">
        <v>171</v>
      </c>
      <c r="E26" s="320" t="s">
        <v>6</v>
      </c>
      <c r="F26" s="321" t="s">
        <v>173</v>
      </c>
      <c r="G26" s="397">
        <v>1</v>
      </c>
      <c r="H26" s="334" t="s">
        <v>6</v>
      </c>
      <c r="I26" s="397">
        <v>1</v>
      </c>
      <c r="J26" s="397" t="s">
        <v>122</v>
      </c>
      <c r="K26" s="411">
        <f>IF('Resultat &amp; tabell'!J26="",0,BI26)</f>
        <v>2</v>
      </c>
      <c r="N26" s="423"/>
      <c r="O26" s="423"/>
      <c r="P26" s="423"/>
      <c r="Q26" s="423"/>
      <c r="S26" s="404"/>
      <c r="T26" s="286"/>
      <c r="U26" s="286"/>
      <c r="V26" s="286"/>
      <c r="W26" s="286"/>
      <c r="Z26" s="293" t="s">
        <v>47</v>
      </c>
      <c r="AA26" s="294">
        <f t="shared" si="27"/>
        <v>1</v>
      </c>
      <c r="AB26" s="294">
        <f t="shared" si="28"/>
        <v>1</v>
      </c>
      <c r="AC26" s="294">
        <f t="shared" si="29"/>
        <v>1</v>
      </c>
      <c r="AD26" s="293" t="s">
        <v>42</v>
      </c>
      <c r="AE26" s="294">
        <f t="shared" si="30"/>
        <v>1</v>
      </c>
      <c r="AF26" s="290">
        <f t="shared" si="31"/>
        <v>1</v>
      </c>
      <c r="AG26" s="290">
        <f t="shared" si="32"/>
        <v>1</v>
      </c>
      <c r="AZ26" s="351">
        <v>37</v>
      </c>
      <c r="BA26" s="358">
        <v>41814.666666666664</v>
      </c>
      <c r="BB26" s="353" t="s">
        <v>47</v>
      </c>
      <c r="BC26" s="354" t="s">
        <v>6</v>
      </c>
      <c r="BD26" s="355" t="s">
        <v>42</v>
      </c>
      <c r="BE26" s="357">
        <f>IF(G26='Resultat &amp; tabell'!$G26,2,0)</f>
        <v>2</v>
      </c>
      <c r="BF26" s="356" t="s">
        <v>6</v>
      </c>
      <c r="BG26" s="357">
        <f>IF(I26='Resultat &amp; tabell'!$I26,2,0)</f>
        <v>0</v>
      </c>
      <c r="BH26" s="357">
        <f>IF(J26='Resultat &amp; tabell'!$J26,1,0)</f>
        <v>0</v>
      </c>
      <c r="BI26" s="341">
        <f t="shared" si="33"/>
        <v>2</v>
      </c>
      <c r="BL26" s="381"/>
      <c r="BM26" s="381"/>
      <c r="BN26" s="381"/>
      <c r="BO26" s="381"/>
    </row>
    <row r="27" spans="2:67" ht="14.25" customHeight="1" x14ac:dyDescent="0.25">
      <c r="B27" s="280">
        <v>38</v>
      </c>
      <c r="C27" s="323">
        <v>41814.708333333336</v>
      </c>
      <c r="D27" s="319" t="s">
        <v>172</v>
      </c>
      <c r="E27" s="320" t="s">
        <v>6</v>
      </c>
      <c r="F27" s="321" t="s">
        <v>167</v>
      </c>
      <c r="G27" s="397">
        <v>1</v>
      </c>
      <c r="H27" s="334" t="s">
        <v>6</v>
      </c>
      <c r="I27" s="397">
        <v>2</v>
      </c>
      <c r="J27" s="397">
        <v>2</v>
      </c>
      <c r="K27" s="411">
        <f>IF('Resultat &amp; tabell'!J27="",0,BI27)</f>
        <v>0</v>
      </c>
      <c r="N27" s="423"/>
      <c r="O27" s="423"/>
      <c r="P27" s="423"/>
      <c r="Q27" s="423"/>
      <c r="S27" s="404"/>
      <c r="T27" s="286"/>
      <c r="U27" s="286"/>
      <c r="V27" s="286"/>
      <c r="W27" s="286"/>
      <c r="Z27" s="293" t="s">
        <v>43</v>
      </c>
      <c r="AA27" s="294">
        <f t="shared" si="27"/>
        <v>0</v>
      </c>
      <c r="AB27" s="294">
        <f t="shared" si="28"/>
        <v>1</v>
      </c>
      <c r="AC27" s="294">
        <f t="shared" si="29"/>
        <v>2</v>
      </c>
      <c r="AD27" s="293" t="s">
        <v>46</v>
      </c>
      <c r="AE27" s="294">
        <f t="shared" si="30"/>
        <v>3</v>
      </c>
      <c r="AF27" s="290">
        <f t="shared" si="31"/>
        <v>2</v>
      </c>
      <c r="AG27" s="290">
        <f t="shared" si="32"/>
        <v>1</v>
      </c>
      <c r="AZ27" s="351">
        <v>38</v>
      </c>
      <c r="BA27" s="358">
        <v>41814.708333333336</v>
      </c>
      <c r="BB27" s="353" t="s">
        <v>43</v>
      </c>
      <c r="BC27" s="354" t="s">
        <v>6</v>
      </c>
      <c r="BD27" s="355" t="s">
        <v>46</v>
      </c>
      <c r="BE27" s="357">
        <f>IF(G27='Resultat &amp; tabell'!$G27,2,0)</f>
        <v>0</v>
      </c>
      <c r="BF27" s="356" t="s">
        <v>6</v>
      </c>
      <c r="BG27" s="357">
        <f>IF(I27='Resultat &amp; tabell'!$I27,2,0)</f>
        <v>0</v>
      </c>
      <c r="BH27" s="357">
        <f>IF(J27='Resultat &amp; tabell'!$J27,1,0)</f>
        <v>0</v>
      </c>
      <c r="BI27" s="341">
        <f t="shared" si="33"/>
        <v>0</v>
      </c>
      <c r="BL27" s="381"/>
      <c r="BM27" s="381"/>
      <c r="BN27" s="381"/>
      <c r="BO27" s="381"/>
    </row>
    <row r="28" spans="2:67" ht="14.25" customHeight="1" x14ac:dyDescent="0.25">
      <c r="C28" s="295"/>
      <c r="K28" s="424"/>
      <c r="N28" s="423"/>
      <c r="O28" s="423"/>
      <c r="P28" s="423"/>
      <c r="Q28" s="423"/>
      <c r="S28" s="404"/>
      <c r="T28" s="286"/>
      <c r="U28" s="286"/>
      <c r="V28" s="286"/>
      <c r="W28" s="286"/>
      <c r="BA28" s="366"/>
      <c r="BI28" s="342"/>
      <c r="BL28" s="381"/>
      <c r="BM28" s="381"/>
      <c r="BN28" s="381"/>
      <c r="BO28" s="381"/>
    </row>
    <row r="29" spans="2:67" s="300" customFormat="1" ht="14.25" customHeight="1" x14ac:dyDescent="0.25">
      <c r="B29" s="277" t="s">
        <v>53</v>
      </c>
      <c r="C29" s="298"/>
      <c r="D29" s="283"/>
      <c r="E29" s="284"/>
      <c r="F29" s="283"/>
      <c r="G29" s="284"/>
      <c r="H29" s="284"/>
      <c r="I29" s="284"/>
      <c r="J29" s="284"/>
      <c r="K29" s="424"/>
      <c r="L29" s="425"/>
      <c r="M29" s="426"/>
      <c r="N29" s="427"/>
      <c r="O29" s="427"/>
      <c r="P29" s="427"/>
      <c r="Q29" s="427"/>
      <c r="R29" s="426"/>
      <c r="S29" s="426"/>
      <c r="Z29" s="287"/>
      <c r="AA29" s="294"/>
      <c r="AB29" s="294"/>
      <c r="AC29" s="294"/>
      <c r="AD29" s="287"/>
      <c r="AE29" s="301"/>
      <c r="AF29" s="302"/>
      <c r="AG29" s="302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44" t="s">
        <v>53</v>
      </c>
      <c r="BA29" s="368"/>
      <c r="BB29" s="345"/>
      <c r="BC29" s="346"/>
      <c r="BD29" s="345"/>
      <c r="BE29" s="346"/>
      <c r="BF29" s="346"/>
      <c r="BG29" s="346"/>
      <c r="BH29" s="346"/>
      <c r="BI29" s="343"/>
      <c r="BJ29" s="310"/>
      <c r="BK29" s="312"/>
      <c r="BL29" s="343"/>
      <c r="BM29" s="343"/>
      <c r="BN29" s="343"/>
      <c r="BO29" s="343"/>
    </row>
    <row r="30" spans="2:67" s="300" customFormat="1" ht="14.25" customHeight="1" x14ac:dyDescent="0.25">
      <c r="B30" s="330" t="s">
        <v>2</v>
      </c>
      <c r="C30" s="331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332" t="s">
        <v>81</v>
      </c>
      <c r="K30" s="428" t="s">
        <v>89</v>
      </c>
      <c r="L30" s="425"/>
      <c r="M30" s="407" t="s">
        <v>53</v>
      </c>
      <c r="N30" s="408" t="s">
        <v>89</v>
      </c>
      <c r="O30" s="408" t="s">
        <v>90</v>
      </c>
      <c r="P30" s="408" t="s">
        <v>91</v>
      </c>
      <c r="Q30" s="409" t="s">
        <v>101</v>
      </c>
      <c r="R30" s="426"/>
      <c r="S30" s="426"/>
      <c r="Z30" s="291" t="s">
        <v>87</v>
      </c>
      <c r="AA30" s="291" t="s">
        <v>89</v>
      </c>
      <c r="AB30" s="291" t="s">
        <v>90</v>
      </c>
      <c r="AC30" s="291" t="s">
        <v>91</v>
      </c>
      <c r="AD30" s="291" t="s">
        <v>88</v>
      </c>
      <c r="AE30" s="291" t="s">
        <v>89</v>
      </c>
      <c r="AF30" s="291" t="s">
        <v>90</v>
      </c>
      <c r="AG30" s="291" t="s">
        <v>91</v>
      </c>
      <c r="AH30" s="301"/>
      <c r="AI30" s="292" t="s">
        <v>99</v>
      </c>
      <c r="AJ30" s="292" t="s">
        <v>98</v>
      </c>
      <c r="AK30" s="292" t="s">
        <v>97</v>
      </c>
      <c r="AL30" s="291" t="s">
        <v>96</v>
      </c>
      <c r="AM30" s="291" t="s">
        <v>95</v>
      </c>
      <c r="AN30" s="291" t="s">
        <v>92</v>
      </c>
      <c r="AO30" s="291" t="s">
        <v>89</v>
      </c>
      <c r="AP30" s="291" t="s">
        <v>90</v>
      </c>
      <c r="AQ30" s="291" t="s">
        <v>91</v>
      </c>
      <c r="AR30" s="292" t="s">
        <v>93</v>
      </c>
      <c r="AS30" s="301"/>
      <c r="AT30" s="291" t="s">
        <v>94</v>
      </c>
      <c r="AU30" s="291" t="s">
        <v>92</v>
      </c>
      <c r="AV30" s="291" t="s">
        <v>89</v>
      </c>
      <c r="AW30" s="291" t="s">
        <v>90</v>
      </c>
      <c r="AX30" s="291" t="s">
        <v>91</v>
      </c>
      <c r="AY30" s="292" t="s">
        <v>93</v>
      </c>
      <c r="AZ30" s="373" t="s">
        <v>2</v>
      </c>
      <c r="BA30" s="371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372" t="s">
        <v>81</v>
      </c>
      <c r="BI30" s="333" t="s">
        <v>89</v>
      </c>
      <c r="BJ30" s="310"/>
      <c r="BK30" s="347"/>
      <c r="BL30" s="343"/>
      <c r="BM30" s="343"/>
      <c r="BN30" s="343"/>
      <c r="BO30" s="343"/>
    </row>
    <row r="31" spans="2:67" ht="14.25" customHeight="1" x14ac:dyDescent="0.25">
      <c r="B31" s="280">
        <v>7</v>
      </c>
      <c r="C31" s="323">
        <v>41804.666666666664</v>
      </c>
      <c r="D31" s="319" t="s">
        <v>182</v>
      </c>
      <c r="E31" s="320" t="s">
        <v>6</v>
      </c>
      <c r="F31" s="321" t="s">
        <v>185</v>
      </c>
      <c r="G31" s="397">
        <v>2</v>
      </c>
      <c r="H31" s="334" t="s">
        <v>6</v>
      </c>
      <c r="I31" s="397">
        <v>0</v>
      </c>
      <c r="J31" s="397">
        <v>1</v>
      </c>
      <c r="K31" s="411">
        <f>IF('Resultat &amp; tabell'!J31="",0,BI31)</f>
        <v>0</v>
      </c>
      <c r="L31" s="412">
        <v>1</v>
      </c>
      <c r="M31" s="413" t="str">
        <f>VLOOKUP(L31,$AT$31:$AY$34,2,FALSE)</f>
        <v>England</v>
      </c>
      <c r="N31" s="414">
        <f>VLOOKUP(M31,$AU$31:$AY$34,2,FALSE)</f>
        <v>7</v>
      </c>
      <c r="O31" s="414">
        <f>VLOOKUP(M31,$AU$31:$AY$34,3,FALSE)</f>
        <v>7</v>
      </c>
      <c r="P31" s="414">
        <f>VLOOKUP(M31,$AU$31:$AY$34,4,FALSE)</f>
        <v>3</v>
      </c>
      <c r="Q31" s="415">
        <f>VLOOKUP(M31,$AU$31:$AY$34,5,FALSE)</f>
        <v>4</v>
      </c>
      <c r="S31" s="404"/>
      <c r="T31" s="286"/>
      <c r="U31" s="286"/>
      <c r="V31" s="286"/>
      <c r="W31" s="286"/>
      <c r="Z31" s="293" t="s">
        <v>55</v>
      </c>
      <c r="AA31" s="294">
        <f t="shared" ref="AA31:AA36" si="46">IF(G31="",0,IF($G31&lt;$I31,0,IF($G31=$I31,1,3)))</f>
        <v>3</v>
      </c>
      <c r="AB31" s="294">
        <f t="shared" ref="AB31:AB36" si="47">G31</f>
        <v>2</v>
      </c>
      <c r="AC31" s="294">
        <f t="shared" ref="AC31:AC36" si="48">I31</f>
        <v>0</v>
      </c>
      <c r="AD31" s="293" t="s">
        <v>56</v>
      </c>
      <c r="AE31" s="294">
        <f t="shared" ref="AE31:AE36" si="49">IF(I31="",0,IF(I31&lt;G31,0,IF(G31=I31,1,3)))</f>
        <v>0</v>
      </c>
      <c r="AF31" s="290">
        <f t="shared" ref="AF31:AF36" si="50">I31</f>
        <v>0</v>
      </c>
      <c r="AG31" s="290">
        <f t="shared" ref="AG31:AG36" si="51">G31</f>
        <v>2</v>
      </c>
      <c r="AI31" s="289">
        <f>RANK($AJ31,$AJ$31:$AJ$34,1)+COUNTIF($AJ$31:$AJ31,$AJ31)-1</f>
        <v>2</v>
      </c>
      <c r="AJ31" s="289">
        <f>AK31+AL31+AM31</f>
        <v>2</v>
      </c>
      <c r="AK31" s="289">
        <f>SUMPRODUCT(($AO$31:$AO$34=AO31)*($AR$31:$AR$34=AR31)*($AP$31:$AP$34&gt;AP31))</f>
        <v>0</v>
      </c>
      <c r="AL31" s="289">
        <f>SUMPRODUCT(($AO$31:$AO$34=AO31)*($AR$31:$AR$34&gt;AR31))</f>
        <v>1</v>
      </c>
      <c r="AM31" s="289">
        <f>RANK(AO31,$AO$31:$AO$34)</f>
        <v>1</v>
      </c>
      <c r="AN31" s="293" t="s">
        <v>55</v>
      </c>
      <c r="AO31" s="289">
        <f>SUMIF($Z$31:$Z$36,$AN31,$AA$31:$AA$36)+SUMIF($AD$31:$AD$36,$AN31,$AE$31:$AE$36)</f>
        <v>7</v>
      </c>
      <c r="AP31" s="289">
        <f>SUMIF($Z$31:$Z$36,$AN31,$AB$31:$AB$36)+SUMIF($AD$31:$AD$36,$AN31,$AF$31:$AF$36)</f>
        <v>6</v>
      </c>
      <c r="AQ31" s="289">
        <f>SUMIF($Z$31:$Z$36,$AN31,$AC$31:$AC$36)+SUMIF($AD$31:$AD$36,$AN31,$AG$31:$AG$36)</f>
        <v>3</v>
      </c>
      <c r="AR31" s="289">
        <f>AP31-AQ31</f>
        <v>3</v>
      </c>
      <c r="AT31" s="289">
        <v>1</v>
      </c>
      <c r="AU31" s="289" t="str">
        <f>VLOOKUP($AT31,$AI$31:$AR$34,6,FALSE)</f>
        <v>England</v>
      </c>
      <c r="AV31" s="289">
        <f>VLOOKUP($AU31,$AN$31:$AR$34,2,FALSE)</f>
        <v>7</v>
      </c>
      <c r="AW31" s="289">
        <f>VLOOKUP($AU31,$AN$31:$AR$34,3,FALSE)</f>
        <v>7</v>
      </c>
      <c r="AX31" s="289">
        <f>VLOOKUP($AU31,$AN$31:$AR$34,4,FALSE)</f>
        <v>3</v>
      </c>
      <c r="AY31" s="289">
        <f>VLOOKUP($AU31,$AN$31:$AR$34,5,FALSE)</f>
        <v>4</v>
      </c>
      <c r="AZ31" s="351">
        <v>7</v>
      </c>
      <c r="BA31" s="358">
        <v>41804.666666666664</v>
      </c>
      <c r="BB31" s="353" t="s">
        <v>55</v>
      </c>
      <c r="BC31" s="354" t="s">
        <v>6</v>
      </c>
      <c r="BD31" s="355" t="s">
        <v>56</v>
      </c>
      <c r="BE31" s="357">
        <f>IF(G31='Resultat &amp; tabell'!$G31,2,0)</f>
        <v>0</v>
      </c>
      <c r="BF31" s="356" t="s">
        <v>6</v>
      </c>
      <c r="BG31" s="357">
        <f>IF(I31='Resultat &amp; tabell'!$I31,2,0)</f>
        <v>0</v>
      </c>
      <c r="BH31" s="357">
        <f>IF(J31='Resultat &amp; tabell'!$J31,1,0)</f>
        <v>0</v>
      </c>
      <c r="BI31" s="341">
        <f t="shared" ref="BI31:BI36" si="52">SUM(BE31+BG31+BH31)</f>
        <v>0</v>
      </c>
      <c r="BJ31" s="311"/>
      <c r="BK31" s="344"/>
      <c r="BL31" s="381"/>
      <c r="BM31" s="381"/>
      <c r="BN31" s="381"/>
      <c r="BO31" s="381"/>
    </row>
    <row r="32" spans="2:67" ht="14.25" customHeight="1" x14ac:dyDescent="0.25">
      <c r="B32" s="280">
        <v>8</v>
      </c>
      <c r="C32" s="323">
        <v>41804.75</v>
      </c>
      <c r="D32" s="319" t="s">
        <v>183</v>
      </c>
      <c r="E32" s="320" t="s">
        <v>6</v>
      </c>
      <c r="F32" s="321" t="s">
        <v>184</v>
      </c>
      <c r="G32" s="397">
        <v>2</v>
      </c>
      <c r="H32" s="334" t="s">
        <v>6</v>
      </c>
      <c r="I32" s="397">
        <v>0</v>
      </c>
      <c r="J32" s="397">
        <v>1</v>
      </c>
      <c r="K32" s="411">
        <f>IF('Resultat &amp; tabell'!J32="",0,BI32)</f>
        <v>0</v>
      </c>
      <c r="L32" s="401">
        <v>2</v>
      </c>
      <c r="M32" s="417" t="str">
        <f>VLOOKUP(L32,$AT$31:$AY$34,2,FALSE)</f>
        <v>Uruguay</v>
      </c>
      <c r="N32" s="418">
        <f>VLOOKUP(M32,$AU$31:$AY$34,2,FALSE)</f>
        <v>7</v>
      </c>
      <c r="O32" s="418">
        <f>VLOOKUP(M32,$AU$31:$AY$34,3,FALSE)</f>
        <v>6</v>
      </c>
      <c r="P32" s="418">
        <f>VLOOKUP(M32,$AU$31:$AY$34,4,FALSE)</f>
        <v>3</v>
      </c>
      <c r="Q32" s="419">
        <f>VLOOKUP(M32,$AU$31:$AY$34,5,FALSE)</f>
        <v>3</v>
      </c>
      <c r="S32" s="404"/>
      <c r="T32" s="286"/>
      <c r="U32" s="286"/>
      <c r="V32" s="286"/>
      <c r="W32" s="286"/>
      <c r="Z32" s="293" t="s">
        <v>59</v>
      </c>
      <c r="AA32" s="294">
        <f t="shared" si="46"/>
        <v>3</v>
      </c>
      <c r="AB32" s="294">
        <f t="shared" si="47"/>
        <v>2</v>
      </c>
      <c r="AC32" s="294">
        <f t="shared" si="48"/>
        <v>0</v>
      </c>
      <c r="AD32" s="293" t="s">
        <v>60</v>
      </c>
      <c r="AE32" s="294">
        <f t="shared" si="49"/>
        <v>0</v>
      </c>
      <c r="AF32" s="290">
        <f t="shared" si="50"/>
        <v>0</v>
      </c>
      <c r="AG32" s="290">
        <f t="shared" si="51"/>
        <v>2</v>
      </c>
      <c r="AI32" s="289">
        <f>RANK($AJ32,$AJ$31:$AJ$34,1)+COUNTIF($AJ$31:$AJ32,$AJ32)-1</f>
        <v>1</v>
      </c>
      <c r="AJ32" s="289">
        <f>AK32+AL32+AM32</f>
        <v>1</v>
      </c>
      <c r="AK32" s="289">
        <f t="shared" ref="AK32:AK34" si="53">SUMPRODUCT(($AO$31:$AO$34=AO32)*($AR$31:$AR$34=AR32)*($AP$31:$AP$34&gt;AP32))</f>
        <v>0</v>
      </c>
      <c r="AL32" s="289">
        <f t="shared" ref="AL32:AL34" si="54">SUMPRODUCT(($AO$31:$AO$34=AO32)*($AR$31:$AR$34&gt;AR32))</f>
        <v>0</v>
      </c>
      <c r="AM32" s="289">
        <f t="shared" ref="AM32:AM34" si="55">RANK(AO32,$AO$31:$AO$34)</f>
        <v>1</v>
      </c>
      <c r="AN32" s="293" t="s">
        <v>59</v>
      </c>
      <c r="AO32" s="289">
        <f t="shared" ref="AO32:AO34" si="56">SUMIF($Z$31:$Z$36,$AN32,$AA$31:$AA$36)+SUMIF($AD$31:$AD$36,$AN32,$AE$31:$AE$36)</f>
        <v>7</v>
      </c>
      <c r="AP32" s="289">
        <f t="shared" ref="AP32:AP34" si="57">SUMIF($Z$31:$Z$36,$AN32,$AB$31:$AB$36)+SUMIF($AD$31:$AD$36,$AN32,$AF$31:$AF$36)</f>
        <v>7</v>
      </c>
      <c r="AQ32" s="289">
        <f t="shared" ref="AQ32:AQ34" si="58">SUMIF($Z$31:$Z$36,$AN32,$AC$31:$AC$36)+SUMIF($AD$31:$AD$36,$AN32,$AG$31:$AG$36)</f>
        <v>3</v>
      </c>
      <c r="AR32" s="289">
        <f t="shared" ref="AR32:AR34" si="59">AP32-AQ32</f>
        <v>4</v>
      </c>
      <c r="AT32" s="289">
        <v>2</v>
      </c>
      <c r="AU32" s="289" t="str">
        <f t="shared" ref="AU32:AU34" si="60">VLOOKUP($AT32,$AI$31:$AR$34,6,FALSE)</f>
        <v>Uruguay</v>
      </c>
      <c r="AV32" s="289">
        <f t="shared" ref="AV32:AV34" si="61">VLOOKUP($AU32,$AN$31:$AR$34,2,FALSE)</f>
        <v>7</v>
      </c>
      <c r="AW32" s="289">
        <f t="shared" ref="AW32:AW34" si="62">VLOOKUP($AU32,$AN$31:$AR$34,3,FALSE)</f>
        <v>6</v>
      </c>
      <c r="AX32" s="289">
        <f t="shared" ref="AX32:AX34" si="63">VLOOKUP($AU32,$AN$31:$AR$34,4,FALSE)</f>
        <v>3</v>
      </c>
      <c r="AY32" s="289">
        <f t="shared" ref="AY32:AY34" si="64">VLOOKUP($AU32,$AN$31:$AR$34,5,FALSE)</f>
        <v>3</v>
      </c>
      <c r="AZ32" s="351">
        <v>8</v>
      </c>
      <c r="BA32" s="358">
        <v>41804.75</v>
      </c>
      <c r="BB32" s="353" t="s">
        <v>59</v>
      </c>
      <c r="BC32" s="354" t="s">
        <v>6</v>
      </c>
      <c r="BD32" s="355" t="s">
        <v>60</v>
      </c>
      <c r="BE32" s="357">
        <f>IF(G32='Resultat &amp; tabell'!$G32,2,0)</f>
        <v>0</v>
      </c>
      <c r="BF32" s="356" t="s">
        <v>6</v>
      </c>
      <c r="BG32" s="357">
        <f>IF(I32='Resultat &amp; tabell'!$I32,2,0)</f>
        <v>0</v>
      </c>
      <c r="BH32" s="357">
        <f>IF(J32='Resultat &amp; tabell'!$J32,1,0)</f>
        <v>0</v>
      </c>
      <c r="BI32" s="341">
        <f t="shared" si="52"/>
        <v>0</v>
      </c>
      <c r="BK32" s="344"/>
      <c r="BL32" s="381"/>
      <c r="BM32" s="381"/>
      <c r="BN32" s="381"/>
      <c r="BO32" s="381"/>
    </row>
    <row r="33" spans="2:67" ht="14.25" customHeight="1" x14ac:dyDescent="0.25">
      <c r="B33" s="280">
        <v>23</v>
      </c>
      <c r="C33" s="323">
        <v>41809.666666666664</v>
      </c>
      <c r="D33" s="319" t="s">
        <v>182</v>
      </c>
      <c r="E33" s="320" t="s">
        <v>6</v>
      </c>
      <c r="F33" s="321" t="s">
        <v>183</v>
      </c>
      <c r="G33" s="397">
        <v>2</v>
      </c>
      <c r="H33" s="334" t="s">
        <v>6</v>
      </c>
      <c r="I33" s="397">
        <v>2</v>
      </c>
      <c r="J33" s="397" t="s">
        <v>122</v>
      </c>
      <c r="K33" s="411">
        <f>IF('Resultat &amp; tabell'!J33="",0,BI33)</f>
        <v>2</v>
      </c>
      <c r="L33" s="401">
        <v>3</v>
      </c>
      <c r="M33" s="432" t="str">
        <f>VLOOKUP(L33,$AT$31:$AY$34,2,FALSE)</f>
        <v>Italien</v>
      </c>
      <c r="N33" s="433">
        <f>VLOOKUP(M33,$AU$31:$AY$34,2,FALSE)</f>
        <v>3</v>
      </c>
      <c r="O33" s="433">
        <f>VLOOKUP(M33,$AU$31:$AY$34,3,FALSE)</f>
        <v>3</v>
      </c>
      <c r="P33" s="433">
        <f>VLOOKUP(M33,$AU$31:$AY$34,4,FALSE)</f>
        <v>4</v>
      </c>
      <c r="Q33" s="434">
        <f>VLOOKUP(M33,$AU$31:$AY$34,5,FALSE)</f>
        <v>-1</v>
      </c>
      <c r="S33" s="404"/>
      <c r="T33" s="286"/>
      <c r="U33" s="286"/>
      <c r="V33" s="286"/>
      <c r="W33" s="286"/>
      <c r="Z33" s="293" t="s">
        <v>55</v>
      </c>
      <c r="AA33" s="294">
        <f t="shared" si="46"/>
        <v>1</v>
      </c>
      <c r="AB33" s="294">
        <f t="shared" si="47"/>
        <v>2</v>
      </c>
      <c r="AC33" s="294">
        <f t="shared" si="48"/>
        <v>2</v>
      </c>
      <c r="AD33" s="293" t="s">
        <v>59</v>
      </c>
      <c r="AE33" s="294">
        <f t="shared" si="49"/>
        <v>1</v>
      </c>
      <c r="AF33" s="290">
        <f t="shared" si="50"/>
        <v>2</v>
      </c>
      <c r="AG33" s="290">
        <f t="shared" si="51"/>
        <v>2</v>
      </c>
      <c r="AI33" s="289">
        <f>RANK($AJ33,$AJ$31:$AJ$34,1)+COUNTIF($AJ$31:$AJ33,$AJ33)-1</f>
        <v>4</v>
      </c>
      <c r="AJ33" s="289">
        <f>AK33+AL33+AM33</f>
        <v>4</v>
      </c>
      <c r="AK33" s="289">
        <f t="shared" si="53"/>
        <v>0</v>
      </c>
      <c r="AL33" s="289">
        <f t="shared" si="54"/>
        <v>0</v>
      </c>
      <c r="AM33" s="289">
        <f t="shared" si="55"/>
        <v>4</v>
      </c>
      <c r="AN33" s="293" t="s">
        <v>56</v>
      </c>
      <c r="AO33" s="289">
        <f t="shared" si="56"/>
        <v>0</v>
      </c>
      <c r="AP33" s="289">
        <f t="shared" si="57"/>
        <v>1</v>
      </c>
      <c r="AQ33" s="289">
        <f t="shared" si="58"/>
        <v>7</v>
      </c>
      <c r="AR33" s="289">
        <f t="shared" si="59"/>
        <v>-6</v>
      </c>
      <c r="AT33" s="289">
        <v>3</v>
      </c>
      <c r="AU33" s="289" t="str">
        <f t="shared" si="60"/>
        <v>Italien</v>
      </c>
      <c r="AV33" s="289">
        <f t="shared" si="61"/>
        <v>3</v>
      </c>
      <c r="AW33" s="289">
        <f t="shared" si="62"/>
        <v>3</v>
      </c>
      <c r="AX33" s="289">
        <f t="shared" si="63"/>
        <v>4</v>
      </c>
      <c r="AY33" s="289">
        <f t="shared" si="64"/>
        <v>-1</v>
      </c>
      <c r="AZ33" s="351">
        <v>23</v>
      </c>
      <c r="BA33" s="358">
        <v>41809.666666666664</v>
      </c>
      <c r="BB33" s="353" t="s">
        <v>55</v>
      </c>
      <c r="BC33" s="354" t="s">
        <v>6</v>
      </c>
      <c r="BD33" s="355" t="s">
        <v>59</v>
      </c>
      <c r="BE33" s="357">
        <f>IF(G33='Resultat &amp; tabell'!$G33,2,0)</f>
        <v>2</v>
      </c>
      <c r="BF33" s="356" t="s">
        <v>6</v>
      </c>
      <c r="BG33" s="357">
        <f>IF(I33='Resultat &amp; tabell'!$I33,2,0)</f>
        <v>0</v>
      </c>
      <c r="BH33" s="357">
        <f>IF(J33='Resultat &amp; tabell'!$J33,1,0)</f>
        <v>0</v>
      </c>
      <c r="BI33" s="341">
        <f t="shared" si="52"/>
        <v>2</v>
      </c>
      <c r="BK33" s="359"/>
      <c r="BL33" s="381"/>
      <c r="BM33" s="381"/>
      <c r="BN33" s="381"/>
      <c r="BO33" s="381"/>
    </row>
    <row r="34" spans="2:67" ht="14.25" customHeight="1" x14ac:dyDescent="0.25">
      <c r="B34" s="280">
        <v>24</v>
      </c>
      <c r="C34" s="323">
        <v>41810.541666666664</v>
      </c>
      <c r="D34" s="319" t="s">
        <v>184</v>
      </c>
      <c r="E34" s="320" t="s">
        <v>6</v>
      </c>
      <c r="F34" s="321" t="s">
        <v>185</v>
      </c>
      <c r="G34" s="397">
        <v>2</v>
      </c>
      <c r="H34" s="334" t="s">
        <v>6</v>
      </c>
      <c r="I34" s="397">
        <v>0</v>
      </c>
      <c r="J34" s="397">
        <v>1</v>
      </c>
      <c r="K34" s="411">
        <f>IF('Resultat &amp; tabell'!J34="",0,BI34)</f>
        <v>0</v>
      </c>
      <c r="L34" s="401">
        <v>4</v>
      </c>
      <c r="M34" s="421" t="str">
        <f>VLOOKUP(L34,$AT$31:$AY$34,2,FALSE)</f>
        <v>Costa Rica</v>
      </c>
      <c r="N34" s="418">
        <f>VLOOKUP(M34,$AU$31:$AY$34,2,FALSE)</f>
        <v>0</v>
      </c>
      <c r="O34" s="418">
        <f>VLOOKUP(M34,$AU$31:$AY$34,3,FALSE)</f>
        <v>1</v>
      </c>
      <c r="P34" s="418">
        <f>VLOOKUP(M34,$AU$31:$AY$34,4,FALSE)</f>
        <v>7</v>
      </c>
      <c r="Q34" s="419">
        <f>VLOOKUP(M34,$AU$31:$AY$34,5,FALSE)</f>
        <v>-6</v>
      </c>
      <c r="S34" s="404"/>
      <c r="T34" s="286"/>
      <c r="U34" s="286"/>
      <c r="V34" s="286"/>
      <c r="W34" s="286"/>
      <c r="Z34" s="293" t="s">
        <v>60</v>
      </c>
      <c r="AA34" s="294">
        <f t="shared" si="46"/>
        <v>3</v>
      </c>
      <c r="AB34" s="294">
        <f t="shared" si="47"/>
        <v>2</v>
      </c>
      <c r="AC34" s="294">
        <f t="shared" si="48"/>
        <v>0</v>
      </c>
      <c r="AD34" s="293" t="s">
        <v>56</v>
      </c>
      <c r="AE34" s="294">
        <f t="shared" si="49"/>
        <v>0</v>
      </c>
      <c r="AF34" s="290">
        <f t="shared" si="50"/>
        <v>0</v>
      </c>
      <c r="AG34" s="290">
        <f t="shared" si="51"/>
        <v>2</v>
      </c>
      <c r="AI34" s="289">
        <f>RANK($AJ34,$AJ$31:$AJ$34,1)+COUNTIF($AJ$31:$AJ34,$AJ34)-1</f>
        <v>3</v>
      </c>
      <c r="AJ34" s="289">
        <f>AK34+AL34+AM34</f>
        <v>3</v>
      </c>
      <c r="AK34" s="289">
        <f t="shared" si="53"/>
        <v>0</v>
      </c>
      <c r="AL34" s="289">
        <f t="shared" si="54"/>
        <v>0</v>
      </c>
      <c r="AM34" s="289">
        <f t="shared" si="55"/>
        <v>3</v>
      </c>
      <c r="AN34" s="293" t="s">
        <v>60</v>
      </c>
      <c r="AO34" s="289">
        <f t="shared" si="56"/>
        <v>3</v>
      </c>
      <c r="AP34" s="289">
        <f t="shared" si="57"/>
        <v>3</v>
      </c>
      <c r="AQ34" s="289">
        <f t="shared" si="58"/>
        <v>4</v>
      </c>
      <c r="AR34" s="289">
        <f t="shared" si="59"/>
        <v>-1</v>
      </c>
      <c r="AT34" s="289">
        <v>4</v>
      </c>
      <c r="AU34" s="289" t="str">
        <f t="shared" si="60"/>
        <v>Costa Rica</v>
      </c>
      <c r="AV34" s="289">
        <f t="shared" si="61"/>
        <v>0</v>
      </c>
      <c r="AW34" s="289">
        <f t="shared" si="62"/>
        <v>1</v>
      </c>
      <c r="AX34" s="289">
        <f t="shared" si="63"/>
        <v>7</v>
      </c>
      <c r="AY34" s="289">
        <f t="shared" si="64"/>
        <v>-6</v>
      </c>
      <c r="AZ34" s="351">
        <v>24</v>
      </c>
      <c r="BA34" s="358">
        <v>41810.541666666664</v>
      </c>
      <c r="BB34" s="353" t="s">
        <v>60</v>
      </c>
      <c r="BC34" s="354" t="s">
        <v>6</v>
      </c>
      <c r="BD34" s="355" t="s">
        <v>56</v>
      </c>
      <c r="BE34" s="357">
        <f>IF(G34='Resultat &amp; tabell'!$G34,2,0)</f>
        <v>0</v>
      </c>
      <c r="BF34" s="356" t="s">
        <v>6</v>
      </c>
      <c r="BG34" s="357">
        <f>IF(I34='Resultat &amp; tabell'!$I34,2,0)</f>
        <v>0</v>
      </c>
      <c r="BH34" s="357">
        <f>IF(J34='Resultat &amp; tabell'!$J34,1,0)</f>
        <v>0</v>
      </c>
      <c r="BI34" s="341">
        <f t="shared" si="52"/>
        <v>0</v>
      </c>
      <c r="BK34" s="359"/>
      <c r="BL34" s="381"/>
      <c r="BM34" s="381"/>
      <c r="BN34" s="381"/>
      <c r="BO34" s="381"/>
    </row>
    <row r="35" spans="2:67" ht="14.25" customHeight="1" x14ac:dyDescent="0.25">
      <c r="B35" s="280">
        <v>39</v>
      </c>
      <c r="C35" s="323">
        <v>41814.541666666664</v>
      </c>
      <c r="D35" s="319" t="s">
        <v>184</v>
      </c>
      <c r="E35" s="320" t="s">
        <v>6</v>
      </c>
      <c r="F35" s="321" t="s">
        <v>182</v>
      </c>
      <c r="G35" s="397">
        <v>1</v>
      </c>
      <c r="H35" s="334" t="s">
        <v>6</v>
      </c>
      <c r="I35" s="397">
        <v>2</v>
      </c>
      <c r="J35" s="397">
        <v>2</v>
      </c>
      <c r="K35" s="411">
        <f>IF('Resultat &amp; tabell'!J35="",0,BI35)</f>
        <v>1</v>
      </c>
      <c r="N35" s="423"/>
      <c r="O35" s="436"/>
      <c r="P35" s="423"/>
      <c r="Q35" s="423"/>
      <c r="S35" s="404"/>
      <c r="T35" s="286"/>
      <c r="U35" s="286"/>
      <c r="V35" s="286"/>
      <c r="W35" s="286"/>
      <c r="Z35" s="293" t="s">
        <v>60</v>
      </c>
      <c r="AA35" s="294">
        <f t="shared" si="46"/>
        <v>0</v>
      </c>
      <c r="AB35" s="294">
        <f t="shared" si="47"/>
        <v>1</v>
      </c>
      <c r="AC35" s="294">
        <f t="shared" si="48"/>
        <v>2</v>
      </c>
      <c r="AD35" s="293" t="s">
        <v>55</v>
      </c>
      <c r="AE35" s="294">
        <f t="shared" si="49"/>
        <v>3</v>
      </c>
      <c r="AF35" s="290">
        <f t="shared" si="50"/>
        <v>2</v>
      </c>
      <c r="AG35" s="290">
        <f t="shared" si="51"/>
        <v>1</v>
      </c>
      <c r="AZ35" s="351">
        <v>39</v>
      </c>
      <c r="BA35" s="358">
        <v>41814.541666666664</v>
      </c>
      <c r="BB35" s="353" t="s">
        <v>60</v>
      </c>
      <c r="BC35" s="354" t="s">
        <v>6</v>
      </c>
      <c r="BD35" s="355" t="s">
        <v>55</v>
      </c>
      <c r="BE35" s="357">
        <f>IF(G35='Resultat &amp; tabell'!$G35,2,0)</f>
        <v>0</v>
      </c>
      <c r="BF35" s="356" t="s">
        <v>6</v>
      </c>
      <c r="BG35" s="357">
        <f>IF(I35='Resultat &amp; tabell'!$I35,2,0)</f>
        <v>0</v>
      </c>
      <c r="BH35" s="357">
        <f>IF(J35='Resultat &amp; tabell'!$J35,1,0)</f>
        <v>1</v>
      </c>
      <c r="BI35" s="341">
        <f t="shared" si="52"/>
        <v>1</v>
      </c>
      <c r="BL35" s="381"/>
      <c r="BM35" s="385"/>
      <c r="BN35" s="381"/>
      <c r="BO35" s="381"/>
    </row>
    <row r="36" spans="2:67" ht="14.25" customHeight="1" x14ac:dyDescent="0.25">
      <c r="B36" s="280">
        <v>40</v>
      </c>
      <c r="C36" s="323">
        <v>41814.541666666664</v>
      </c>
      <c r="D36" s="319" t="s">
        <v>185</v>
      </c>
      <c r="E36" s="320" t="s">
        <v>6</v>
      </c>
      <c r="F36" s="321" t="s">
        <v>183</v>
      </c>
      <c r="G36" s="397">
        <v>1</v>
      </c>
      <c r="H36" s="334" t="s">
        <v>6</v>
      </c>
      <c r="I36" s="397">
        <v>3</v>
      </c>
      <c r="J36" s="397">
        <v>2</v>
      </c>
      <c r="K36" s="411">
        <f>IF('Resultat &amp; tabell'!J36="",0,BI36)</f>
        <v>0</v>
      </c>
      <c r="N36" s="276"/>
      <c r="O36" s="276"/>
      <c r="P36" s="423"/>
      <c r="Q36" s="423"/>
      <c r="S36" s="404"/>
      <c r="T36" s="286"/>
      <c r="U36" s="286"/>
      <c r="V36" s="286"/>
      <c r="W36" s="286"/>
      <c r="Z36" s="293" t="s">
        <v>56</v>
      </c>
      <c r="AA36" s="294">
        <f t="shared" si="46"/>
        <v>0</v>
      </c>
      <c r="AB36" s="294">
        <f t="shared" si="47"/>
        <v>1</v>
      </c>
      <c r="AC36" s="294">
        <f t="shared" si="48"/>
        <v>3</v>
      </c>
      <c r="AD36" s="293" t="s">
        <v>59</v>
      </c>
      <c r="AE36" s="294">
        <f t="shared" si="49"/>
        <v>3</v>
      </c>
      <c r="AF36" s="290">
        <f t="shared" si="50"/>
        <v>3</v>
      </c>
      <c r="AG36" s="290">
        <f t="shared" si="51"/>
        <v>1</v>
      </c>
      <c r="AZ36" s="351">
        <v>40</v>
      </c>
      <c r="BA36" s="358">
        <v>41814.541666666664</v>
      </c>
      <c r="BB36" s="353" t="s">
        <v>56</v>
      </c>
      <c r="BC36" s="354" t="s">
        <v>6</v>
      </c>
      <c r="BD36" s="355" t="s">
        <v>59</v>
      </c>
      <c r="BE36" s="357">
        <f>IF(G36='Resultat &amp; tabell'!$G36,2,0)</f>
        <v>0</v>
      </c>
      <c r="BF36" s="356" t="s">
        <v>6</v>
      </c>
      <c r="BG36" s="357">
        <f>IF(I36='Resultat &amp; tabell'!$I36,2,0)</f>
        <v>0</v>
      </c>
      <c r="BH36" s="357">
        <f>IF(J36='Resultat &amp; tabell'!$J36,1,0)</f>
        <v>0</v>
      </c>
      <c r="BI36" s="341">
        <f t="shared" si="52"/>
        <v>0</v>
      </c>
      <c r="BL36" s="381"/>
      <c r="BM36" s="385"/>
      <c r="BN36" s="381"/>
      <c r="BO36" s="381"/>
    </row>
    <row r="37" spans="2:67" ht="14.25" customHeight="1" x14ac:dyDescent="0.25">
      <c r="C37" s="295"/>
      <c r="K37" s="424"/>
      <c r="N37" s="423"/>
      <c r="O37" s="436"/>
      <c r="P37" s="423"/>
      <c r="Q37" s="423"/>
      <c r="S37" s="404"/>
      <c r="T37" s="286"/>
      <c r="U37" s="286"/>
      <c r="V37" s="286"/>
      <c r="W37" s="286"/>
      <c r="BA37" s="366"/>
      <c r="BI37" s="342"/>
      <c r="BL37" s="381"/>
      <c r="BM37" s="385"/>
      <c r="BN37" s="381"/>
      <c r="BO37" s="381"/>
    </row>
    <row r="38" spans="2:67" s="300" customFormat="1" ht="14.25" customHeight="1" x14ac:dyDescent="0.25">
      <c r="B38" s="277" t="s">
        <v>61</v>
      </c>
      <c r="C38" s="298"/>
      <c r="D38" s="283"/>
      <c r="E38" s="284"/>
      <c r="F38" s="283"/>
      <c r="G38" s="284"/>
      <c r="H38" s="284"/>
      <c r="I38" s="284"/>
      <c r="J38" s="284"/>
      <c r="K38" s="424"/>
      <c r="L38" s="425"/>
      <c r="M38" s="426"/>
      <c r="N38" s="427"/>
      <c r="O38" s="437"/>
      <c r="P38" s="427"/>
      <c r="Q38" s="427"/>
      <c r="R38" s="426"/>
      <c r="S38" s="427"/>
      <c r="T38" s="284"/>
      <c r="U38" s="284"/>
      <c r="V38" s="284"/>
      <c r="W38" s="305"/>
      <c r="Z38" s="287"/>
      <c r="AA38" s="294"/>
      <c r="AB38" s="294"/>
      <c r="AC38" s="294"/>
      <c r="AD38" s="287"/>
      <c r="AE38" s="301"/>
      <c r="AF38" s="302"/>
      <c r="AG38" s="302"/>
      <c r="AH38" s="301"/>
      <c r="AI38" s="301"/>
      <c r="AJ38" s="301"/>
      <c r="AK38" s="301"/>
      <c r="AL38" s="301"/>
      <c r="AM38" s="301"/>
      <c r="AN38" s="301"/>
      <c r="AO38" s="301"/>
      <c r="AP38" s="301"/>
      <c r="AQ38" s="301"/>
      <c r="AR38" s="301"/>
      <c r="AS38" s="301"/>
      <c r="AT38" s="301"/>
      <c r="AU38" s="301"/>
      <c r="AV38" s="301"/>
      <c r="AW38" s="301"/>
      <c r="AX38" s="301"/>
      <c r="AY38" s="301"/>
      <c r="AZ38" s="344" t="s">
        <v>61</v>
      </c>
      <c r="BA38" s="368"/>
      <c r="BB38" s="345"/>
      <c r="BC38" s="346"/>
      <c r="BD38" s="345"/>
      <c r="BE38" s="346"/>
      <c r="BF38" s="346"/>
      <c r="BG38" s="346"/>
      <c r="BH38" s="346"/>
      <c r="BI38" s="343"/>
      <c r="BJ38" s="310"/>
      <c r="BK38" s="312"/>
      <c r="BL38" s="343"/>
      <c r="BM38" s="386"/>
      <c r="BN38" s="343"/>
      <c r="BO38" s="343"/>
    </row>
    <row r="39" spans="2:67" s="300" customFormat="1" ht="14.25" customHeight="1" x14ac:dyDescent="0.25">
      <c r="B39" s="330" t="s">
        <v>2</v>
      </c>
      <c r="C39" s="331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332" t="s">
        <v>81</v>
      </c>
      <c r="K39" s="428" t="s">
        <v>89</v>
      </c>
      <c r="L39" s="425"/>
      <c r="M39" s="407" t="s">
        <v>61</v>
      </c>
      <c r="N39" s="408" t="s">
        <v>89</v>
      </c>
      <c r="O39" s="408" t="s">
        <v>90</v>
      </c>
      <c r="P39" s="408" t="s">
        <v>91</v>
      </c>
      <c r="Q39" s="409" t="s">
        <v>101</v>
      </c>
      <c r="R39" s="426"/>
      <c r="S39" s="427"/>
      <c r="T39" s="284"/>
      <c r="U39" s="284"/>
      <c r="V39" s="284"/>
      <c r="W39" s="305"/>
      <c r="Z39" s="291" t="s">
        <v>87</v>
      </c>
      <c r="AA39" s="291" t="s">
        <v>89</v>
      </c>
      <c r="AB39" s="291" t="s">
        <v>90</v>
      </c>
      <c r="AC39" s="291" t="s">
        <v>91</v>
      </c>
      <c r="AD39" s="291" t="s">
        <v>88</v>
      </c>
      <c r="AE39" s="291" t="s">
        <v>89</v>
      </c>
      <c r="AF39" s="291" t="s">
        <v>90</v>
      </c>
      <c r="AG39" s="291" t="s">
        <v>91</v>
      </c>
      <c r="AH39" s="301"/>
      <c r="AI39" s="292" t="s">
        <v>99</v>
      </c>
      <c r="AJ39" s="292" t="s">
        <v>98</v>
      </c>
      <c r="AK39" s="292" t="s">
        <v>97</v>
      </c>
      <c r="AL39" s="291" t="s">
        <v>96</v>
      </c>
      <c r="AM39" s="291" t="s">
        <v>95</v>
      </c>
      <c r="AN39" s="291" t="s">
        <v>92</v>
      </c>
      <c r="AO39" s="291" t="s">
        <v>89</v>
      </c>
      <c r="AP39" s="291" t="s">
        <v>90</v>
      </c>
      <c r="AQ39" s="291" t="s">
        <v>91</v>
      </c>
      <c r="AR39" s="292" t="s">
        <v>93</v>
      </c>
      <c r="AS39" s="301"/>
      <c r="AT39" s="291" t="s">
        <v>94</v>
      </c>
      <c r="AU39" s="291" t="s">
        <v>92</v>
      </c>
      <c r="AV39" s="291" t="s">
        <v>89</v>
      </c>
      <c r="AW39" s="291" t="s">
        <v>90</v>
      </c>
      <c r="AX39" s="291" t="s">
        <v>91</v>
      </c>
      <c r="AY39" s="292" t="s">
        <v>93</v>
      </c>
      <c r="AZ39" s="373" t="s">
        <v>2</v>
      </c>
      <c r="BA39" s="371" t="s">
        <v>3</v>
      </c>
      <c r="BB39" s="375" t="s">
        <v>2</v>
      </c>
      <c r="BC39" s="372"/>
      <c r="BD39" s="376"/>
      <c r="BE39" s="1999" t="s">
        <v>4</v>
      </c>
      <c r="BF39" s="1999"/>
      <c r="BG39" s="1999"/>
      <c r="BH39" s="372" t="s">
        <v>81</v>
      </c>
      <c r="BI39" s="333" t="s">
        <v>89</v>
      </c>
      <c r="BJ39" s="310"/>
      <c r="BK39" s="347"/>
      <c r="BL39" s="343"/>
      <c r="BM39" s="343"/>
      <c r="BN39" s="343"/>
      <c r="BO39" s="343"/>
    </row>
    <row r="40" spans="2:67" ht="14.25" customHeight="1" x14ac:dyDescent="0.25">
      <c r="B40" s="280">
        <v>9</v>
      </c>
      <c r="C40" s="323">
        <v>41805.541666666664</v>
      </c>
      <c r="D40" s="319" t="s">
        <v>186</v>
      </c>
      <c r="E40" s="320" t="s">
        <v>6</v>
      </c>
      <c r="F40" s="321" t="s">
        <v>189</v>
      </c>
      <c r="G40" s="397">
        <v>1</v>
      </c>
      <c r="H40" s="334" t="s">
        <v>6</v>
      </c>
      <c r="I40" s="397">
        <v>1</v>
      </c>
      <c r="J40" s="397" t="s">
        <v>122</v>
      </c>
      <c r="K40" s="411">
        <f>IF('Resultat &amp; tabell'!J40="",0,BI40)</f>
        <v>2</v>
      </c>
      <c r="L40" s="412">
        <v>1</v>
      </c>
      <c r="M40" s="413" t="str">
        <f>VLOOKUP(L40,$AT$40:$AY$43,2,FALSE)</f>
        <v>Frankrike</v>
      </c>
      <c r="N40" s="414">
        <f>VLOOKUP(M40,$AU$40:$AY$43,2,FALSE)</f>
        <v>9</v>
      </c>
      <c r="O40" s="414">
        <f>VLOOKUP(M40,$AU$40:$AY$43,3,FALSE)</f>
        <v>7</v>
      </c>
      <c r="P40" s="414">
        <f>VLOOKUP(M40,$AU$40:$AY$43,4,FALSE)</f>
        <v>2</v>
      </c>
      <c r="Q40" s="415">
        <f>VLOOKUP(M40,$AU$40:$AY$43,5,FALSE)</f>
        <v>5</v>
      </c>
      <c r="Z40" s="293" t="s">
        <v>62</v>
      </c>
      <c r="AA40" s="294">
        <f t="shared" ref="AA40:AA45" si="65">IF(G40="",0,IF($G40&lt;$I40,0,IF($G40=$I40,1,3)))</f>
        <v>1</v>
      </c>
      <c r="AB40" s="294">
        <f t="shared" ref="AB40:AB45" si="66">G40</f>
        <v>1</v>
      </c>
      <c r="AC40" s="294">
        <f t="shared" ref="AC40:AC45" si="67">I40</f>
        <v>1</v>
      </c>
      <c r="AD40" s="293" t="s">
        <v>63</v>
      </c>
      <c r="AE40" s="294">
        <f t="shared" ref="AE40:AE45" si="68">IF(I40="",0,IF(I40&lt;G40,0,IF(G40=I40,1,3)))</f>
        <v>1</v>
      </c>
      <c r="AF40" s="290">
        <f t="shared" ref="AF40:AF45" si="69">I40</f>
        <v>1</v>
      </c>
      <c r="AG40" s="290">
        <f t="shared" ref="AG40:AG45" si="70">G40</f>
        <v>1</v>
      </c>
      <c r="AI40" s="289">
        <f>RANK($AJ40,$AJ$40:$AJ$43,1)+COUNTIF($AJ$40:$AJ40,$AJ40)-1</f>
        <v>4</v>
      </c>
      <c r="AJ40" s="289">
        <f>AK40+AL40+AM40</f>
        <v>4</v>
      </c>
      <c r="AK40" s="289">
        <f>SUMPRODUCT(($AO$40:$AO$43=AO40)*($AR$40:$AR$43=AR40)*($AP$40:$AP$43&gt;AP40))</f>
        <v>0</v>
      </c>
      <c r="AL40" s="289">
        <f>SUMPRODUCT(($AO$40:$AO$43=AO40)*($AR$40:$AR$43&gt;AR40))</f>
        <v>0</v>
      </c>
      <c r="AM40" s="289">
        <f>RANK(AO40,$AO$40:$AO$43)</f>
        <v>4</v>
      </c>
      <c r="AN40" s="293" t="s">
        <v>62</v>
      </c>
      <c r="AO40" s="289">
        <f>SUMIF($Z$40:$Z$45,$AN40,$AA$40:$AA$45)+SUMIF($AD$40:$AD$45,$AN40,$AE$40:$AE$45)</f>
        <v>1</v>
      </c>
      <c r="AP40" s="289">
        <f>SUMIF($Z$40:$Z$45,$AN40,$AB$40:$AB$45)+SUMIF($AD$40:$AD$45,$AN40,$AF$40:$AF$45)</f>
        <v>3</v>
      </c>
      <c r="AQ40" s="289">
        <f>SUMIF($Z$40:$Z$45,$AN40,$AC$40:$AC$45)+SUMIF($AD$40:$AD$45,$AN40,$AG$40:$AG$45)</f>
        <v>5</v>
      </c>
      <c r="AR40" s="289">
        <f>AP40-AQ40</f>
        <v>-2</v>
      </c>
      <c r="AT40" s="289">
        <v>1</v>
      </c>
      <c r="AU40" s="289" t="str">
        <f>VLOOKUP($AT40,$AI$40:$AR$43,6,FALSE)</f>
        <v>Frankrike</v>
      </c>
      <c r="AV40" s="289">
        <f>VLOOKUP($AU40,$AN$40:$AR$43,2,FALSE)</f>
        <v>9</v>
      </c>
      <c r="AW40" s="289">
        <f>VLOOKUP($AU40,$AN$40:$AR$43,3,FALSE)</f>
        <v>7</v>
      </c>
      <c r="AX40" s="289">
        <f>VLOOKUP($AU40,$AN$40:$AR$43,4,FALSE)</f>
        <v>2</v>
      </c>
      <c r="AY40" s="289">
        <f>VLOOKUP($AU40,$AN$40:$AR$43,5,FALSE)</f>
        <v>5</v>
      </c>
      <c r="AZ40" s="351">
        <v>9</v>
      </c>
      <c r="BA40" s="358">
        <v>41805.541666666664</v>
      </c>
      <c r="BB40" s="353" t="s">
        <v>62</v>
      </c>
      <c r="BC40" s="354" t="s">
        <v>6</v>
      </c>
      <c r="BD40" s="355" t="s">
        <v>63</v>
      </c>
      <c r="BE40" s="357">
        <f>IF(G40='Resultat &amp; tabell'!$G40,2,0)</f>
        <v>0</v>
      </c>
      <c r="BF40" s="356" t="s">
        <v>6</v>
      </c>
      <c r="BG40" s="357">
        <f>IF(I40='Resultat &amp; tabell'!$I40,2,0)</f>
        <v>2</v>
      </c>
      <c r="BH40" s="357">
        <f>IF(J40='Resultat &amp; tabell'!$J40,1,0)</f>
        <v>0</v>
      </c>
      <c r="BI40" s="341">
        <f t="shared" ref="BI40:BI45" si="71">SUM(BE40+BG40+BH40)</f>
        <v>2</v>
      </c>
      <c r="BJ40" s="311"/>
      <c r="BK40" s="344"/>
      <c r="BL40" s="381"/>
      <c r="BM40" s="381"/>
      <c r="BN40" s="381"/>
      <c r="BO40" s="381"/>
    </row>
    <row r="41" spans="2:67" ht="14.25" customHeight="1" x14ac:dyDescent="0.25">
      <c r="B41" s="280">
        <v>10</v>
      </c>
      <c r="C41" s="323">
        <v>41805.666666666664</v>
      </c>
      <c r="D41" s="319" t="s">
        <v>187</v>
      </c>
      <c r="E41" s="320" t="s">
        <v>6</v>
      </c>
      <c r="F41" s="321" t="s">
        <v>188</v>
      </c>
      <c r="G41" s="397">
        <v>3</v>
      </c>
      <c r="H41" s="334" t="s">
        <v>6</v>
      </c>
      <c r="I41" s="397">
        <v>0</v>
      </c>
      <c r="J41" s="397">
        <v>1</v>
      </c>
      <c r="K41" s="411">
        <f>IF('Resultat &amp; tabell'!J41="",0,BI41)</f>
        <v>5</v>
      </c>
      <c r="L41" s="401">
        <v>2</v>
      </c>
      <c r="M41" s="417" t="str">
        <f>VLOOKUP(L41,$AT$40:$AY$43,2,FALSE)</f>
        <v>Ecuador</v>
      </c>
      <c r="N41" s="418">
        <f>VLOOKUP(M41,$AU$40:$AY$43,2,FALSE)</f>
        <v>4</v>
      </c>
      <c r="O41" s="418">
        <f>VLOOKUP(M41,$AU$40:$AY$43,3,FALSE)</f>
        <v>4</v>
      </c>
      <c r="P41" s="418">
        <f>VLOOKUP(M41,$AU$40:$AY$43,4,FALSE)</f>
        <v>4</v>
      </c>
      <c r="Q41" s="419">
        <f>VLOOKUP(M41,$AU$40:$AY$43,5,FALSE)</f>
        <v>0</v>
      </c>
      <c r="Z41" s="293" t="s">
        <v>64</v>
      </c>
      <c r="AA41" s="294">
        <f t="shared" si="65"/>
        <v>3</v>
      </c>
      <c r="AB41" s="294">
        <f t="shared" si="66"/>
        <v>3</v>
      </c>
      <c r="AC41" s="294">
        <f t="shared" si="67"/>
        <v>0</v>
      </c>
      <c r="AD41" s="293" t="s">
        <v>65</v>
      </c>
      <c r="AE41" s="294">
        <f t="shared" si="68"/>
        <v>0</v>
      </c>
      <c r="AF41" s="290">
        <f t="shared" si="69"/>
        <v>0</v>
      </c>
      <c r="AG41" s="290">
        <f t="shared" si="70"/>
        <v>3</v>
      </c>
      <c r="AI41" s="289">
        <f>RANK($AJ41,$AJ$40:$AJ$43,1)+COUNTIF($AJ$40:$AJ41,$AJ41)-1</f>
        <v>1</v>
      </c>
      <c r="AJ41" s="289">
        <f>AK41+AL41+AM41</f>
        <v>1</v>
      </c>
      <c r="AK41" s="289">
        <f t="shared" ref="AK41:AK43" si="72">SUMPRODUCT(($AO$40:$AO$43=AO41)*($AR$40:$AR$43=AR41)*($AP$40:$AP$43&gt;AP41))</f>
        <v>0</v>
      </c>
      <c r="AL41" s="289">
        <f t="shared" ref="AL41:AL43" si="73">SUMPRODUCT(($AO$40:$AO$43=AO41)*($AR$40:$AR$43&gt;AR41))</f>
        <v>0</v>
      </c>
      <c r="AM41" s="289">
        <f t="shared" ref="AM41:AM43" si="74">RANK(AO41,$AO$40:$AO$43)</f>
        <v>1</v>
      </c>
      <c r="AN41" s="293" t="s">
        <v>64</v>
      </c>
      <c r="AO41" s="289">
        <f t="shared" ref="AO41:AO43" si="75">SUMIF($Z$40:$Z$45,$AN41,$AA$40:$AA$45)+SUMIF($AD$40:$AD$45,$AN41,$AE$40:$AE$45)</f>
        <v>9</v>
      </c>
      <c r="AP41" s="289">
        <f t="shared" ref="AP41:AP43" si="76">SUMIF($Z$40:$Z$45,$AN41,$AB$40:$AB$45)+SUMIF($AD$40:$AD$45,$AN41,$AF$40:$AF$45)</f>
        <v>7</v>
      </c>
      <c r="AQ41" s="289">
        <f t="shared" ref="AQ41:AQ43" si="77">SUMIF($Z$40:$Z$45,$AN41,$AC$40:$AC$45)+SUMIF($AD$40:$AD$45,$AN41,$AG$40:$AG$45)</f>
        <v>2</v>
      </c>
      <c r="AR41" s="289">
        <f t="shared" ref="AR41:AR43" si="78">AP41-AQ41</f>
        <v>5</v>
      </c>
      <c r="AT41" s="289">
        <v>2</v>
      </c>
      <c r="AU41" s="289" t="str">
        <f t="shared" ref="AU41:AU43" si="79">VLOOKUP($AT41,$AI$40:$AR$43,6,FALSE)</f>
        <v>Ecuador</v>
      </c>
      <c r="AV41" s="289">
        <f t="shared" ref="AV41:AV43" si="80">VLOOKUP($AU41,$AN$40:$AR$43,2,FALSE)</f>
        <v>4</v>
      </c>
      <c r="AW41" s="289">
        <f t="shared" ref="AW41:AW43" si="81">VLOOKUP($AU41,$AN$40:$AR$43,3,FALSE)</f>
        <v>4</v>
      </c>
      <c r="AX41" s="289">
        <f t="shared" ref="AX41:AX43" si="82">VLOOKUP($AU41,$AN$40:$AR$43,4,FALSE)</f>
        <v>4</v>
      </c>
      <c r="AY41" s="289">
        <f t="shared" ref="AY41:AY43" si="83">VLOOKUP($AU41,$AN$40:$AR$43,5,FALSE)</f>
        <v>0</v>
      </c>
      <c r="AZ41" s="351">
        <v>10</v>
      </c>
      <c r="BA41" s="358">
        <v>41805.666666666664</v>
      </c>
      <c r="BB41" s="353" t="s">
        <v>64</v>
      </c>
      <c r="BC41" s="354" t="s">
        <v>6</v>
      </c>
      <c r="BD41" s="355" t="s">
        <v>65</v>
      </c>
      <c r="BE41" s="357">
        <f>IF(G41='Resultat &amp; tabell'!$G41,2,0)</f>
        <v>2</v>
      </c>
      <c r="BF41" s="356" t="s">
        <v>6</v>
      </c>
      <c r="BG41" s="357">
        <f>IF(I41='Resultat &amp; tabell'!$I41,2,0)</f>
        <v>2</v>
      </c>
      <c r="BH41" s="357">
        <f>IF(J41='Resultat &amp; tabell'!$J41,1,0)</f>
        <v>1</v>
      </c>
      <c r="BI41" s="341">
        <f t="shared" si="71"/>
        <v>5</v>
      </c>
      <c r="BK41" s="344"/>
      <c r="BL41" s="381"/>
      <c r="BM41" s="381"/>
      <c r="BN41" s="381"/>
      <c r="BO41" s="381"/>
    </row>
    <row r="42" spans="2:67" ht="14.25" customHeight="1" x14ac:dyDescent="0.25">
      <c r="B42" s="280">
        <v>25</v>
      </c>
      <c r="C42" s="323">
        <v>41810.666666666664</v>
      </c>
      <c r="D42" s="319" t="s">
        <v>186</v>
      </c>
      <c r="E42" s="320" t="s">
        <v>6</v>
      </c>
      <c r="F42" s="321" t="s">
        <v>187</v>
      </c>
      <c r="G42" s="397">
        <v>1</v>
      </c>
      <c r="H42" s="334" t="s">
        <v>6</v>
      </c>
      <c r="I42" s="397">
        <v>2</v>
      </c>
      <c r="J42" s="397">
        <v>2</v>
      </c>
      <c r="K42" s="411">
        <f>IF('Resultat &amp; tabell'!J42="",0,BI42)</f>
        <v>1</v>
      </c>
      <c r="L42" s="401">
        <v>3</v>
      </c>
      <c r="M42" s="432" t="str">
        <f>VLOOKUP(L42,$AT$40:$AY$43,2,FALSE)</f>
        <v>Honduras</v>
      </c>
      <c r="N42" s="433">
        <f>VLOOKUP(M42,$AU$40:$AY$43,2,FALSE)</f>
        <v>3</v>
      </c>
      <c r="O42" s="433">
        <f>VLOOKUP(M42,$AU$40:$AY$43,3,FALSE)</f>
        <v>3</v>
      </c>
      <c r="P42" s="433">
        <f>VLOOKUP(M42,$AU$40:$AY$43,4,FALSE)</f>
        <v>6</v>
      </c>
      <c r="Q42" s="434">
        <f>VLOOKUP(M42,$AU$40:$AY$43,5,FALSE)</f>
        <v>-3</v>
      </c>
      <c r="Z42" s="293" t="s">
        <v>62</v>
      </c>
      <c r="AA42" s="294">
        <f t="shared" si="65"/>
        <v>0</v>
      </c>
      <c r="AB42" s="294">
        <f t="shared" si="66"/>
        <v>1</v>
      </c>
      <c r="AC42" s="294">
        <f t="shared" si="67"/>
        <v>2</v>
      </c>
      <c r="AD42" s="293" t="s">
        <v>64</v>
      </c>
      <c r="AE42" s="294">
        <f t="shared" si="68"/>
        <v>3</v>
      </c>
      <c r="AF42" s="290">
        <f t="shared" si="69"/>
        <v>2</v>
      </c>
      <c r="AG42" s="290">
        <f t="shared" si="70"/>
        <v>1</v>
      </c>
      <c r="AI42" s="289">
        <f>RANK($AJ42,$AJ$40:$AJ$43,1)+COUNTIF($AJ$40:$AJ42,$AJ42)-1</f>
        <v>2</v>
      </c>
      <c r="AJ42" s="289">
        <f>AK42+AL42+AM42</f>
        <v>2</v>
      </c>
      <c r="AK42" s="289">
        <f t="shared" si="72"/>
        <v>0</v>
      </c>
      <c r="AL42" s="289">
        <f t="shared" si="73"/>
        <v>0</v>
      </c>
      <c r="AM42" s="289">
        <f t="shared" si="74"/>
        <v>2</v>
      </c>
      <c r="AN42" s="293" t="s">
        <v>63</v>
      </c>
      <c r="AO42" s="289">
        <f t="shared" si="75"/>
        <v>4</v>
      </c>
      <c r="AP42" s="289">
        <f t="shared" si="76"/>
        <v>4</v>
      </c>
      <c r="AQ42" s="289">
        <f t="shared" si="77"/>
        <v>4</v>
      </c>
      <c r="AR42" s="289">
        <f t="shared" si="78"/>
        <v>0</v>
      </c>
      <c r="AT42" s="289">
        <v>3</v>
      </c>
      <c r="AU42" s="289" t="str">
        <f t="shared" si="79"/>
        <v>Honduras</v>
      </c>
      <c r="AV42" s="289">
        <f t="shared" si="80"/>
        <v>3</v>
      </c>
      <c r="AW42" s="289">
        <f t="shared" si="81"/>
        <v>3</v>
      </c>
      <c r="AX42" s="289">
        <f t="shared" si="82"/>
        <v>6</v>
      </c>
      <c r="AY42" s="289">
        <f t="shared" si="83"/>
        <v>-3</v>
      </c>
      <c r="AZ42" s="351">
        <v>25</v>
      </c>
      <c r="BA42" s="358">
        <v>41810.666666666664</v>
      </c>
      <c r="BB42" s="353" t="s">
        <v>62</v>
      </c>
      <c r="BC42" s="354" t="s">
        <v>6</v>
      </c>
      <c r="BD42" s="355" t="s">
        <v>64</v>
      </c>
      <c r="BE42" s="357">
        <f>IF(G42='Resultat &amp; tabell'!$G42,2,0)</f>
        <v>0</v>
      </c>
      <c r="BF42" s="356" t="s">
        <v>6</v>
      </c>
      <c r="BG42" s="357">
        <f>IF(I42='Resultat &amp; tabell'!$I42,2,0)</f>
        <v>0</v>
      </c>
      <c r="BH42" s="357">
        <f>IF(J42='Resultat &amp; tabell'!$J42,1,0)</f>
        <v>1</v>
      </c>
      <c r="BI42" s="341">
        <f t="shared" si="71"/>
        <v>1</v>
      </c>
      <c r="BK42" s="359"/>
      <c r="BL42" s="381"/>
      <c r="BM42" s="381"/>
      <c r="BN42" s="381"/>
      <c r="BO42" s="381"/>
    </row>
    <row r="43" spans="2:67" ht="14.25" customHeight="1" x14ac:dyDescent="0.25">
      <c r="B43" s="280">
        <v>26</v>
      </c>
      <c r="C43" s="323">
        <v>41810.791666666664</v>
      </c>
      <c r="D43" s="319" t="s">
        <v>188</v>
      </c>
      <c r="E43" s="320" t="s">
        <v>6</v>
      </c>
      <c r="F43" s="321" t="s">
        <v>189</v>
      </c>
      <c r="G43" s="397">
        <v>1</v>
      </c>
      <c r="H43" s="334" t="s">
        <v>6</v>
      </c>
      <c r="I43" s="397">
        <v>2</v>
      </c>
      <c r="J43" s="397">
        <v>2</v>
      </c>
      <c r="K43" s="411">
        <f>IF('Resultat &amp; tabell'!J43="",0,BI43)</f>
        <v>5</v>
      </c>
      <c r="L43" s="401">
        <v>4</v>
      </c>
      <c r="M43" s="421" t="str">
        <f>VLOOKUP(L43,$AT$40:$AY$43,2,FALSE)</f>
        <v>Schweiz</v>
      </c>
      <c r="N43" s="418">
        <f>VLOOKUP(M43,$AU$40:$AY$43,2,FALSE)</f>
        <v>1</v>
      </c>
      <c r="O43" s="418">
        <f>VLOOKUP(M43,$AU$40:$AY$43,3,FALSE)</f>
        <v>3</v>
      </c>
      <c r="P43" s="418">
        <f>VLOOKUP(M43,$AU$40:$AY$43,4,FALSE)</f>
        <v>5</v>
      </c>
      <c r="Q43" s="419">
        <f>VLOOKUP(M43,$AU$40:$AY$43,5,FALSE)</f>
        <v>-2</v>
      </c>
      <c r="Z43" s="293" t="s">
        <v>65</v>
      </c>
      <c r="AA43" s="294">
        <f t="shared" si="65"/>
        <v>0</v>
      </c>
      <c r="AB43" s="294">
        <f t="shared" si="66"/>
        <v>1</v>
      </c>
      <c r="AC43" s="294">
        <f t="shared" si="67"/>
        <v>2</v>
      </c>
      <c r="AD43" s="293" t="s">
        <v>63</v>
      </c>
      <c r="AE43" s="294">
        <f t="shared" si="68"/>
        <v>3</v>
      </c>
      <c r="AF43" s="290">
        <f t="shared" si="69"/>
        <v>2</v>
      </c>
      <c r="AG43" s="290">
        <f t="shared" si="70"/>
        <v>1</v>
      </c>
      <c r="AI43" s="289">
        <f>RANK($AJ43,$AJ$40:$AJ$43,1)+COUNTIF($AJ$40:$AJ43,$AJ43)-1</f>
        <v>3</v>
      </c>
      <c r="AJ43" s="289">
        <f>AK43+AL43+AM43</f>
        <v>3</v>
      </c>
      <c r="AK43" s="289">
        <f t="shared" si="72"/>
        <v>0</v>
      </c>
      <c r="AL43" s="289">
        <f t="shared" si="73"/>
        <v>0</v>
      </c>
      <c r="AM43" s="289">
        <f t="shared" si="74"/>
        <v>3</v>
      </c>
      <c r="AN43" s="293" t="s">
        <v>65</v>
      </c>
      <c r="AO43" s="289">
        <f t="shared" si="75"/>
        <v>3</v>
      </c>
      <c r="AP43" s="289">
        <f t="shared" si="76"/>
        <v>3</v>
      </c>
      <c r="AQ43" s="289">
        <f t="shared" si="77"/>
        <v>6</v>
      </c>
      <c r="AR43" s="289">
        <f t="shared" si="78"/>
        <v>-3</v>
      </c>
      <c r="AT43" s="289">
        <v>4</v>
      </c>
      <c r="AU43" s="289" t="str">
        <f t="shared" si="79"/>
        <v>Schweiz</v>
      </c>
      <c r="AV43" s="289">
        <f t="shared" si="80"/>
        <v>1</v>
      </c>
      <c r="AW43" s="289">
        <f t="shared" si="81"/>
        <v>3</v>
      </c>
      <c r="AX43" s="289">
        <f t="shared" si="82"/>
        <v>5</v>
      </c>
      <c r="AY43" s="289">
        <f t="shared" si="83"/>
        <v>-2</v>
      </c>
      <c r="AZ43" s="351">
        <v>26</v>
      </c>
      <c r="BA43" s="358">
        <v>41810.791666666664</v>
      </c>
      <c r="BB43" s="353" t="s">
        <v>65</v>
      </c>
      <c r="BC43" s="354" t="s">
        <v>6</v>
      </c>
      <c r="BD43" s="355" t="s">
        <v>63</v>
      </c>
      <c r="BE43" s="357">
        <f>IF(G43='Resultat &amp; tabell'!$G43,2,0)</f>
        <v>2</v>
      </c>
      <c r="BF43" s="356" t="s">
        <v>6</v>
      </c>
      <c r="BG43" s="357">
        <f>IF(I43='Resultat &amp; tabell'!$I43,2,0)</f>
        <v>2</v>
      </c>
      <c r="BH43" s="357">
        <f>IF(J43='Resultat &amp; tabell'!$J43,1,0)</f>
        <v>1</v>
      </c>
      <c r="BI43" s="341">
        <f t="shared" si="71"/>
        <v>5</v>
      </c>
      <c r="BK43" s="359"/>
      <c r="BL43" s="381"/>
      <c r="BM43" s="381"/>
      <c r="BN43" s="381"/>
      <c r="BO43" s="381"/>
    </row>
    <row r="44" spans="2:67" ht="14.25" customHeight="1" x14ac:dyDescent="0.25">
      <c r="B44" s="280">
        <v>41</v>
      </c>
      <c r="C44" s="323">
        <v>41815.666666666664</v>
      </c>
      <c r="D44" s="319" t="s">
        <v>188</v>
      </c>
      <c r="E44" s="320" t="s">
        <v>6</v>
      </c>
      <c r="F44" s="321" t="s">
        <v>186</v>
      </c>
      <c r="G44" s="397">
        <v>2</v>
      </c>
      <c r="H44" s="334" t="s">
        <v>6</v>
      </c>
      <c r="I44" s="397">
        <v>1</v>
      </c>
      <c r="J44" s="397">
        <v>1</v>
      </c>
      <c r="K44" s="411">
        <f>IF('Resultat &amp; tabell'!J44="",0,BI44)</f>
        <v>0</v>
      </c>
      <c r="M44" s="403"/>
      <c r="N44" s="433"/>
      <c r="O44" s="276"/>
      <c r="P44" s="433"/>
      <c r="Q44" s="433"/>
      <c r="Z44" s="293" t="s">
        <v>65</v>
      </c>
      <c r="AA44" s="294">
        <f t="shared" si="65"/>
        <v>3</v>
      </c>
      <c r="AB44" s="294">
        <f t="shared" si="66"/>
        <v>2</v>
      </c>
      <c r="AC44" s="294">
        <f t="shared" si="67"/>
        <v>1</v>
      </c>
      <c r="AD44" s="293" t="s">
        <v>62</v>
      </c>
      <c r="AE44" s="294">
        <f t="shared" si="68"/>
        <v>0</v>
      </c>
      <c r="AF44" s="290">
        <f t="shared" si="69"/>
        <v>1</v>
      </c>
      <c r="AG44" s="290">
        <f t="shared" si="70"/>
        <v>2</v>
      </c>
      <c r="AZ44" s="351">
        <v>41</v>
      </c>
      <c r="BA44" s="358">
        <v>41815.666666666664</v>
      </c>
      <c r="BB44" s="353" t="s">
        <v>65</v>
      </c>
      <c r="BC44" s="354" t="s">
        <v>6</v>
      </c>
      <c r="BD44" s="355" t="s">
        <v>62</v>
      </c>
      <c r="BE44" s="357">
        <f>IF(G44='Resultat &amp; tabell'!$G44,2,0)</f>
        <v>0</v>
      </c>
      <c r="BF44" s="356" t="s">
        <v>6</v>
      </c>
      <c r="BG44" s="357">
        <f>IF(I44='Resultat &amp; tabell'!$I44,2,0)</f>
        <v>0</v>
      </c>
      <c r="BH44" s="357">
        <f>IF(J44='Resultat &amp; tabell'!$J44,1,0)</f>
        <v>0</v>
      </c>
      <c r="BI44" s="341">
        <f t="shared" si="71"/>
        <v>0</v>
      </c>
      <c r="BL44" s="381"/>
      <c r="BM44" s="381"/>
      <c r="BN44" s="381"/>
      <c r="BO44" s="381"/>
    </row>
    <row r="45" spans="2:67" ht="14.25" customHeight="1" x14ac:dyDescent="0.25">
      <c r="B45" s="280">
        <v>42</v>
      </c>
      <c r="C45" s="323">
        <v>41815.708333333336</v>
      </c>
      <c r="D45" s="319" t="s">
        <v>189</v>
      </c>
      <c r="E45" s="320" t="s">
        <v>6</v>
      </c>
      <c r="F45" s="321" t="s">
        <v>187</v>
      </c>
      <c r="G45" s="397">
        <v>1</v>
      </c>
      <c r="H45" s="334" t="s">
        <v>6</v>
      </c>
      <c r="I45" s="397">
        <v>2</v>
      </c>
      <c r="J45" s="397">
        <v>2</v>
      </c>
      <c r="K45" s="411">
        <f>IF('Resultat &amp; tabell'!J45="",0,BI45)</f>
        <v>0</v>
      </c>
      <c r="M45" s="456"/>
      <c r="N45" s="276"/>
      <c r="O45" s="433"/>
      <c r="P45" s="433"/>
      <c r="Q45" s="433"/>
      <c r="Z45" s="293" t="s">
        <v>63</v>
      </c>
      <c r="AA45" s="294">
        <f t="shared" si="65"/>
        <v>0</v>
      </c>
      <c r="AB45" s="294">
        <f t="shared" si="66"/>
        <v>1</v>
      </c>
      <c r="AC45" s="294">
        <f t="shared" si="67"/>
        <v>2</v>
      </c>
      <c r="AD45" s="293" t="s">
        <v>64</v>
      </c>
      <c r="AE45" s="294">
        <f t="shared" si="68"/>
        <v>3</v>
      </c>
      <c r="AF45" s="290">
        <f t="shared" si="69"/>
        <v>2</v>
      </c>
      <c r="AG45" s="290">
        <f t="shared" si="70"/>
        <v>1</v>
      </c>
      <c r="AZ45" s="351">
        <v>42</v>
      </c>
      <c r="BA45" s="358">
        <v>41815.708333333336</v>
      </c>
      <c r="BB45" s="353" t="s">
        <v>63</v>
      </c>
      <c r="BC45" s="354" t="s">
        <v>6</v>
      </c>
      <c r="BD45" s="355" t="s">
        <v>64</v>
      </c>
      <c r="BE45" s="357">
        <f>IF(G45='Resultat &amp; tabell'!$G45,2,0)</f>
        <v>0</v>
      </c>
      <c r="BF45" s="356" t="s">
        <v>6</v>
      </c>
      <c r="BG45" s="357">
        <f>IF(I45='Resultat &amp; tabell'!$I45,2,0)</f>
        <v>0</v>
      </c>
      <c r="BH45" s="357">
        <f>IF(J45='Resultat &amp; tabell'!$J45,1,0)</f>
        <v>0</v>
      </c>
      <c r="BI45" s="341">
        <f t="shared" si="71"/>
        <v>0</v>
      </c>
      <c r="BL45" s="381"/>
      <c r="BM45" s="381"/>
      <c r="BN45" s="381"/>
      <c r="BO45" s="381"/>
    </row>
    <row r="46" spans="2:67" ht="14.25" customHeight="1" x14ac:dyDescent="0.25">
      <c r="C46" s="295"/>
      <c r="K46" s="424"/>
      <c r="N46" s="423"/>
      <c r="O46" s="436"/>
      <c r="P46" s="423"/>
      <c r="Q46" s="423"/>
      <c r="BA46" s="366"/>
      <c r="BI46" s="342"/>
      <c r="BL46" s="381"/>
      <c r="BM46" s="385"/>
      <c r="BN46" s="381"/>
      <c r="BO46" s="381"/>
    </row>
    <row r="47" spans="2:67" s="300" customFormat="1" ht="14.25" customHeight="1" x14ac:dyDescent="0.25">
      <c r="B47" s="277" t="s">
        <v>66</v>
      </c>
      <c r="C47" s="298"/>
      <c r="D47" s="283"/>
      <c r="E47" s="284"/>
      <c r="F47" s="283"/>
      <c r="G47" s="284"/>
      <c r="H47" s="284"/>
      <c r="I47" s="284"/>
      <c r="J47" s="284"/>
      <c r="K47" s="424"/>
      <c r="L47" s="425"/>
      <c r="M47" s="426"/>
      <c r="N47" s="276"/>
      <c r="O47" s="437"/>
      <c r="P47" s="427"/>
      <c r="Q47" s="427"/>
      <c r="R47" s="426"/>
      <c r="S47" s="427"/>
      <c r="T47" s="284"/>
      <c r="U47" s="284"/>
      <c r="V47" s="284"/>
      <c r="W47" s="305"/>
      <c r="Z47" s="287"/>
      <c r="AA47" s="294"/>
      <c r="AB47" s="294"/>
      <c r="AC47" s="294"/>
      <c r="AD47" s="287"/>
      <c r="AE47" s="301"/>
      <c r="AF47" s="302"/>
      <c r="AG47" s="302"/>
      <c r="AH47" s="301"/>
      <c r="AI47" s="301"/>
      <c r="AJ47" s="301"/>
      <c r="AK47" s="301"/>
      <c r="AL47" s="301"/>
      <c r="AM47" s="301"/>
      <c r="AN47" s="301"/>
      <c r="AO47" s="301"/>
      <c r="AP47" s="301"/>
      <c r="AQ47" s="301"/>
      <c r="AR47" s="301"/>
      <c r="AS47" s="301"/>
      <c r="AT47" s="301"/>
      <c r="AU47" s="301"/>
      <c r="AV47" s="301"/>
      <c r="AW47" s="301"/>
      <c r="AX47" s="301"/>
      <c r="AY47" s="301"/>
      <c r="AZ47" s="344" t="s">
        <v>66</v>
      </c>
      <c r="BA47" s="368"/>
      <c r="BB47" s="345"/>
      <c r="BC47" s="346"/>
      <c r="BD47" s="345"/>
      <c r="BE47" s="346"/>
      <c r="BF47" s="346"/>
      <c r="BG47" s="346"/>
      <c r="BH47" s="346"/>
      <c r="BI47" s="343"/>
      <c r="BJ47" s="310"/>
      <c r="BK47" s="312"/>
      <c r="BL47" s="343"/>
      <c r="BM47" s="386"/>
      <c r="BN47" s="343"/>
      <c r="BO47" s="343"/>
    </row>
    <row r="48" spans="2:67" s="300" customFormat="1" ht="14.25" customHeight="1" x14ac:dyDescent="0.25">
      <c r="B48" s="330" t="s">
        <v>2</v>
      </c>
      <c r="C48" s="331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332" t="s">
        <v>81</v>
      </c>
      <c r="K48" s="428" t="s">
        <v>89</v>
      </c>
      <c r="L48" s="425"/>
      <c r="M48" s="407" t="s">
        <v>66</v>
      </c>
      <c r="N48" s="408" t="s">
        <v>89</v>
      </c>
      <c r="O48" s="408" t="s">
        <v>90</v>
      </c>
      <c r="P48" s="408" t="s">
        <v>91</v>
      </c>
      <c r="Q48" s="409" t="s">
        <v>101</v>
      </c>
      <c r="R48" s="426"/>
      <c r="S48" s="427"/>
      <c r="T48" s="284"/>
      <c r="U48" s="284"/>
      <c r="V48" s="284"/>
      <c r="W48" s="305"/>
      <c r="Z48" s="291" t="s">
        <v>87</v>
      </c>
      <c r="AA48" s="291" t="s">
        <v>89</v>
      </c>
      <c r="AB48" s="291" t="s">
        <v>90</v>
      </c>
      <c r="AC48" s="291" t="s">
        <v>91</v>
      </c>
      <c r="AD48" s="291" t="s">
        <v>88</v>
      </c>
      <c r="AE48" s="291" t="s">
        <v>89</v>
      </c>
      <c r="AF48" s="291" t="s">
        <v>90</v>
      </c>
      <c r="AG48" s="291" t="s">
        <v>91</v>
      </c>
      <c r="AH48" s="301"/>
      <c r="AI48" s="292" t="s">
        <v>99</v>
      </c>
      <c r="AJ48" s="292" t="s">
        <v>98</v>
      </c>
      <c r="AK48" s="292" t="s">
        <v>97</v>
      </c>
      <c r="AL48" s="291" t="s">
        <v>96</v>
      </c>
      <c r="AM48" s="291" t="s">
        <v>95</v>
      </c>
      <c r="AN48" s="291" t="s">
        <v>92</v>
      </c>
      <c r="AO48" s="291" t="s">
        <v>89</v>
      </c>
      <c r="AP48" s="291" t="s">
        <v>90</v>
      </c>
      <c r="AQ48" s="291" t="s">
        <v>91</v>
      </c>
      <c r="AR48" s="292" t="s">
        <v>93</v>
      </c>
      <c r="AS48" s="301"/>
      <c r="AT48" s="291" t="s">
        <v>94</v>
      </c>
      <c r="AU48" s="291" t="s">
        <v>92</v>
      </c>
      <c r="AV48" s="291" t="s">
        <v>89</v>
      </c>
      <c r="AW48" s="291" t="s">
        <v>90</v>
      </c>
      <c r="AX48" s="291" t="s">
        <v>91</v>
      </c>
      <c r="AY48" s="292" t="s">
        <v>93</v>
      </c>
      <c r="AZ48" s="373" t="s">
        <v>2</v>
      </c>
      <c r="BA48" s="371" t="s">
        <v>3</v>
      </c>
      <c r="BB48" s="375" t="s">
        <v>2</v>
      </c>
      <c r="BC48" s="372"/>
      <c r="BD48" s="376"/>
      <c r="BE48" s="1999" t="s">
        <v>4</v>
      </c>
      <c r="BF48" s="1999"/>
      <c r="BG48" s="1999"/>
      <c r="BH48" s="372" t="s">
        <v>81</v>
      </c>
      <c r="BI48" s="333" t="s">
        <v>89</v>
      </c>
      <c r="BJ48" s="310"/>
      <c r="BK48" s="347"/>
      <c r="BL48" s="343"/>
      <c r="BM48" s="343"/>
      <c r="BN48" s="343"/>
      <c r="BO48" s="343"/>
    </row>
    <row r="49" spans="2:67" ht="14.25" customHeight="1" x14ac:dyDescent="0.25">
      <c r="B49" s="280">
        <v>11</v>
      </c>
      <c r="C49" s="323">
        <v>41805.791666666664</v>
      </c>
      <c r="D49" s="319" t="s">
        <v>190</v>
      </c>
      <c r="E49" s="320" t="s">
        <v>6</v>
      </c>
      <c r="F49" s="321" t="s">
        <v>193</v>
      </c>
      <c r="G49" s="397">
        <v>3</v>
      </c>
      <c r="H49" s="334" t="s">
        <v>6</v>
      </c>
      <c r="I49" s="397">
        <v>0</v>
      </c>
      <c r="J49" s="397">
        <v>1</v>
      </c>
      <c r="K49" s="411">
        <f>IF('Resultat &amp; tabell'!J49="",0,BI49)</f>
        <v>1</v>
      </c>
      <c r="L49" s="412">
        <v>1</v>
      </c>
      <c r="M49" s="413" t="str">
        <f>VLOOKUP(L49,$AT$49:$AY$52,2,FALSE)</f>
        <v>Argentina</v>
      </c>
      <c r="N49" s="414">
        <f>VLOOKUP(M49,$AU$49:$AY$52,2,FALSE)</f>
        <v>9</v>
      </c>
      <c r="O49" s="414">
        <f>VLOOKUP(M49,$AU$49:$AY$52,3,FALSE)</f>
        <v>8</v>
      </c>
      <c r="P49" s="414">
        <f>VLOOKUP(M49,$AU$49:$AY$52,4,FALSE)</f>
        <v>1</v>
      </c>
      <c r="Q49" s="415">
        <f>VLOOKUP(M49,$AU$49:$AY$52,5,FALSE)</f>
        <v>7</v>
      </c>
      <c r="Z49" s="293" t="s">
        <v>67</v>
      </c>
      <c r="AA49" s="294">
        <f t="shared" ref="AA49:AA54" si="84">IF(G49="",0,IF($G49&lt;$I49,0,IF($G49=$I49,1,3)))</f>
        <v>3</v>
      </c>
      <c r="AB49" s="294">
        <f t="shared" ref="AB49:AB54" si="85">G49</f>
        <v>3</v>
      </c>
      <c r="AC49" s="294">
        <f t="shared" ref="AC49:AC54" si="86">I49</f>
        <v>0</v>
      </c>
      <c r="AD49" s="293" t="s">
        <v>68</v>
      </c>
      <c r="AE49" s="294">
        <f t="shared" ref="AE49:AE54" si="87">IF(I49="",0,IF(I49&lt;G49,0,IF(G49=I49,1,3)))</f>
        <v>0</v>
      </c>
      <c r="AF49" s="290">
        <f t="shared" ref="AF49:AF54" si="88">I49</f>
        <v>0</v>
      </c>
      <c r="AG49" s="290">
        <f t="shared" ref="AG49:AG54" si="89">G49</f>
        <v>3</v>
      </c>
      <c r="AI49" s="289">
        <f>RANK($AJ49,$AJ$49:$AJ$52,1)+COUNTIF($AJ$49:$AJ49,$AJ49)-1</f>
        <v>1</v>
      </c>
      <c r="AJ49" s="289">
        <f>AK49+AL49+AM49</f>
        <v>1</v>
      </c>
      <c r="AK49" s="289">
        <f>SUMPRODUCT(($AO$49:$AO$52=AO49)*($AR$49:$AR$52=AR49)*($AP$49:$AP$52&gt;AP49))</f>
        <v>0</v>
      </c>
      <c r="AL49" s="289">
        <f>SUMPRODUCT(($AO$49:$AO$52=AO49)*($AR$49:$AR$52&gt;AR49))</f>
        <v>0</v>
      </c>
      <c r="AM49" s="289">
        <f>RANK(AO49,$AO$49:$AO$52)</f>
        <v>1</v>
      </c>
      <c r="AN49" s="293" t="s">
        <v>67</v>
      </c>
      <c r="AO49" s="289">
        <f>SUMIF($Z$49:$Z$54,$AN49,$AA$49:$AA$54)+SUMIF($AD$49:$AD$54,$AN49,$AE$49:$AE$54)</f>
        <v>9</v>
      </c>
      <c r="AP49" s="289">
        <f>SUMIF($Z$49:$Z$54,$AN49,$AB$49:$AB$54)+SUMIF($AD$49:$AD$54,$AN49,$AF$49:$AF$54)</f>
        <v>8</v>
      </c>
      <c r="AQ49" s="289">
        <f>SUMIF($Z$49:$Z$54,$AN49,$AC$49:$AC$54)+SUMIF($AD$49:$AD$54,$AN49,$AG$49:$AG$54)</f>
        <v>1</v>
      </c>
      <c r="AR49" s="289">
        <f>AP49-AQ49</f>
        <v>7</v>
      </c>
      <c r="AT49" s="289">
        <v>1</v>
      </c>
      <c r="AU49" s="289" t="str">
        <f>VLOOKUP($AT49,$AI$49:$AR$52,6,FALSE)</f>
        <v>Argentina</v>
      </c>
      <c r="AV49" s="289">
        <f>VLOOKUP($AU49,$AN$49:$AR$52,2,FALSE)</f>
        <v>9</v>
      </c>
      <c r="AW49" s="289">
        <f>VLOOKUP($AU49,$AN$49:$AR$52,3,FALSE)</f>
        <v>8</v>
      </c>
      <c r="AX49" s="289">
        <f>VLOOKUP($AU49,$AN$49:$AR$52,4,FALSE)</f>
        <v>1</v>
      </c>
      <c r="AY49" s="289">
        <f>VLOOKUP($AU49,$AN$49:$AR$52,5,FALSE)</f>
        <v>7</v>
      </c>
      <c r="AZ49" s="351">
        <v>11</v>
      </c>
      <c r="BA49" s="358">
        <v>41805.791666666664</v>
      </c>
      <c r="BB49" s="353" t="s">
        <v>67</v>
      </c>
      <c r="BC49" s="354" t="s">
        <v>6</v>
      </c>
      <c r="BD49" s="355" t="s">
        <v>68</v>
      </c>
      <c r="BE49" s="357">
        <f>IF(G49='Resultat &amp; tabell'!$G49,2,0)</f>
        <v>0</v>
      </c>
      <c r="BF49" s="356" t="s">
        <v>6</v>
      </c>
      <c r="BG49" s="357">
        <f>IF(I49='Resultat &amp; tabell'!$I49,2,0)</f>
        <v>0</v>
      </c>
      <c r="BH49" s="357">
        <f>IF(J49='Resultat &amp; tabell'!$J49,1,0)</f>
        <v>1</v>
      </c>
      <c r="BI49" s="341">
        <f t="shared" ref="BI49:BI54" si="90">SUM(BE49+BG49+BH49)</f>
        <v>1</v>
      </c>
      <c r="BJ49" s="311"/>
      <c r="BK49" s="344"/>
      <c r="BL49" s="381"/>
      <c r="BM49" s="381"/>
      <c r="BN49" s="381"/>
      <c r="BO49" s="381"/>
    </row>
    <row r="50" spans="2:67" ht="14.25" customHeight="1" x14ac:dyDescent="0.25">
      <c r="B50" s="280">
        <v>12</v>
      </c>
      <c r="C50" s="323">
        <v>41806.666666666664</v>
      </c>
      <c r="D50" s="319" t="s">
        <v>191</v>
      </c>
      <c r="E50" s="320" t="s">
        <v>6</v>
      </c>
      <c r="F50" s="321" t="s">
        <v>192</v>
      </c>
      <c r="G50" s="397">
        <v>0</v>
      </c>
      <c r="H50" s="334" t="s">
        <v>6</v>
      </c>
      <c r="I50" s="397">
        <v>1</v>
      </c>
      <c r="J50" s="397">
        <v>2</v>
      </c>
      <c r="K50" s="411">
        <f>IF('Resultat &amp; tabell'!J50="",0,BI50)</f>
        <v>2</v>
      </c>
      <c r="L50" s="401">
        <v>2</v>
      </c>
      <c r="M50" s="417" t="str">
        <f>VLOOKUP(L50,$AT$49:$AY$52,2,FALSE)</f>
        <v>Nigeria</v>
      </c>
      <c r="N50" s="418">
        <f>VLOOKUP(M50,$AU$49:$AY$52,2,FALSE)</f>
        <v>4</v>
      </c>
      <c r="O50" s="418">
        <f>VLOOKUP(M50,$AU$49:$AY$52,3,FALSE)</f>
        <v>4</v>
      </c>
      <c r="P50" s="418">
        <f>VLOOKUP(M50,$AU$49:$AY$52,4,FALSE)</f>
        <v>4</v>
      </c>
      <c r="Q50" s="419">
        <f>VLOOKUP(M50,$AU$49:$AY$52,5,FALSE)</f>
        <v>0</v>
      </c>
      <c r="Z50" s="293" t="s">
        <v>69</v>
      </c>
      <c r="AA50" s="294">
        <f t="shared" si="84"/>
        <v>0</v>
      </c>
      <c r="AB50" s="294">
        <f t="shared" si="85"/>
        <v>0</v>
      </c>
      <c r="AC50" s="294">
        <f t="shared" si="86"/>
        <v>1</v>
      </c>
      <c r="AD50" s="293" t="s">
        <v>70</v>
      </c>
      <c r="AE50" s="294">
        <f t="shared" si="87"/>
        <v>3</v>
      </c>
      <c r="AF50" s="290">
        <f t="shared" si="88"/>
        <v>1</v>
      </c>
      <c r="AG50" s="290">
        <f t="shared" si="89"/>
        <v>0</v>
      </c>
      <c r="AI50" s="289">
        <f>RANK($AJ50,$AJ$49:$AJ$52,1)+COUNTIF($AJ$49:$AJ50,$AJ50)-1</f>
        <v>4</v>
      </c>
      <c r="AJ50" s="289">
        <f>AK50+AL50+AM50</f>
        <v>4</v>
      </c>
      <c r="AK50" s="289">
        <f t="shared" ref="AK50:AK52" si="91">SUMPRODUCT(($AO$49:$AO$52=AO50)*($AR$49:$AR$52=AR50)*($AP$49:$AP$52&gt;AP50))</f>
        <v>0</v>
      </c>
      <c r="AL50" s="289">
        <f t="shared" ref="AL50:AL52" si="92">SUMPRODUCT(($AO$49:$AO$52=AO50)*($AR$49:$AR$52&gt;AR50))</f>
        <v>0</v>
      </c>
      <c r="AM50" s="289">
        <f t="shared" ref="AM50:AM52" si="93">RANK(AO50,$AO$49:$AO$52)</f>
        <v>4</v>
      </c>
      <c r="AN50" s="293" t="s">
        <v>69</v>
      </c>
      <c r="AO50" s="289">
        <f t="shared" ref="AO50:AO52" si="94">SUMIF($Z$49:$Z$54,$AN50,$AA$49:$AA$54)+SUMIF($AD$49:$AD$54,$AN50,$AE$49:$AE$54)</f>
        <v>0</v>
      </c>
      <c r="AP50" s="289">
        <f t="shared" ref="AP50:AP52" si="95">SUMIF($Z$49:$Z$54,$AN50,$AB$49:$AB$54)+SUMIF($AD$49:$AD$54,$AN50,$AF$49:$AF$54)</f>
        <v>1</v>
      </c>
      <c r="AQ50" s="289">
        <f t="shared" ref="AQ50:AQ52" si="96">SUMIF($Z$49:$Z$54,$AN50,$AC$49:$AC$54)+SUMIF($AD$49:$AD$54,$AN50,$AG$49:$AG$54)</f>
        <v>6</v>
      </c>
      <c r="AR50" s="289">
        <f t="shared" ref="AR50:AR52" si="97">AP50-AQ50</f>
        <v>-5</v>
      </c>
      <c r="AT50" s="289">
        <v>2</v>
      </c>
      <c r="AU50" s="289" t="str">
        <f t="shared" ref="AU50:AU52" si="98">VLOOKUP($AT50,$AI$49:$AR$52,6,FALSE)</f>
        <v>Nigeria</v>
      </c>
      <c r="AV50" s="289">
        <f t="shared" ref="AV50:AV52" si="99">VLOOKUP($AU50,$AN$49:$AR$52,2,FALSE)</f>
        <v>4</v>
      </c>
      <c r="AW50" s="289">
        <f t="shared" ref="AW50:AW52" si="100">VLOOKUP($AU50,$AN$49:$AR$52,3,FALSE)</f>
        <v>4</v>
      </c>
      <c r="AX50" s="289">
        <f t="shared" ref="AX50:AX52" si="101">VLOOKUP($AU50,$AN$49:$AR$52,4,FALSE)</f>
        <v>4</v>
      </c>
      <c r="AY50" s="289">
        <f t="shared" ref="AY50:AY52" si="102">VLOOKUP($AU50,$AN$49:$AR$52,5,FALSE)</f>
        <v>0</v>
      </c>
      <c r="AZ50" s="351">
        <v>12</v>
      </c>
      <c r="BA50" s="358">
        <v>41806.666666666664</v>
      </c>
      <c r="BB50" s="353" t="s">
        <v>69</v>
      </c>
      <c r="BC50" s="354" t="s">
        <v>6</v>
      </c>
      <c r="BD50" s="355" t="s">
        <v>70</v>
      </c>
      <c r="BE50" s="357">
        <f>IF(G50='Resultat &amp; tabell'!$G50,2,0)</f>
        <v>2</v>
      </c>
      <c r="BF50" s="356" t="s">
        <v>6</v>
      </c>
      <c r="BG50" s="357">
        <f>IF(I50='Resultat &amp; tabell'!$I50,2,0)</f>
        <v>0</v>
      </c>
      <c r="BH50" s="357">
        <f>IF(J50='Resultat &amp; tabell'!$J50,1,0)</f>
        <v>0</v>
      </c>
      <c r="BI50" s="341">
        <f t="shared" si="90"/>
        <v>2</v>
      </c>
      <c r="BK50" s="344"/>
      <c r="BL50" s="381"/>
      <c r="BM50" s="381"/>
      <c r="BN50" s="381"/>
      <c r="BO50" s="381"/>
    </row>
    <row r="51" spans="2:67" ht="14.25" customHeight="1" x14ac:dyDescent="0.25">
      <c r="B51" s="280">
        <v>27</v>
      </c>
      <c r="C51" s="323">
        <v>41811.541666666664</v>
      </c>
      <c r="D51" s="319" t="s">
        <v>190</v>
      </c>
      <c r="E51" s="320" t="s">
        <v>6</v>
      </c>
      <c r="F51" s="321" t="s">
        <v>191</v>
      </c>
      <c r="G51" s="397">
        <v>3</v>
      </c>
      <c r="H51" s="334" t="s">
        <v>6</v>
      </c>
      <c r="I51" s="397">
        <v>0</v>
      </c>
      <c r="J51" s="397">
        <v>1</v>
      </c>
      <c r="K51" s="411">
        <f>IF('Resultat &amp; tabell'!J51="",0,BI51)</f>
        <v>3</v>
      </c>
      <c r="L51" s="401">
        <v>3</v>
      </c>
      <c r="M51" s="432" t="str">
        <f>VLOOKUP(L51,$AT$49:$AY$52,2,FALSE)</f>
        <v>Bosnien</v>
      </c>
      <c r="N51" s="433">
        <f>VLOOKUP(M51,$AU$49:$AY$52,2,FALSE)</f>
        <v>4</v>
      </c>
      <c r="O51" s="433">
        <f>VLOOKUP(M51,$AU$49:$AY$52,3,FALSE)</f>
        <v>4</v>
      </c>
      <c r="P51" s="433">
        <f>VLOOKUP(M51,$AU$49:$AY$52,4,FALSE)</f>
        <v>6</v>
      </c>
      <c r="Q51" s="434">
        <f>VLOOKUP(M51,$AU$49:$AY$52,5,FALSE)</f>
        <v>-2</v>
      </c>
      <c r="Z51" s="293" t="s">
        <v>67</v>
      </c>
      <c r="AA51" s="294">
        <f t="shared" si="84"/>
        <v>3</v>
      </c>
      <c r="AB51" s="294">
        <f t="shared" si="85"/>
        <v>3</v>
      </c>
      <c r="AC51" s="294">
        <f t="shared" si="86"/>
        <v>0</v>
      </c>
      <c r="AD51" s="293" t="s">
        <v>69</v>
      </c>
      <c r="AE51" s="294">
        <f t="shared" si="87"/>
        <v>0</v>
      </c>
      <c r="AF51" s="290">
        <f t="shared" si="88"/>
        <v>0</v>
      </c>
      <c r="AG51" s="290">
        <f t="shared" si="89"/>
        <v>3</v>
      </c>
      <c r="AI51" s="289">
        <f>RANK($AJ51,$AJ$49:$AJ$52,1)+COUNTIF($AJ$49:$AJ51,$AJ51)-1</f>
        <v>3</v>
      </c>
      <c r="AJ51" s="289">
        <f>AK51+AL51+AM51</f>
        <v>3</v>
      </c>
      <c r="AK51" s="289">
        <f t="shared" si="91"/>
        <v>0</v>
      </c>
      <c r="AL51" s="289">
        <f t="shared" si="92"/>
        <v>1</v>
      </c>
      <c r="AM51" s="289">
        <f t="shared" si="93"/>
        <v>2</v>
      </c>
      <c r="AN51" s="293" t="s">
        <v>68</v>
      </c>
      <c r="AO51" s="289">
        <f t="shared" si="94"/>
        <v>4</v>
      </c>
      <c r="AP51" s="289">
        <f t="shared" si="95"/>
        <v>4</v>
      </c>
      <c r="AQ51" s="289">
        <f t="shared" si="96"/>
        <v>6</v>
      </c>
      <c r="AR51" s="289">
        <f t="shared" si="97"/>
        <v>-2</v>
      </c>
      <c r="AT51" s="289">
        <v>3</v>
      </c>
      <c r="AU51" s="289" t="str">
        <f t="shared" si="98"/>
        <v>Bosnien</v>
      </c>
      <c r="AV51" s="289">
        <f t="shared" si="99"/>
        <v>4</v>
      </c>
      <c r="AW51" s="289">
        <f t="shared" si="100"/>
        <v>4</v>
      </c>
      <c r="AX51" s="289">
        <f t="shared" si="101"/>
        <v>6</v>
      </c>
      <c r="AY51" s="289">
        <f t="shared" si="102"/>
        <v>-2</v>
      </c>
      <c r="AZ51" s="351">
        <v>27</v>
      </c>
      <c r="BA51" s="358">
        <v>41811.541666666664</v>
      </c>
      <c r="BB51" s="353" t="s">
        <v>67</v>
      </c>
      <c r="BC51" s="354" t="s">
        <v>6</v>
      </c>
      <c r="BD51" s="355" t="s">
        <v>69</v>
      </c>
      <c r="BE51" s="357">
        <f>IF(G51='Resultat &amp; tabell'!$G51,2,0)</f>
        <v>0</v>
      </c>
      <c r="BF51" s="356" t="s">
        <v>6</v>
      </c>
      <c r="BG51" s="357">
        <f>IF(I51='Resultat &amp; tabell'!$I51,2,0)</f>
        <v>2</v>
      </c>
      <c r="BH51" s="357">
        <f>IF(J51='Resultat &amp; tabell'!$J51,1,0)</f>
        <v>1</v>
      </c>
      <c r="BI51" s="341">
        <f t="shared" si="90"/>
        <v>3</v>
      </c>
      <c r="BK51" s="359"/>
      <c r="BL51" s="381"/>
      <c r="BM51" s="381"/>
      <c r="BN51" s="381"/>
      <c r="BO51" s="381"/>
    </row>
    <row r="52" spans="2:67" ht="14.25" customHeight="1" x14ac:dyDescent="0.25">
      <c r="B52" s="280">
        <v>28</v>
      </c>
      <c r="C52" s="323">
        <v>41811.75</v>
      </c>
      <c r="D52" s="319" t="s">
        <v>192</v>
      </c>
      <c r="E52" s="320" t="s">
        <v>6</v>
      </c>
      <c r="F52" s="321" t="s">
        <v>193</v>
      </c>
      <c r="G52" s="397">
        <v>2</v>
      </c>
      <c r="H52" s="334" t="s">
        <v>6</v>
      </c>
      <c r="I52" s="397">
        <v>2</v>
      </c>
      <c r="J52" s="397" t="s">
        <v>122</v>
      </c>
      <c r="K52" s="411">
        <f>IF('Resultat &amp; tabell'!J52="",0,BI52)</f>
        <v>0</v>
      </c>
      <c r="L52" s="401">
        <v>4</v>
      </c>
      <c r="M52" s="421" t="str">
        <f>VLOOKUP(L52,$AT$49:$AY$52,2,FALSE)</f>
        <v>Iran</v>
      </c>
      <c r="N52" s="418">
        <f>VLOOKUP(M52,$AU$49:$AY$52,2,FALSE)</f>
        <v>0</v>
      </c>
      <c r="O52" s="418">
        <f>VLOOKUP(M52,$AU$49:$AY$52,3,FALSE)</f>
        <v>1</v>
      </c>
      <c r="P52" s="418">
        <f>VLOOKUP(M52,$AU$49:$AY$52,4,FALSE)</f>
        <v>6</v>
      </c>
      <c r="Q52" s="419">
        <f>VLOOKUP(M52,$AU$49:$AY$52,5,FALSE)</f>
        <v>-5</v>
      </c>
      <c r="Z52" s="293" t="s">
        <v>70</v>
      </c>
      <c r="AA52" s="294">
        <f t="shared" si="84"/>
        <v>1</v>
      </c>
      <c r="AB52" s="294">
        <f t="shared" si="85"/>
        <v>2</v>
      </c>
      <c r="AC52" s="294">
        <f t="shared" si="86"/>
        <v>2</v>
      </c>
      <c r="AD52" s="293" t="s">
        <v>68</v>
      </c>
      <c r="AE52" s="294">
        <f t="shared" si="87"/>
        <v>1</v>
      </c>
      <c r="AF52" s="290">
        <f t="shared" si="88"/>
        <v>2</v>
      </c>
      <c r="AG52" s="290">
        <f t="shared" si="89"/>
        <v>2</v>
      </c>
      <c r="AI52" s="289">
        <f>RANK($AJ52,$AJ$49:$AJ$52,1)+COUNTIF($AJ$49:$AJ52,$AJ52)-1</f>
        <v>2</v>
      </c>
      <c r="AJ52" s="289">
        <f>AK52+AL52+AM52</f>
        <v>2</v>
      </c>
      <c r="AK52" s="289">
        <f t="shared" si="91"/>
        <v>0</v>
      </c>
      <c r="AL52" s="289">
        <f t="shared" si="92"/>
        <v>0</v>
      </c>
      <c r="AM52" s="289">
        <f t="shared" si="93"/>
        <v>2</v>
      </c>
      <c r="AN52" s="293" t="s">
        <v>70</v>
      </c>
      <c r="AO52" s="289">
        <f t="shared" si="94"/>
        <v>4</v>
      </c>
      <c r="AP52" s="289">
        <f t="shared" si="95"/>
        <v>4</v>
      </c>
      <c r="AQ52" s="289">
        <f t="shared" si="96"/>
        <v>4</v>
      </c>
      <c r="AR52" s="289">
        <f t="shared" si="97"/>
        <v>0</v>
      </c>
      <c r="AT52" s="289">
        <v>4</v>
      </c>
      <c r="AU52" s="289" t="str">
        <f t="shared" si="98"/>
        <v>Iran</v>
      </c>
      <c r="AV52" s="289">
        <f t="shared" si="99"/>
        <v>0</v>
      </c>
      <c r="AW52" s="289">
        <f t="shared" si="100"/>
        <v>1</v>
      </c>
      <c r="AX52" s="289">
        <f t="shared" si="101"/>
        <v>6</v>
      </c>
      <c r="AY52" s="289">
        <f t="shared" si="102"/>
        <v>-5</v>
      </c>
      <c r="AZ52" s="351">
        <v>28</v>
      </c>
      <c r="BA52" s="358">
        <v>41811.75</v>
      </c>
      <c r="BB52" s="353" t="s">
        <v>70</v>
      </c>
      <c r="BC52" s="354" t="s">
        <v>6</v>
      </c>
      <c r="BD52" s="355" t="s">
        <v>68</v>
      </c>
      <c r="BE52" s="357">
        <f>IF(G52='Resultat &amp; tabell'!$G52,2,0)</f>
        <v>0</v>
      </c>
      <c r="BF52" s="356" t="s">
        <v>6</v>
      </c>
      <c r="BG52" s="357">
        <f>IF(I52='Resultat &amp; tabell'!$I52,2,0)</f>
        <v>0</v>
      </c>
      <c r="BH52" s="357">
        <f>IF(J52='Resultat &amp; tabell'!$J52,1,0)</f>
        <v>0</v>
      </c>
      <c r="BI52" s="341">
        <f t="shared" si="90"/>
        <v>0</v>
      </c>
      <c r="BK52" s="359"/>
      <c r="BL52" s="381"/>
      <c r="BM52" s="381"/>
      <c r="BN52" s="381"/>
      <c r="BO52" s="381"/>
    </row>
    <row r="53" spans="2:67" ht="14.25" customHeight="1" x14ac:dyDescent="0.25">
      <c r="B53" s="280">
        <v>43</v>
      </c>
      <c r="C53" s="323">
        <v>41815.541666666664</v>
      </c>
      <c r="D53" s="319" t="s">
        <v>192</v>
      </c>
      <c r="E53" s="320" t="s">
        <v>6</v>
      </c>
      <c r="F53" s="321" t="s">
        <v>190</v>
      </c>
      <c r="G53" s="397">
        <v>1</v>
      </c>
      <c r="H53" s="334" t="s">
        <v>6</v>
      </c>
      <c r="I53" s="397">
        <v>2</v>
      </c>
      <c r="J53" s="397">
        <v>2</v>
      </c>
      <c r="K53" s="411">
        <f>IF('Resultat &amp; tabell'!J53="",0,BI53)</f>
        <v>1</v>
      </c>
      <c r="M53" s="403"/>
      <c r="N53" s="433"/>
      <c r="O53" s="433"/>
      <c r="P53" s="433"/>
      <c r="Q53" s="433"/>
      <c r="Z53" s="293" t="s">
        <v>70</v>
      </c>
      <c r="AA53" s="294">
        <f t="shared" si="84"/>
        <v>0</v>
      </c>
      <c r="AB53" s="294">
        <f t="shared" si="85"/>
        <v>1</v>
      </c>
      <c r="AC53" s="294">
        <f t="shared" si="86"/>
        <v>2</v>
      </c>
      <c r="AD53" s="293" t="s">
        <v>67</v>
      </c>
      <c r="AE53" s="294">
        <f t="shared" si="87"/>
        <v>3</v>
      </c>
      <c r="AF53" s="290">
        <f t="shared" si="88"/>
        <v>2</v>
      </c>
      <c r="AG53" s="290">
        <f t="shared" si="89"/>
        <v>1</v>
      </c>
      <c r="AZ53" s="351">
        <v>43</v>
      </c>
      <c r="BA53" s="358">
        <v>41815.541666666664</v>
      </c>
      <c r="BB53" s="353" t="s">
        <v>70</v>
      </c>
      <c r="BC53" s="354" t="s">
        <v>6</v>
      </c>
      <c r="BD53" s="355" t="s">
        <v>67</v>
      </c>
      <c r="BE53" s="357">
        <f>IF(G53='Resultat &amp; tabell'!$G53,2,0)</f>
        <v>0</v>
      </c>
      <c r="BF53" s="356" t="s">
        <v>6</v>
      </c>
      <c r="BG53" s="357">
        <f>IF(I53='Resultat &amp; tabell'!$I53,2,0)</f>
        <v>0</v>
      </c>
      <c r="BH53" s="357">
        <f>IF(J53='Resultat &amp; tabell'!$J53,1,0)</f>
        <v>1</v>
      </c>
      <c r="BI53" s="341">
        <f t="shared" si="90"/>
        <v>1</v>
      </c>
      <c r="BL53" s="381"/>
      <c r="BM53" s="381"/>
      <c r="BN53" s="381"/>
      <c r="BO53" s="381"/>
    </row>
    <row r="54" spans="2:67" ht="14.25" customHeight="1" x14ac:dyDescent="0.25">
      <c r="B54" s="280">
        <v>44</v>
      </c>
      <c r="C54" s="323">
        <v>41815.541666666664</v>
      </c>
      <c r="D54" s="319" t="s">
        <v>193</v>
      </c>
      <c r="E54" s="320" t="s">
        <v>6</v>
      </c>
      <c r="F54" s="321" t="s">
        <v>191</v>
      </c>
      <c r="G54" s="397">
        <v>2</v>
      </c>
      <c r="H54" s="334" t="s">
        <v>6</v>
      </c>
      <c r="I54" s="397">
        <v>1</v>
      </c>
      <c r="J54" s="397">
        <v>1</v>
      </c>
      <c r="K54" s="411">
        <f>IF('Resultat &amp; tabell'!J54="",0,BI54)</f>
        <v>3</v>
      </c>
      <c r="M54" s="276"/>
      <c r="N54" s="276"/>
      <c r="O54" s="433"/>
      <c r="P54" s="276"/>
      <c r="Q54" s="433"/>
      <c r="R54" s="276"/>
      <c r="Z54" s="293" t="s">
        <v>68</v>
      </c>
      <c r="AA54" s="294">
        <f t="shared" si="84"/>
        <v>3</v>
      </c>
      <c r="AB54" s="294">
        <f t="shared" si="85"/>
        <v>2</v>
      </c>
      <c r="AC54" s="294">
        <f t="shared" si="86"/>
        <v>1</v>
      </c>
      <c r="AD54" s="293" t="s">
        <v>69</v>
      </c>
      <c r="AE54" s="294">
        <f t="shared" si="87"/>
        <v>0</v>
      </c>
      <c r="AF54" s="290">
        <f t="shared" si="88"/>
        <v>1</v>
      </c>
      <c r="AG54" s="290">
        <f t="shared" si="89"/>
        <v>2</v>
      </c>
      <c r="AZ54" s="351">
        <v>44</v>
      </c>
      <c r="BA54" s="358">
        <v>41815.541666666664</v>
      </c>
      <c r="BB54" s="353" t="s">
        <v>68</v>
      </c>
      <c r="BC54" s="354" t="s">
        <v>6</v>
      </c>
      <c r="BD54" s="355" t="s">
        <v>69</v>
      </c>
      <c r="BE54" s="357">
        <f>IF(G54='Resultat &amp; tabell'!$G54,2,0)</f>
        <v>0</v>
      </c>
      <c r="BF54" s="356" t="s">
        <v>6</v>
      </c>
      <c r="BG54" s="357">
        <f>IF(I54='Resultat &amp; tabell'!$I54,2,0)</f>
        <v>2</v>
      </c>
      <c r="BH54" s="357">
        <f>IF(J54='Resultat &amp; tabell'!$J54,1,0)</f>
        <v>1</v>
      </c>
      <c r="BI54" s="341">
        <f t="shared" si="90"/>
        <v>3</v>
      </c>
      <c r="BL54" s="381"/>
      <c r="BM54" s="381"/>
      <c r="BN54" s="381"/>
      <c r="BO54" s="381"/>
    </row>
    <row r="55" spans="2:67" ht="14.25" customHeight="1" x14ac:dyDescent="0.25">
      <c r="C55" s="295"/>
      <c r="K55" s="424"/>
      <c r="N55" s="423"/>
      <c r="O55" s="436"/>
      <c r="P55" s="423"/>
      <c r="Q55" s="423"/>
      <c r="BA55" s="366"/>
      <c r="BI55" s="342"/>
      <c r="BL55" s="381"/>
      <c r="BM55" s="385"/>
      <c r="BN55" s="381"/>
      <c r="BO55" s="381"/>
    </row>
    <row r="56" spans="2:67" s="300" customFormat="1" ht="14.25" customHeight="1" x14ac:dyDescent="0.25">
      <c r="B56" s="277" t="s">
        <v>71</v>
      </c>
      <c r="C56" s="298"/>
      <c r="D56" s="283"/>
      <c r="E56" s="284"/>
      <c r="F56" s="283"/>
      <c r="G56" s="284"/>
      <c r="H56" s="284"/>
      <c r="I56" s="284"/>
      <c r="J56" s="284"/>
      <c r="K56" s="424"/>
      <c r="L56" s="425"/>
      <c r="M56" s="426"/>
      <c r="N56" s="427"/>
      <c r="O56" s="437"/>
      <c r="P56" s="427"/>
      <c r="Q56" s="427"/>
      <c r="R56" s="426"/>
      <c r="S56" s="427"/>
      <c r="T56" s="284"/>
      <c r="U56" s="284"/>
      <c r="V56" s="284"/>
      <c r="W56" s="305"/>
      <c r="Z56" s="287"/>
      <c r="AA56" s="294"/>
      <c r="AB56" s="294"/>
      <c r="AC56" s="294"/>
      <c r="AD56" s="287"/>
      <c r="AE56" s="301"/>
      <c r="AF56" s="302"/>
      <c r="AG56" s="302"/>
      <c r="AH56" s="301"/>
      <c r="AI56" s="301"/>
      <c r="AJ56" s="301"/>
      <c r="AK56" s="301"/>
      <c r="AL56" s="301"/>
      <c r="AM56" s="301"/>
      <c r="AN56" s="301"/>
      <c r="AO56" s="301"/>
      <c r="AP56" s="301"/>
      <c r="AQ56" s="301"/>
      <c r="AR56" s="301"/>
      <c r="AS56" s="301"/>
      <c r="AT56" s="301"/>
      <c r="AU56" s="301"/>
      <c r="AV56" s="301"/>
      <c r="AW56" s="301"/>
      <c r="AX56" s="301"/>
      <c r="AY56" s="301"/>
      <c r="AZ56" s="344" t="s">
        <v>71</v>
      </c>
      <c r="BA56" s="368"/>
      <c r="BB56" s="345"/>
      <c r="BC56" s="346"/>
      <c r="BD56" s="345"/>
      <c r="BE56" s="346"/>
      <c r="BF56" s="346"/>
      <c r="BG56" s="346"/>
      <c r="BH56" s="346"/>
      <c r="BI56" s="343"/>
      <c r="BJ56" s="310"/>
      <c r="BK56" s="312"/>
      <c r="BL56" s="343"/>
      <c r="BM56" s="386"/>
      <c r="BN56" s="343"/>
      <c r="BO56" s="343"/>
    </row>
    <row r="57" spans="2:67" s="300" customFormat="1" ht="14.25" customHeight="1" x14ac:dyDescent="0.25">
      <c r="B57" s="330" t="s">
        <v>2</v>
      </c>
      <c r="C57" s="331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332" t="s">
        <v>81</v>
      </c>
      <c r="K57" s="428" t="s">
        <v>89</v>
      </c>
      <c r="L57" s="425"/>
      <c r="M57" s="407" t="s">
        <v>71</v>
      </c>
      <c r="N57" s="408" t="s">
        <v>89</v>
      </c>
      <c r="O57" s="408" t="s">
        <v>90</v>
      </c>
      <c r="P57" s="408" t="s">
        <v>91</v>
      </c>
      <c r="Q57" s="409" t="s">
        <v>101</v>
      </c>
      <c r="R57" s="426"/>
      <c r="S57" s="427"/>
      <c r="T57" s="284"/>
      <c r="U57" s="284"/>
      <c r="V57" s="284"/>
      <c r="W57" s="305"/>
      <c r="Z57" s="291" t="s">
        <v>87</v>
      </c>
      <c r="AA57" s="291" t="s">
        <v>89</v>
      </c>
      <c r="AB57" s="291" t="s">
        <v>90</v>
      </c>
      <c r="AC57" s="291" t="s">
        <v>91</v>
      </c>
      <c r="AD57" s="291" t="s">
        <v>88</v>
      </c>
      <c r="AE57" s="291" t="s">
        <v>89</v>
      </c>
      <c r="AF57" s="291" t="s">
        <v>90</v>
      </c>
      <c r="AG57" s="291" t="s">
        <v>91</v>
      </c>
      <c r="AH57" s="301"/>
      <c r="AI57" s="292" t="s">
        <v>99</v>
      </c>
      <c r="AJ57" s="292" t="s">
        <v>98</v>
      </c>
      <c r="AK57" s="292" t="s">
        <v>97</v>
      </c>
      <c r="AL57" s="291" t="s">
        <v>96</v>
      </c>
      <c r="AM57" s="291" t="s">
        <v>95</v>
      </c>
      <c r="AN57" s="291" t="s">
        <v>92</v>
      </c>
      <c r="AO57" s="291" t="s">
        <v>89</v>
      </c>
      <c r="AP57" s="291" t="s">
        <v>90</v>
      </c>
      <c r="AQ57" s="291" t="s">
        <v>91</v>
      </c>
      <c r="AR57" s="292" t="s">
        <v>93</v>
      </c>
      <c r="AS57" s="301"/>
      <c r="AT57" s="291" t="s">
        <v>94</v>
      </c>
      <c r="AU57" s="291" t="s">
        <v>92</v>
      </c>
      <c r="AV57" s="291" t="s">
        <v>89</v>
      </c>
      <c r="AW57" s="291" t="s">
        <v>90</v>
      </c>
      <c r="AX57" s="291" t="s">
        <v>91</v>
      </c>
      <c r="AY57" s="292" t="s">
        <v>93</v>
      </c>
      <c r="AZ57" s="373" t="s">
        <v>2</v>
      </c>
      <c r="BA57" s="371" t="s">
        <v>3</v>
      </c>
      <c r="BB57" s="375" t="s">
        <v>2</v>
      </c>
      <c r="BC57" s="372"/>
      <c r="BD57" s="376"/>
      <c r="BE57" s="1999" t="s">
        <v>4</v>
      </c>
      <c r="BF57" s="1999"/>
      <c r="BG57" s="1999"/>
      <c r="BH57" s="372" t="s">
        <v>81</v>
      </c>
      <c r="BI57" s="333" t="s">
        <v>89</v>
      </c>
      <c r="BJ57" s="310"/>
      <c r="BK57" s="347"/>
      <c r="BL57" s="343"/>
      <c r="BM57" s="343"/>
      <c r="BN57" s="343"/>
      <c r="BO57" s="343"/>
    </row>
    <row r="58" spans="2:67" ht="14.25" customHeight="1" x14ac:dyDescent="0.25">
      <c r="B58" s="280">
        <v>13</v>
      </c>
      <c r="C58" s="323">
        <v>41806.541666666664</v>
      </c>
      <c r="D58" s="319" t="s">
        <v>194</v>
      </c>
      <c r="E58" s="320" t="s">
        <v>6</v>
      </c>
      <c r="F58" s="321" t="s">
        <v>197</v>
      </c>
      <c r="G58" s="397">
        <v>2</v>
      </c>
      <c r="H58" s="334" t="s">
        <v>6</v>
      </c>
      <c r="I58" s="397">
        <v>2</v>
      </c>
      <c r="J58" s="397" t="s">
        <v>122</v>
      </c>
      <c r="K58" s="411">
        <f>IF('Resultat &amp; tabell'!J58="",0,BI58)</f>
        <v>0</v>
      </c>
      <c r="L58" s="412">
        <v>1</v>
      </c>
      <c r="M58" s="413" t="str">
        <f>VLOOKUP(L58,$AT$58:$AY$61,2,FALSE)</f>
        <v>Tyskland</v>
      </c>
      <c r="N58" s="414">
        <f>VLOOKUP(M58,$AU$58:$AY$61,2,FALSE)</f>
        <v>7</v>
      </c>
      <c r="O58" s="414">
        <f>VLOOKUP(M58,$AU$58:$AY$61,3,FALSE)</f>
        <v>7</v>
      </c>
      <c r="P58" s="414">
        <f>VLOOKUP(M58,$AU$58:$AY$61,4,FALSE)</f>
        <v>3</v>
      </c>
      <c r="Q58" s="415">
        <f>VLOOKUP(M58,$AU$58:$AY$61,5,FALSE)</f>
        <v>4</v>
      </c>
      <c r="Z58" s="293" t="s">
        <v>72</v>
      </c>
      <c r="AA58" s="294">
        <f t="shared" ref="AA58:AA63" si="103">IF(G58="",0,IF($G58&lt;$I58,0,IF($G58=$I58,1,3)))</f>
        <v>1</v>
      </c>
      <c r="AB58" s="294">
        <f t="shared" ref="AB58:AB63" si="104">G58</f>
        <v>2</v>
      </c>
      <c r="AC58" s="294">
        <f t="shared" ref="AC58:AC63" si="105">I58</f>
        <v>2</v>
      </c>
      <c r="AD58" s="293" t="s">
        <v>73</v>
      </c>
      <c r="AE58" s="294">
        <f t="shared" ref="AE58:AE63" si="106">IF(I58="",0,IF(I58&lt;G58,0,IF(G58=I58,1,3)))</f>
        <v>1</v>
      </c>
      <c r="AF58" s="290">
        <f t="shared" ref="AF58:AF63" si="107">I58</f>
        <v>2</v>
      </c>
      <c r="AG58" s="290">
        <f t="shared" ref="AG58:AG63" si="108">G58</f>
        <v>2</v>
      </c>
      <c r="AI58" s="289">
        <f>RANK($AJ58,$AJ$58:$AJ$61,1)+COUNTIF($AJ$58:$AJ58,$AJ58)-1</f>
        <v>1</v>
      </c>
      <c r="AJ58" s="289">
        <f>AK58+AL58+AM58</f>
        <v>1</v>
      </c>
      <c r="AK58" s="289">
        <f>SUMPRODUCT(($AO$58:$AO$61=AO58)*($AR$58:$AR$61=AR58)*($AP$58:$AP$61&gt;AP58))</f>
        <v>0</v>
      </c>
      <c r="AL58" s="289">
        <f>SUMPRODUCT(($AO$58:$AO$61=AO58)*($AR$58:$AR$61&gt;AR58))</f>
        <v>0</v>
      </c>
      <c r="AM58" s="289">
        <f>RANK(AO58,$AO$58:$AO$61)</f>
        <v>1</v>
      </c>
      <c r="AN58" s="293" t="s">
        <v>72</v>
      </c>
      <c r="AO58" s="289">
        <f>SUMIF($Z$58:$Z$63,$AN58,$AA$58:$AA$63)+SUMIF($AD$58:$AD$63,$AN58,$AE$58:$AE$63)</f>
        <v>7</v>
      </c>
      <c r="AP58" s="289">
        <f>SUMIF($Z$58:$Z$63,$AN58,$AB$58:$AB$63)+SUMIF($AD$58:$AD$63,$AN58,$AF$58:$AF$63)</f>
        <v>7</v>
      </c>
      <c r="AQ58" s="289">
        <f>SUMIF($Z$58:$Z$63,$AN58,$AC$58:$AC$63)+SUMIF($AD$58:$AD$63,$AN58,$AG$58:$AG$63)</f>
        <v>3</v>
      </c>
      <c r="AR58" s="289">
        <f>AP58-AQ58</f>
        <v>4</v>
      </c>
      <c r="AT58" s="289">
        <v>1</v>
      </c>
      <c r="AU58" s="289" t="str">
        <f>VLOOKUP($AT58,$AI$58:$AR$61,6,FALSE)</f>
        <v>Tyskland</v>
      </c>
      <c r="AV58" s="289">
        <f>VLOOKUP($AU58,$AN$58:$AR$61,2,FALSE)</f>
        <v>7</v>
      </c>
      <c r="AW58" s="289">
        <f>VLOOKUP($AU58,$AN$58:$AR$61,3,FALSE)</f>
        <v>7</v>
      </c>
      <c r="AX58" s="289">
        <f>VLOOKUP($AU58,$AN$58:$AR$61,4,FALSE)</f>
        <v>3</v>
      </c>
      <c r="AY58" s="289">
        <f>VLOOKUP($AU58,$AN$58:$AR$61,5,FALSE)</f>
        <v>4</v>
      </c>
      <c r="AZ58" s="351">
        <v>13</v>
      </c>
      <c r="BA58" s="358">
        <v>41806.541666666664</v>
      </c>
      <c r="BB58" s="353" t="s">
        <v>72</v>
      </c>
      <c r="BC58" s="354" t="s">
        <v>6</v>
      </c>
      <c r="BD58" s="355" t="s">
        <v>73</v>
      </c>
      <c r="BE58" s="357">
        <f>IF(G58='Resultat &amp; tabell'!$G58,2,0)</f>
        <v>0</v>
      </c>
      <c r="BF58" s="356" t="s">
        <v>6</v>
      </c>
      <c r="BG58" s="357">
        <f>IF(I58='Resultat &amp; tabell'!$I58,2,0)</f>
        <v>0</v>
      </c>
      <c r="BH58" s="357">
        <f>IF(J58='Resultat &amp; tabell'!$J58,1,0)</f>
        <v>0</v>
      </c>
      <c r="BI58" s="341">
        <f t="shared" ref="BI58:BI63" si="109">SUM(BE58+BG58+BH58)</f>
        <v>0</v>
      </c>
      <c r="BJ58" s="311"/>
      <c r="BK58" s="344"/>
      <c r="BL58" s="381"/>
      <c r="BM58" s="381"/>
      <c r="BN58" s="381"/>
      <c r="BO58" s="381"/>
    </row>
    <row r="59" spans="2:67" ht="14.25" customHeight="1" x14ac:dyDescent="0.25">
      <c r="B59" s="280">
        <v>14</v>
      </c>
      <c r="C59" s="323">
        <v>41806.791666666664</v>
      </c>
      <c r="D59" s="319" t="s">
        <v>195</v>
      </c>
      <c r="E59" s="320" t="s">
        <v>6</v>
      </c>
      <c r="F59" s="321" t="s">
        <v>196</v>
      </c>
      <c r="G59" s="397">
        <v>1</v>
      </c>
      <c r="H59" s="334" t="s">
        <v>6</v>
      </c>
      <c r="I59" s="397">
        <v>1</v>
      </c>
      <c r="J59" s="397" t="s">
        <v>122</v>
      </c>
      <c r="K59" s="411">
        <f>IF('Resultat &amp; tabell'!J59="",0,BI59)</f>
        <v>2</v>
      </c>
      <c r="L59" s="401">
        <v>2</v>
      </c>
      <c r="M59" s="417" t="str">
        <f>VLOOKUP(L59,$AT$58:$AY$61,2,FALSE)</f>
        <v>Portugal</v>
      </c>
      <c r="N59" s="418">
        <f>VLOOKUP(M59,$AU$58:$AY$61,2,FALSE)</f>
        <v>7</v>
      </c>
      <c r="O59" s="418">
        <f>VLOOKUP(M59,$AU$58:$AY$61,3,FALSE)</f>
        <v>6</v>
      </c>
      <c r="P59" s="418">
        <f>VLOOKUP(M59,$AU$58:$AY$61,4,FALSE)</f>
        <v>4</v>
      </c>
      <c r="Q59" s="419">
        <f>VLOOKUP(M59,$AU$58:$AY$61,5,FALSE)</f>
        <v>2</v>
      </c>
      <c r="Z59" s="293" t="s">
        <v>74</v>
      </c>
      <c r="AA59" s="294">
        <f t="shared" si="103"/>
        <v>1</v>
      </c>
      <c r="AB59" s="294">
        <f t="shared" si="104"/>
        <v>1</v>
      </c>
      <c r="AC59" s="294">
        <f t="shared" si="105"/>
        <v>1</v>
      </c>
      <c r="AD59" s="293" t="s">
        <v>75</v>
      </c>
      <c r="AE59" s="294">
        <f t="shared" si="106"/>
        <v>1</v>
      </c>
      <c r="AF59" s="290">
        <f t="shared" si="107"/>
        <v>1</v>
      </c>
      <c r="AG59" s="290">
        <f t="shared" si="108"/>
        <v>1</v>
      </c>
      <c r="AI59" s="289">
        <f>RANK($AJ59,$AJ$58:$AJ$61,1)+COUNTIF($AJ$58:$AJ59,$AJ59)-1</f>
        <v>4</v>
      </c>
      <c r="AJ59" s="289">
        <f>AK59+AL59+AM59</f>
        <v>4</v>
      </c>
      <c r="AK59" s="289">
        <f t="shared" ref="AK59:AK61" si="110">SUMPRODUCT(($AO$58:$AO$61=AO59)*($AR$58:$AR$61=AR59)*($AP$58:$AP$61&gt;AP59))</f>
        <v>0</v>
      </c>
      <c r="AL59" s="289">
        <f t="shared" ref="AL59:AL61" si="111">SUMPRODUCT(($AO$58:$AO$61=AO59)*($AR$58:$AR$61&gt;AR59))</f>
        <v>1</v>
      </c>
      <c r="AM59" s="289">
        <f t="shared" ref="AM59:AM61" si="112">RANK(AO59,$AO$58:$AO$61)</f>
        <v>3</v>
      </c>
      <c r="AN59" s="293" t="s">
        <v>74</v>
      </c>
      <c r="AO59" s="289">
        <f t="shared" ref="AO59:AO61" si="113">SUMIF($Z$58:$Z$63,$AN59,$AA$58:$AA$63)+SUMIF($AD$58:$AD$63,$AN59,$AE$58:$AE$63)</f>
        <v>1</v>
      </c>
      <c r="AP59" s="289">
        <f t="shared" ref="AP59:AP61" si="114">SUMIF($Z$58:$Z$63,$AN59,$AB$58:$AB$63)+SUMIF($AD$58:$AD$63,$AN59,$AF$58:$AF$63)</f>
        <v>2</v>
      </c>
      <c r="AQ59" s="289">
        <f t="shared" ref="AQ59:AQ61" si="115">SUMIF($Z$58:$Z$63,$AN59,$AC$58:$AC$63)+SUMIF($AD$58:$AD$63,$AN59,$AG$58:$AG$63)</f>
        <v>6</v>
      </c>
      <c r="AR59" s="289">
        <f t="shared" ref="AR59:AR61" si="116">AP59-AQ59</f>
        <v>-4</v>
      </c>
      <c r="AT59" s="289">
        <v>2</v>
      </c>
      <c r="AU59" s="289" t="str">
        <f t="shared" ref="AU59:AU61" si="117">VLOOKUP($AT59,$AI$58:$AR$61,6,FALSE)</f>
        <v>Portugal</v>
      </c>
      <c r="AV59" s="289">
        <f t="shared" ref="AV59:AV61" si="118">VLOOKUP($AU59,$AN$58:$AR$61,2,FALSE)</f>
        <v>7</v>
      </c>
      <c r="AW59" s="289">
        <f t="shared" ref="AW59:AW61" si="119">VLOOKUP($AU59,$AN$58:$AR$61,3,FALSE)</f>
        <v>6</v>
      </c>
      <c r="AX59" s="289">
        <f t="shared" ref="AX59:AX61" si="120">VLOOKUP($AU59,$AN$58:$AR$61,4,FALSE)</f>
        <v>4</v>
      </c>
      <c r="AY59" s="289">
        <f t="shared" ref="AY59:AY61" si="121">VLOOKUP($AU59,$AN$58:$AR$61,5,FALSE)</f>
        <v>2</v>
      </c>
      <c r="AZ59" s="351">
        <v>14</v>
      </c>
      <c r="BA59" s="358">
        <v>41806.791666666664</v>
      </c>
      <c r="BB59" s="353" t="s">
        <v>74</v>
      </c>
      <c r="BC59" s="354" t="s">
        <v>6</v>
      </c>
      <c r="BD59" s="355" t="s">
        <v>75</v>
      </c>
      <c r="BE59" s="357">
        <f>IF(G59='Resultat &amp; tabell'!$G59,2,0)</f>
        <v>2</v>
      </c>
      <c r="BF59" s="356" t="s">
        <v>6</v>
      </c>
      <c r="BG59" s="357">
        <f>IF(I59='Resultat &amp; tabell'!$I59,2,0)</f>
        <v>0</v>
      </c>
      <c r="BH59" s="357">
        <f>IF(J59='Resultat &amp; tabell'!$J59,1,0)</f>
        <v>0</v>
      </c>
      <c r="BI59" s="341">
        <f t="shared" si="109"/>
        <v>2</v>
      </c>
      <c r="BK59" s="344"/>
      <c r="BL59" s="381"/>
      <c r="BM59" s="381"/>
      <c r="BN59" s="381"/>
      <c r="BO59" s="381"/>
    </row>
    <row r="60" spans="2:67" ht="14.25" customHeight="1" x14ac:dyDescent="0.25">
      <c r="B60" s="280">
        <v>29</v>
      </c>
      <c r="C60" s="323">
        <v>41811.666666666664</v>
      </c>
      <c r="D60" s="319" t="s">
        <v>194</v>
      </c>
      <c r="E60" s="320" t="s">
        <v>6</v>
      </c>
      <c r="F60" s="321" t="s">
        <v>195</v>
      </c>
      <c r="G60" s="397">
        <v>3</v>
      </c>
      <c r="H60" s="334" t="s">
        <v>6</v>
      </c>
      <c r="I60" s="397">
        <v>0</v>
      </c>
      <c r="J60" s="397">
        <v>1</v>
      </c>
      <c r="K60" s="411">
        <f>IF('Resultat &amp; tabell'!J60="",0,BI60)</f>
        <v>0</v>
      </c>
      <c r="L60" s="401">
        <v>3</v>
      </c>
      <c r="M60" s="432" t="str">
        <f>VLOOKUP(L60,$AT$58:$AY$61,2,FALSE)</f>
        <v>USA</v>
      </c>
      <c r="N60" s="433">
        <f>VLOOKUP(M60,$AU$58:$AY$61,2,FALSE)</f>
        <v>1</v>
      </c>
      <c r="O60" s="433">
        <f>VLOOKUP(M60,$AU$58:$AY$61,3,FALSE)</f>
        <v>3</v>
      </c>
      <c r="P60" s="433">
        <f>VLOOKUP(M60,$AU$58:$AY$61,4,FALSE)</f>
        <v>5</v>
      </c>
      <c r="Q60" s="434">
        <f>VLOOKUP(M60,$AU$58:$AY$61,5,FALSE)</f>
        <v>-2</v>
      </c>
      <c r="Z60" s="293" t="s">
        <v>72</v>
      </c>
      <c r="AA60" s="294">
        <f t="shared" si="103"/>
        <v>3</v>
      </c>
      <c r="AB60" s="294">
        <f t="shared" si="104"/>
        <v>3</v>
      </c>
      <c r="AC60" s="294">
        <f t="shared" si="105"/>
        <v>0</v>
      </c>
      <c r="AD60" s="293" t="s">
        <v>74</v>
      </c>
      <c r="AE60" s="294">
        <f t="shared" si="106"/>
        <v>0</v>
      </c>
      <c r="AF60" s="290">
        <f t="shared" si="107"/>
        <v>0</v>
      </c>
      <c r="AG60" s="290">
        <f t="shared" si="108"/>
        <v>3</v>
      </c>
      <c r="AI60" s="289">
        <f>RANK($AJ60,$AJ$58:$AJ$61,1)+COUNTIF($AJ$58:$AJ60,$AJ60)-1</f>
        <v>2</v>
      </c>
      <c r="AJ60" s="289">
        <f>AK60+AL60+AM60</f>
        <v>2</v>
      </c>
      <c r="AK60" s="289">
        <f t="shared" si="110"/>
        <v>0</v>
      </c>
      <c r="AL60" s="289">
        <f t="shared" si="111"/>
        <v>1</v>
      </c>
      <c r="AM60" s="289">
        <f t="shared" si="112"/>
        <v>1</v>
      </c>
      <c r="AN60" s="293" t="s">
        <v>73</v>
      </c>
      <c r="AO60" s="289">
        <f t="shared" si="113"/>
        <v>7</v>
      </c>
      <c r="AP60" s="289">
        <f t="shared" si="114"/>
        <v>6</v>
      </c>
      <c r="AQ60" s="289">
        <f t="shared" si="115"/>
        <v>4</v>
      </c>
      <c r="AR60" s="289">
        <f t="shared" si="116"/>
        <v>2</v>
      </c>
      <c r="AT60" s="289">
        <v>3</v>
      </c>
      <c r="AU60" s="289" t="str">
        <f t="shared" si="117"/>
        <v>USA</v>
      </c>
      <c r="AV60" s="289">
        <f t="shared" si="118"/>
        <v>1</v>
      </c>
      <c r="AW60" s="289">
        <f t="shared" si="119"/>
        <v>3</v>
      </c>
      <c r="AX60" s="289">
        <f t="shared" si="120"/>
        <v>5</v>
      </c>
      <c r="AY60" s="289">
        <f t="shared" si="121"/>
        <v>-2</v>
      </c>
      <c r="AZ60" s="351">
        <v>29</v>
      </c>
      <c r="BA60" s="358">
        <v>41811.666666666664</v>
      </c>
      <c r="BB60" s="353" t="s">
        <v>72</v>
      </c>
      <c r="BC60" s="354" t="s">
        <v>6</v>
      </c>
      <c r="BD60" s="355" t="s">
        <v>74</v>
      </c>
      <c r="BE60" s="357">
        <f>IF(G60='Resultat &amp; tabell'!$G60,2,0)</f>
        <v>0</v>
      </c>
      <c r="BF60" s="356" t="s">
        <v>6</v>
      </c>
      <c r="BG60" s="357">
        <f>IF(I60='Resultat &amp; tabell'!$I60,2,0)</f>
        <v>0</v>
      </c>
      <c r="BH60" s="357">
        <f>IF(J60='Resultat &amp; tabell'!$J60,1,0)</f>
        <v>0</v>
      </c>
      <c r="BI60" s="341">
        <f t="shared" si="109"/>
        <v>0</v>
      </c>
      <c r="BK60" s="359"/>
      <c r="BL60" s="381"/>
      <c r="BM60" s="381"/>
      <c r="BN60" s="381"/>
      <c r="BO60" s="381"/>
    </row>
    <row r="61" spans="2:67" ht="14.25" customHeight="1" x14ac:dyDescent="0.25">
      <c r="B61" s="280">
        <v>30</v>
      </c>
      <c r="C61" s="323">
        <v>41812.75</v>
      </c>
      <c r="D61" s="319" t="s">
        <v>196</v>
      </c>
      <c r="E61" s="320" t="s">
        <v>6</v>
      </c>
      <c r="F61" s="321" t="s">
        <v>197</v>
      </c>
      <c r="G61" s="397">
        <v>1</v>
      </c>
      <c r="H61" s="334" t="s">
        <v>6</v>
      </c>
      <c r="I61" s="397">
        <v>2</v>
      </c>
      <c r="J61" s="397">
        <v>2</v>
      </c>
      <c r="K61" s="411">
        <f>IF('Resultat &amp; tabell'!J61="",0,BI61)</f>
        <v>2</v>
      </c>
      <c r="L61" s="401">
        <v>4</v>
      </c>
      <c r="M61" s="421" t="str">
        <f>VLOOKUP(L61,$AT$58:$AY$61,2,FALSE)</f>
        <v>Ghana</v>
      </c>
      <c r="N61" s="418">
        <f>VLOOKUP(M61,$AU$58:$AY$61,2,FALSE)</f>
        <v>1</v>
      </c>
      <c r="O61" s="418">
        <f>VLOOKUP(M61,$AU$58:$AY$61,3,FALSE)</f>
        <v>2</v>
      </c>
      <c r="P61" s="418">
        <f>VLOOKUP(M61,$AU$58:$AY$61,4,FALSE)</f>
        <v>6</v>
      </c>
      <c r="Q61" s="419">
        <f>VLOOKUP(M61,$AU$58:$AY$61,5,FALSE)</f>
        <v>-4</v>
      </c>
      <c r="Z61" s="293" t="s">
        <v>75</v>
      </c>
      <c r="AA61" s="294">
        <f t="shared" si="103"/>
        <v>0</v>
      </c>
      <c r="AB61" s="294">
        <f t="shared" si="104"/>
        <v>1</v>
      </c>
      <c r="AC61" s="294">
        <f t="shared" si="105"/>
        <v>2</v>
      </c>
      <c r="AD61" s="293" t="s">
        <v>73</v>
      </c>
      <c r="AE61" s="294">
        <f t="shared" si="106"/>
        <v>3</v>
      </c>
      <c r="AF61" s="290">
        <f t="shared" si="107"/>
        <v>2</v>
      </c>
      <c r="AG61" s="290">
        <f t="shared" si="108"/>
        <v>1</v>
      </c>
      <c r="AI61" s="289">
        <f>RANK($AJ61,$AJ$58:$AJ$61,1)+COUNTIF($AJ$58:$AJ61,$AJ61)-1</f>
        <v>3</v>
      </c>
      <c r="AJ61" s="289">
        <f>AK61+AL61+AM61</f>
        <v>3</v>
      </c>
      <c r="AK61" s="289">
        <f t="shared" si="110"/>
        <v>0</v>
      </c>
      <c r="AL61" s="289">
        <f t="shared" si="111"/>
        <v>0</v>
      </c>
      <c r="AM61" s="289">
        <f t="shared" si="112"/>
        <v>3</v>
      </c>
      <c r="AN61" s="293" t="s">
        <v>75</v>
      </c>
      <c r="AO61" s="289">
        <f t="shared" si="113"/>
        <v>1</v>
      </c>
      <c r="AP61" s="289">
        <f t="shared" si="114"/>
        <v>3</v>
      </c>
      <c r="AQ61" s="289">
        <f t="shared" si="115"/>
        <v>5</v>
      </c>
      <c r="AR61" s="289">
        <f t="shared" si="116"/>
        <v>-2</v>
      </c>
      <c r="AT61" s="289">
        <v>4</v>
      </c>
      <c r="AU61" s="289" t="str">
        <f t="shared" si="117"/>
        <v>Ghana</v>
      </c>
      <c r="AV61" s="289">
        <f t="shared" si="118"/>
        <v>1</v>
      </c>
      <c r="AW61" s="289">
        <f t="shared" si="119"/>
        <v>2</v>
      </c>
      <c r="AX61" s="289">
        <f t="shared" si="120"/>
        <v>6</v>
      </c>
      <c r="AY61" s="289">
        <f t="shared" si="121"/>
        <v>-4</v>
      </c>
      <c r="AZ61" s="351">
        <v>30</v>
      </c>
      <c r="BA61" s="358">
        <v>41812.75</v>
      </c>
      <c r="BB61" s="353" t="s">
        <v>75</v>
      </c>
      <c r="BC61" s="354" t="s">
        <v>6</v>
      </c>
      <c r="BD61" s="355" t="s">
        <v>73</v>
      </c>
      <c r="BE61" s="357">
        <f>IF(G61='Resultat &amp; tabell'!$G61,2,0)</f>
        <v>0</v>
      </c>
      <c r="BF61" s="356" t="s">
        <v>6</v>
      </c>
      <c r="BG61" s="357">
        <f>IF(I61='Resultat &amp; tabell'!$I61,2,0)</f>
        <v>2</v>
      </c>
      <c r="BH61" s="357">
        <f>IF(J61='Resultat &amp; tabell'!$J61,1,0)</f>
        <v>0</v>
      </c>
      <c r="BI61" s="341">
        <f t="shared" si="109"/>
        <v>2</v>
      </c>
      <c r="BK61" s="359"/>
      <c r="BL61" s="381"/>
      <c r="BM61" s="381"/>
      <c r="BN61" s="381"/>
      <c r="BO61" s="381"/>
    </row>
    <row r="62" spans="2:67" ht="14.25" customHeight="1" x14ac:dyDescent="0.25">
      <c r="B62" s="280">
        <v>45</v>
      </c>
      <c r="C62" s="323">
        <v>41816.541666666664</v>
      </c>
      <c r="D62" s="319" t="s">
        <v>196</v>
      </c>
      <c r="E62" s="320" t="s">
        <v>6</v>
      </c>
      <c r="F62" s="321" t="s">
        <v>194</v>
      </c>
      <c r="G62" s="397">
        <v>1</v>
      </c>
      <c r="H62" s="334" t="s">
        <v>6</v>
      </c>
      <c r="I62" s="397">
        <v>2</v>
      </c>
      <c r="J62" s="397">
        <v>2</v>
      </c>
      <c r="K62" s="411">
        <f>IF('Resultat &amp; tabell'!J62="",0,BI62)</f>
        <v>1</v>
      </c>
      <c r="M62" s="276"/>
      <c r="N62" s="276"/>
      <c r="O62" s="436"/>
      <c r="P62" s="276"/>
      <c r="Q62" s="423"/>
      <c r="R62" s="276"/>
      <c r="Z62" s="293" t="s">
        <v>75</v>
      </c>
      <c r="AA62" s="294">
        <f t="shared" si="103"/>
        <v>0</v>
      </c>
      <c r="AB62" s="294">
        <f t="shared" si="104"/>
        <v>1</v>
      </c>
      <c r="AC62" s="294">
        <f t="shared" si="105"/>
        <v>2</v>
      </c>
      <c r="AD62" s="293" t="s">
        <v>72</v>
      </c>
      <c r="AE62" s="294">
        <f t="shared" si="106"/>
        <v>3</v>
      </c>
      <c r="AF62" s="290">
        <f t="shared" si="107"/>
        <v>2</v>
      </c>
      <c r="AG62" s="290">
        <f t="shared" si="108"/>
        <v>1</v>
      </c>
      <c r="AZ62" s="351">
        <v>45</v>
      </c>
      <c r="BA62" s="358">
        <v>41816.541666666664</v>
      </c>
      <c r="BB62" s="353" t="s">
        <v>75</v>
      </c>
      <c r="BC62" s="354" t="s">
        <v>6</v>
      </c>
      <c r="BD62" s="355" t="s">
        <v>72</v>
      </c>
      <c r="BE62" s="357">
        <f>IF(G62='Resultat &amp; tabell'!$G62,2,0)</f>
        <v>0</v>
      </c>
      <c r="BF62" s="356" t="s">
        <v>6</v>
      </c>
      <c r="BG62" s="357">
        <f>IF(I62='Resultat &amp; tabell'!$I62,2,0)</f>
        <v>0</v>
      </c>
      <c r="BH62" s="357">
        <f>IF(J62='Resultat &amp; tabell'!$J62,1,0)</f>
        <v>1</v>
      </c>
      <c r="BI62" s="341">
        <f t="shared" si="109"/>
        <v>1</v>
      </c>
      <c r="BL62" s="381"/>
      <c r="BM62" s="385"/>
      <c r="BN62" s="381"/>
      <c r="BO62" s="381"/>
    </row>
    <row r="63" spans="2:67" ht="14.25" customHeight="1" x14ac:dyDescent="0.25">
      <c r="B63" s="280">
        <v>46</v>
      </c>
      <c r="C63" s="323">
        <v>41816.541666666664</v>
      </c>
      <c r="D63" s="319" t="s">
        <v>197</v>
      </c>
      <c r="E63" s="320" t="s">
        <v>6</v>
      </c>
      <c r="F63" s="321" t="s">
        <v>195</v>
      </c>
      <c r="G63" s="397">
        <v>2</v>
      </c>
      <c r="H63" s="334" t="s">
        <v>6</v>
      </c>
      <c r="I63" s="397">
        <v>1</v>
      </c>
      <c r="J63" s="397">
        <v>1</v>
      </c>
      <c r="K63" s="411">
        <f>IF('Resultat &amp; tabell'!J63="",0,BI63)</f>
        <v>5</v>
      </c>
      <c r="N63" s="423"/>
      <c r="O63" s="436"/>
      <c r="P63" s="423"/>
      <c r="Q63" s="423"/>
      <c r="Z63" s="293" t="s">
        <v>73</v>
      </c>
      <c r="AA63" s="294">
        <f t="shared" si="103"/>
        <v>3</v>
      </c>
      <c r="AB63" s="294">
        <f t="shared" si="104"/>
        <v>2</v>
      </c>
      <c r="AC63" s="294">
        <f t="shared" si="105"/>
        <v>1</v>
      </c>
      <c r="AD63" s="293" t="s">
        <v>74</v>
      </c>
      <c r="AE63" s="294">
        <f t="shared" si="106"/>
        <v>0</v>
      </c>
      <c r="AF63" s="290">
        <f t="shared" si="107"/>
        <v>1</v>
      </c>
      <c r="AG63" s="290">
        <f t="shared" si="108"/>
        <v>2</v>
      </c>
      <c r="AZ63" s="351">
        <v>46</v>
      </c>
      <c r="BA63" s="358">
        <v>41816.541666666664</v>
      </c>
      <c r="BB63" s="353" t="s">
        <v>73</v>
      </c>
      <c r="BC63" s="354" t="s">
        <v>6</v>
      </c>
      <c r="BD63" s="355" t="s">
        <v>74</v>
      </c>
      <c r="BE63" s="357">
        <f>IF(G63='Resultat &amp; tabell'!$G63,2,0)</f>
        <v>2</v>
      </c>
      <c r="BF63" s="356" t="s">
        <v>6</v>
      </c>
      <c r="BG63" s="357">
        <f>IF(I63='Resultat &amp; tabell'!$I63,2,0)</f>
        <v>2</v>
      </c>
      <c r="BH63" s="357">
        <f>IF(J63='Resultat &amp; tabell'!$J63,1,0)</f>
        <v>1</v>
      </c>
      <c r="BI63" s="341">
        <f t="shared" si="109"/>
        <v>5</v>
      </c>
      <c r="BL63" s="381"/>
      <c r="BM63" s="385"/>
      <c r="BN63" s="381"/>
      <c r="BO63" s="381"/>
    </row>
    <row r="64" spans="2:67" ht="14.25" customHeight="1" x14ac:dyDescent="0.25">
      <c r="C64" s="295"/>
      <c r="F64" s="276"/>
      <c r="K64" s="424"/>
      <c r="N64" s="423"/>
      <c r="O64" s="436"/>
      <c r="P64" s="423"/>
      <c r="Q64" s="423"/>
      <c r="BA64" s="366"/>
      <c r="BI64" s="342"/>
      <c r="BL64" s="381"/>
      <c r="BM64" s="385"/>
      <c r="BN64" s="381"/>
      <c r="BO64" s="381"/>
    </row>
    <row r="65" spans="2:67" s="300" customFormat="1" ht="14.25" customHeight="1" x14ac:dyDescent="0.25">
      <c r="B65" s="277" t="s">
        <v>76</v>
      </c>
      <c r="C65" s="298"/>
      <c r="D65" s="283"/>
      <c r="E65" s="284"/>
      <c r="F65" s="283"/>
      <c r="G65" s="284"/>
      <c r="H65" s="284"/>
      <c r="I65" s="284"/>
      <c r="J65" s="284"/>
      <c r="K65" s="424"/>
      <c r="L65" s="425"/>
      <c r="M65" s="426"/>
      <c r="N65" s="427"/>
      <c r="O65" s="437"/>
      <c r="P65" s="427"/>
      <c r="Q65" s="427"/>
      <c r="R65" s="426"/>
      <c r="S65" s="427"/>
      <c r="T65" s="284"/>
      <c r="U65" s="284"/>
      <c r="V65" s="284"/>
      <c r="W65" s="305"/>
      <c r="Z65" s="287"/>
      <c r="AA65" s="294"/>
      <c r="AB65" s="294"/>
      <c r="AC65" s="294"/>
      <c r="AD65" s="287"/>
      <c r="AE65" s="301"/>
      <c r="AF65" s="302"/>
      <c r="AG65" s="302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44" t="s">
        <v>76</v>
      </c>
      <c r="BA65" s="368"/>
      <c r="BB65" s="345"/>
      <c r="BC65" s="346"/>
      <c r="BD65" s="345"/>
      <c r="BE65" s="346"/>
      <c r="BF65" s="346"/>
      <c r="BG65" s="346"/>
      <c r="BH65" s="346"/>
      <c r="BI65" s="343"/>
      <c r="BJ65" s="310"/>
      <c r="BK65" s="312"/>
      <c r="BL65" s="343"/>
      <c r="BM65" s="386"/>
      <c r="BN65" s="343"/>
      <c r="BO65" s="343"/>
    </row>
    <row r="66" spans="2:67" s="300" customFormat="1" ht="14.25" customHeight="1" x14ac:dyDescent="0.25">
      <c r="B66" s="330" t="s">
        <v>2</v>
      </c>
      <c r="C66" s="331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332" t="s">
        <v>81</v>
      </c>
      <c r="K66" s="428" t="s">
        <v>89</v>
      </c>
      <c r="L66" s="425"/>
      <c r="M66" s="407" t="s">
        <v>76</v>
      </c>
      <c r="N66" s="408" t="s">
        <v>89</v>
      </c>
      <c r="O66" s="408" t="s">
        <v>90</v>
      </c>
      <c r="P66" s="408" t="s">
        <v>91</v>
      </c>
      <c r="Q66" s="409" t="s">
        <v>101</v>
      </c>
      <c r="R66" s="426"/>
      <c r="S66" s="427"/>
      <c r="T66" s="284"/>
      <c r="U66" s="284"/>
      <c r="V66" s="284"/>
      <c r="W66" s="305"/>
      <c r="Z66" s="291" t="s">
        <v>87</v>
      </c>
      <c r="AA66" s="291" t="s">
        <v>89</v>
      </c>
      <c r="AB66" s="291" t="s">
        <v>90</v>
      </c>
      <c r="AC66" s="291" t="s">
        <v>91</v>
      </c>
      <c r="AD66" s="291" t="s">
        <v>88</v>
      </c>
      <c r="AE66" s="291" t="s">
        <v>89</v>
      </c>
      <c r="AF66" s="291" t="s">
        <v>90</v>
      </c>
      <c r="AG66" s="291" t="s">
        <v>91</v>
      </c>
      <c r="AH66" s="301"/>
      <c r="AI66" s="292" t="s">
        <v>99</v>
      </c>
      <c r="AJ66" s="292" t="s">
        <v>98</v>
      </c>
      <c r="AK66" s="292" t="s">
        <v>97</v>
      </c>
      <c r="AL66" s="291" t="s">
        <v>96</v>
      </c>
      <c r="AM66" s="291" t="s">
        <v>95</v>
      </c>
      <c r="AN66" s="291" t="s">
        <v>92</v>
      </c>
      <c r="AO66" s="291" t="s">
        <v>89</v>
      </c>
      <c r="AP66" s="291" t="s">
        <v>90</v>
      </c>
      <c r="AQ66" s="291" t="s">
        <v>91</v>
      </c>
      <c r="AR66" s="292" t="s">
        <v>93</v>
      </c>
      <c r="AS66" s="301"/>
      <c r="AT66" s="291" t="s">
        <v>94</v>
      </c>
      <c r="AU66" s="291" t="s">
        <v>92</v>
      </c>
      <c r="AV66" s="291" t="s">
        <v>89</v>
      </c>
      <c r="AW66" s="291" t="s">
        <v>90</v>
      </c>
      <c r="AX66" s="291" t="s">
        <v>91</v>
      </c>
      <c r="AY66" s="292" t="s">
        <v>93</v>
      </c>
      <c r="AZ66" s="373" t="s">
        <v>2</v>
      </c>
      <c r="BA66" s="371" t="s">
        <v>3</v>
      </c>
      <c r="BB66" s="375" t="s">
        <v>2</v>
      </c>
      <c r="BC66" s="372"/>
      <c r="BD66" s="376"/>
      <c r="BE66" s="1999" t="s">
        <v>4</v>
      </c>
      <c r="BF66" s="1999"/>
      <c r="BG66" s="1999"/>
      <c r="BH66" s="372" t="s">
        <v>81</v>
      </c>
      <c r="BI66" s="333" t="s">
        <v>89</v>
      </c>
      <c r="BJ66" s="310"/>
      <c r="BK66" s="347"/>
      <c r="BL66" s="343"/>
      <c r="BM66" s="343"/>
      <c r="BN66" s="343"/>
      <c r="BO66" s="343"/>
    </row>
    <row r="67" spans="2:67" ht="14.25" customHeight="1" x14ac:dyDescent="0.25">
      <c r="B67" s="280">
        <v>15</v>
      </c>
      <c r="C67" s="323">
        <v>41807.541666666664</v>
      </c>
      <c r="D67" s="319" t="s">
        <v>179</v>
      </c>
      <c r="E67" s="320" t="s">
        <v>6</v>
      </c>
      <c r="F67" s="321" t="s">
        <v>180</v>
      </c>
      <c r="G67" s="397">
        <v>3</v>
      </c>
      <c r="H67" s="334" t="s">
        <v>6</v>
      </c>
      <c r="I67" s="397">
        <v>0</v>
      </c>
      <c r="J67" s="397">
        <v>1</v>
      </c>
      <c r="K67" s="411">
        <f>IF('Resultat &amp; tabell'!J67="",0,BI67)</f>
        <v>1</v>
      </c>
      <c r="L67" s="412">
        <v>1</v>
      </c>
      <c r="M67" s="413" t="str">
        <f>VLOOKUP(L67,$AT$67:$AY$70,2,FALSE)</f>
        <v>Belgien</v>
      </c>
      <c r="N67" s="414">
        <f>VLOOKUP(M67,$AU$67:$AY$70,2,FALSE)</f>
        <v>9</v>
      </c>
      <c r="O67" s="414">
        <f>VLOOKUP(M67,$AU$67:$AY$70,3,FALSE)</f>
        <v>8</v>
      </c>
      <c r="P67" s="414">
        <f>VLOOKUP(M67,$AU$67:$AY$70,4,FALSE)</f>
        <v>2</v>
      </c>
      <c r="Q67" s="415">
        <f>VLOOKUP(M67,$AU$67:$AY$70,5,FALSE)</f>
        <v>6</v>
      </c>
      <c r="Z67" s="293" t="s">
        <v>77</v>
      </c>
      <c r="AA67" s="294">
        <f t="shared" ref="AA67:AA72" si="122">IF(G67="",0,IF($G67&lt;$I67,0,IF($G67=$I67,1,3)))</f>
        <v>3</v>
      </c>
      <c r="AB67" s="294">
        <f t="shared" ref="AB67:AB72" si="123">G67</f>
        <v>3</v>
      </c>
      <c r="AC67" s="294">
        <f t="shared" ref="AC67:AC72" si="124">I67</f>
        <v>0</v>
      </c>
      <c r="AD67" s="293" t="s">
        <v>78</v>
      </c>
      <c r="AE67" s="294">
        <f t="shared" ref="AE67:AE72" si="125">IF(I67="",0,IF(I67&lt;G67,0,IF(G67=I67,1,3)))</f>
        <v>0</v>
      </c>
      <c r="AF67" s="290">
        <f t="shared" ref="AF67:AF72" si="126">I67</f>
        <v>0</v>
      </c>
      <c r="AG67" s="290">
        <f t="shared" ref="AG67:AG72" si="127">G67</f>
        <v>3</v>
      </c>
      <c r="AI67" s="289">
        <f>RANK($AJ67,$AJ$67:$AJ$71,1)+COUNTIF($AJ$67:$AJ67,$AJ67)-1</f>
        <v>1</v>
      </c>
      <c r="AJ67" s="289">
        <f>AK67+AL67+AM67</f>
        <v>1</v>
      </c>
      <c r="AK67" s="289">
        <f>SUMPRODUCT(($AO$67:$AO$70=AO67)*($AR$67:$AR$70=AR67)*($AP$67:$AP$70&gt;AP67))</f>
        <v>0</v>
      </c>
      <c r="AL67" s="289">
        <f>SUMPRODUCT(($AO$67:$AO$70=AO67)*($AR$67:$AR$70&gt;AR67))</f>
        <v>0</v>
      </c>
      <c r="AM67" s="289">
        <f>RANK(AO67,$AO$67:$AO$70)</f>
        <v>1</v>
      </c>
      <c r="AN67" s="293" t="s">
        <v>77</v>
      </c>
      <c r="AO67" s="289">
        <f>SUMIF($Z$67:$Z$72,$AN67,$AA$67:$AA$72)+SUMIF($AD$67:$AD$72,$AN67,$AE$67:$AE$72)</f>
        <v>9</v>
      </c>
      <c r="AP67" s="289">
        <f>SUMIF($Z$67:$Z$72,$AN67,$AB$67:$AB$72)+SUMIF($AD$67:$AD$72,$AN67,$AF$67:$AF$72)</f>
        <v>8</v>
      </c>
      <c r="AQ67" s="289">
        <f>SUMIF($Z$67:$Z$72,$AN67,$AC$67:$AC$72)+SUMIF($AD$67:$AD$72,$AN67,$AG$67:$AG$72)</f>
        <v>2</v>
      </c>
      <c r="AR67" s="289">
        <f>AP67-AQ67</f>
        <v>6</v>
      </c>
      <c r="AT67" s="289">
        <v>1</v>
      </c>
      <c r="AU67" s="289" t="str">
        <f>VLOOKUP($AT67,$AI$67:$AR$70,6,FALSE)</f>
        <v>Belgien</v>
      </c>
      <c r="AV67" s="289">
        <f>VLOOKUP($AU67,$AN$67:$AR$70,2,FALSE)</f>
        <v>9</v>
      </c>
      <c r="AW67" s="289">
        <f>VLOOKUP($AU67,$AN$67:$AR$70,3,FALSE)</f>
        <v>8</v>
      </c>
      <c r="AX67" s="289">
        <f>VLOOKUP($AU67,$AN$67:$AR$70,4,FALSE)</f>
        <v>2</v>
      </c>
      <c r="AY67" s="289">
        <f>VLOOKUP($AU67,$AN$67:$AR$70,5,FALSE)</f>
        <v>6</v>
      </c>
      <c r="AZ67" s="351">
        <v>15</v>
      </c>
      <c r="BA67" s="358">
        <v>41807.541666666664</v>
      </c>
      <c r="BB67" s="353" t="s">
        <v>77</v>
      </c>
      <c r="BC67" s="354" t="s">
        <v>6</v>
      </c>
      <c r="BD67" s="355" t="s">
        <v>78</v>
      </c>
      <c r="BE67" s="357">
        <f>IF(G67='Resultat &amp; tabell'!$G67,2,0)</f>
        <v>0</v>
      </c>
      <c r="BF67" s="356" t="s">
        <v>6</v>
      </c>
      <c r="BG67" s="357">
        <f>IF(I67='Resultat &amp; tabell'!$I67,2,0)</f>
        <v>0</v>
      </c>
      <c r="BH67" s="357">
        <f>IF(J67='Resultat &amp; tabell'!$J67,1,0)</f>
        <v>1</v>
      </c>
      <c r="BI67" s="341">
        <f t="shared" ref="BI67:BI72" si="128">SUM(BE67+BG67+BH67)</f>
        <v>1</v>
      </c>
      <c r="BJ67" s="311"/>
      <c r="BK67" s="344"/>
      <c r="BL67" s="381"/>
      <c r="BM67" s="381"/>
      <c r="BN67" s="381"/>
      <c r="BO67" s="381"/>
    </row>
    <row r="68" spans="2:67" ht="14.25" customHeight="1" x14ac:dyDescent="0.25">
      <c r="B68" s="280">
        <v>16</v>
      </c>
      <c r="C68" s="323">
        <v>41807.75</v>
      </c>
      <c r="D68" s="319" t="s">
        <v>178</v>
      </c>
      <c r="E68" s="320" t="s">
        <v>6</v>
      </c>
      <c r="F68" s="321" t="s">
        <v>181</v>
      </c>
      <c r="G68" s="397">
        <v>1</v>
      </c>
      <c r="H68" s="334" t="s">
        <v>6</v>
      </c>
      <c r="I68" s="397">
        <v>1</v>
      </c>
      <c r="J68" s="397" t="s">
        <v>122</v>
      </c>
      <c r="K68" s="411">
        <f>IF('Resultat &amp; tabell'!J68="",0,BI68)</f>
        <v>5</v>
      </c>
      <c r="L68" s="401">
        <v>2</v>
      </c>
      <c r="M68" s="417" t="str">
        <f>VLOOKUP(L68,$AT$67:$AY$70,2,FALSE)</f>
        <v>Ryssland</v>
      </c>
      <c r="N68" s="418">
        <f>VLOOKUP(M68,$AU$67:$AY$70,2,FALSE)</f>
        <v>4</v>
      </c>
      <c r="O68" s="418">
        <f>VLOOKUP(M68,$AU$67:$AY$70,3,FALSE)</f>
        <v>4</v>
      </c>
      <c r="P68" s="418">
        <f>VLOOKUP(M68,$AU$67:$AY$70,4,FALSE)</f>
        <v>4</v>
      </c>
      <c r="Q68" s="419">
        <f>VLOOKUP(M68,$AU$67:$AY$70,5,FALSE)</f>
        <v>0</v>
      </c>
      <c r="Z68" s="293" t="s">
        <v>79</v>
      </c>
      <c r="AA68" s="294">
        <f t="shared" si="122"/>
        <v>1</v>
      </c>
      <c r="AB68" s="294">
        <f t="shared" si="123"/>
        <v>1</v>
      </c>
      <c r="AC68" s="294">
        <f t="shared" si="124"/>
        <v>1</v>
      </c>
      <c r="AD68" s="293" t="s">
        <v>80</v>
      </c>
      <c r="AE68" s="294">
        <f t="shared" si="125"/>
        <v>1</v>
      </c>
      <c r="AF68" s="290">
        <f t="shared" si="126"/>
        <v>1</v>
      </c>
      <c r="AG68" s="290">
        <f t="shared" si="127"/>
        <v>1</v>
      </c>
      <c r="AI68" s="289">
        <f>RANK($AJ68,$AJ$67:$AJ$71,1)+COUNTIF($AJ$67:$AJ68,$AJ68)-1</f>
        <v>2</v>
      </c>
      <c r="AJ68" s="289">
        <f>AK68+AL68+AM68</f>
        <v>2</v>
      </c>
      <c r="AK68" s="289">
        <f t="shared" ref="AK68:AK70" si="129">SUMPRODUCT(($AO$67:$AO$70=AO68)*($AR$67:$AR$70=AR68)*($AP$67:$AP$70&gt;AP68))</f>
        <v>0</v>
      </c>
      <c r="AL68" s="289">
        <f t="shared" ref="AL68:AL70" si="130">SUMPRODUCT(($AO$67:$AO$70=AO68)*($AR$67:$AR$70&gt;AR68))</f>
        <v>0</v>
      </c>
      <c r="AM68" s="289">
        <f t="shared" ref="AM68:AM70" si="131">RANK(AO68,$AO$67:$AO$70)</f>
        <v>2</v>
      </c>
      <c r="AN68" s="293" t="s">
        <v>79</v>
      </c>
      <c r="AO68" s="289">
        <f t="shared" ref="AO68:AO70" si="132">SUMIF($Z$67:$Z$72,$AN68,$AA$67:$AA$72)+SUMIF($AD$67:$AD$72,$AN68,$AE$67:$AE$72)</f>
        <v>4</v>
      </c>
      <c r="AP68" s="289">
        <f t="shared" ref="AP68:AP70" si="133">SUMIF($Z$67:$Z$72,$AN68,$AB$67:$AB$72)+SUMIF($AD$67:$AD$72,$AN68,$AF$67:$AF$72)</f>
        <v>4</v>
      </c>
      <c r="AQ68" s="289">
        <f t="shared" ref="AQ68:AQ70" si="134">SUMIF($Z$67:$Z$72,$AN68,$AC$67:$AC$72)+SUMIF($AD$67:$AD$72,$AN68,$AG$67:$AG$72)</f>
        <v>4</v>
      </c>
      <c r="AR68" s="289">
        <f t="shared" ref="AR68:AR70" si="135">AP68-AQ68</f>
        <v>0</v>
      </c>
      <c r="AT68" s="289">
        <v>2</v>
      </c>
      <c r="AU68" s="289" t="str">
        <f t="shared" ref="AU68:AU70" si="136">VLOOKUP($AT68,$AI$67:$AR$70,6,FALSE)</f>
        <v>Ryssland</v>
      </c>
      <c r="AV68" s="289">
        <f t="shared" ref="AV68:AV70" si="137">VLOOKUP($AU68,$AN$67:$AR$70,2,FALSE)</f>
        <v>4</v>
      </c>
      <c r="AW68" s="289">
        <f t="shared" ref="AW68:AW70" si="138">VLOOKUP($AU68,$AN$67:$AR$70,3,FALSE)</f>
        <v>4</v>
      </c>
      <c r="AX68" s="289">
        <f t="shared" ref="AX68:AX70" si="139">VLOOKUP($AU68,$AN$67:$AR$70,4,FALSE)</f>
        <v>4</v>
      </c>
      <c r="AY68" s="289">
        <f t="shared" ref="AY68:AY70" si="140">VLOOKUP($AU68,$AN$67:$AR$70,5,FALSE)</f>
        <v>0</v>
      </c>
      <c r="AZ68" s="351">
        <v>16</v>
      </c>
      <c r="BA68" s="358">
        <v>41807.75</v>
      </c>
      <c r="BB68" s="353" t="s">
        <v>79</v>
      </c>
      <c r="BC68" s="354" t="s">
        <v>6</v>
      </c>
      <c r="BD68" s="355" t="s">
        <v>80</v>
      </c>
      <c r="BE68" s="357">
        <f>IF(G68='Resultat &amp; tabell'!$G68,2,0)</f>
        <v>2</v>
      </c>
      <c r="BF68" s="356" t="s">
        <v>6</v>
      </c>
      <c r="BG68" s="357">
        <f>IF(I68='Resultat &amp; tabell'!$I68,2,0)</f>
        <v>2</v>
      </c>
      <c r="BH68" s="357">
        <f>IF(J68='Resultat &amp; tabell'!$J68,1,0)</f>
        <v>1</v>
      </c>
      <c r="BI68" s="341">
        <f t="shared" si="128"/>
        <v>5</v>
      </c>
      <c r="BK68" s="344"/>
      <c r="BL68" s="381"/>
      <c r="BM68" s="381"/>
      <c r="BN68" s="381"/>
      <c r="BO68" s="381"/>
    </row>
    <row r="69" spans="2:67" ht="14.25" customHeight="1" x14ac:dyDescent="0.25">
      <c r="B69" s="280">
        <v>31</v>
      </c>
      <c r="C69" s="323">
        <v>41812.541666666664</v>
      </c>
      <c r="D69" s="319" t="s">
        <v>179</v>
      </c>
      <c r="E69" s="320" t="s">
        <v>6</v>
      </c>
      <c r="F69" s="321" t="s">
        <v>178</v>
      </c>
      <c r="G69" s="397">
        <v>2</v>
      </c>
      <c r="H69" s="334" t="s">
        <v>6</v>
      </c>
      <c r="I69" s="397">
        <v>1</v>
      </c>
      <c r="J69" s="397">
        <v>1</v>
      </c>
      <c r="K69" s="411">
        <f>IF('Resultat &amp; tabell'!J69="",0,BI69)</f>
        <v>1</v>
      </c>
      <c r="L69" s="401">
        <v>3</v>
      </c>
      <c r="M69" s="432" t="str">
        <f>VLOOKUP(L69,$AT$67:$AY$70,2,FALSE)</f>
        <v>Sydkorea</v>
      </c>
      <c r="N69" s="433">
        <f>VLOOKUP(M69,$AU$67:$AY$70,2,FALSE)</f>
        <v>2</v>
      </c>
      <c r="O69" s="433">
        <f>VLOOKUP(M69,$AU$67:$AY$70,3,FALSE)</f>
        <v>4</v>
      </c>
      <c r="P69" s="433">
        <f>VLOOKUP(M69,$AU$67:$AY$70,4,FALSE)</f>
        <v>6</v>
      </c>
      <c r="Q69" s="434">
        <f>VLOOKUP(M69,$AU$67:$AY$70,5,FALSE)</f>
        <v>-2</v>
      </c>
      <c r="Z69" s="293" t="s">
        <v>77</v>
      </c>
      <c r="AA69" s="294">
        <f t="shared" si="122"/>
        <v>3</v>
      </c>
      <c r="AB69" s="294">
        <f t="shared" si="123"/>
        <v>2</v>
      </c>
      <c r="AC69" s="294">
        <f t="shared" si="124"/>
        <v>1</v>
      </c>
      <c r="AD69" s="293" t="s">
        <v>79</v>
      </c>
      <c r="AE69" s="294">
        <f t="shared" si="125"/>
        <v>0</v>
      </c>
      <c r="AF69" s="290">
        <f t="shared" si="126"/>
        <v>1</v>
      </c>
      <c r="AG69" s="290">
        <f t="shared" si="127"/>
        <v>2</v>
      </c>
      <c r="AI69" s="289">
        <f>RANK($AJ69,$AJ$67:$AJ$71,1)+COUNTIF($AJ$67:$AJ69,$AJ69)-1</f>
        <v>4</v>
      </c>
      <c r="AJ69" s="289">
        <f>AK69+AL69+AM69</f>
        <v>4</v>
      </c>
      <c r="AK69" s="289">
        <f t="shared" si="129"/>
        <v>0</v>
      </c>
      <c r="AL69" s="289">
        <f t="shared" si="130"/>
        <v>0</v>
      </c>
      <c r="AM69" s="289">
        <f t="shared" si="131"/>
        <v>4</v>
      </c>
      <c r="AN69" s="293" t="s">
        <v>78</v>
      </c>
      <c r="AO69" s="289">
        <f t="shared" si="132"/>
        <v>1</v>
      </c>
      <c r="AP69" s="289">
        <f t="shared" si="133"/>
        <v>3</v>
      </c>
      <c r="AQ69" s="289">
        <f t="shared" si="134"/>
        <v>7</v>
      </c>
      <c r="AR69" s="289">
        <f t="shared" si="135"/>
        <v>-4</v>
      </c>
      <c r="AT69" s="289">
        <v>3</v>
      </c>
      <c r="AU69" s="289" t="str">
        <f t="shared" si="136"/>
        <v>Sydkorea</v>
      </c>
      <c r="AV69" s="289">
        <f t="shared" si="137"/>
        <v>2</v>
      </c>
      <c r="AW69" s="289">
        <f t="shared" si="138"/>
        <v>4</v>
      </c>
      <c r="AX69" s="289">
        <f t="shared" si="139"/>
        <v>6</v>
      </c>
      <c r="AY69" s="289">
        <f t="shared" si="140"/>
        <v>-2</v>
      </c>
      <c r="AZ69" s="351">
        <v>31</v>
      </c>
      <c r="BA69" s="358">
        <v>41812.541666666664</v>
      </c>
      <c r="BB69" s="353" t="s">
        <v>77</v>
      </c>
      <c r="BC69" s="354" t="s">
        <v>6</v>
      </c>
      <c r="BD69" s="355" t="s">
        <v>79</v>
      </c>
      <c r="BE69" s="357">
        <f>IF(G69='Resultat &amp; tabell'!$G69,2,0)</f>
        <v>0</v>
      </c>
      <c r="BF69" s="356" t="s">
        <v>6</v>
      </c>
      <c r="BG69" s="357">
        <f>IF(I69='Resultat &amp; tabell'!$I69,2,0)</f>
        <v>0</v>
      </c>
      <c r="BH69" s="357">
        <f>IF(J69='Resultat &amp; tabell'!$J69,1,0)</f>
        <v>1</v>
      </c>
      <c r="BI69" s="341">
        <f t="shared" si="128"/>
        <v>1</v>
      </c>
      <c r="BK69" s="359"/>
      <c r="BL69" s="381"/>
      <c r="BM69" s="381"/>
      <c r="BN69" s="381"/>
      <c r="BO69" s="381"/>
    </row>
    <row r="70" spans="2:67" ht="14.25" customHeight="1" x14ac:dyDescent="0.25">
      <c r="B70" s="280">
        <v>32</v>
      </c>
      <c r="C70" s="323">
        <v>41812.666666666664</v>
      </c>
      <c r="D70" s="319" t="s">
        <v>181</v>
      </c>
      <c r="E70" s="320" t="s">
        <v>6</v>
      </c>
      <c r="F70" s="321" t="s">
        <v>180</v>
      </c>
      <c r="G70" s="397">
        <v>2</v>
      </c>
      <c r="H70" s="334" t="s">
        <v>6</v>
      </c>
      <c r="I70" s="397">
        <v>2</v>
      </c>
      <c r="J70" s="397" t="s">
        <v>122</v>
      </c>
      <c r="K70" s="411">
        <f>IF('Resultat &amp; tabell'!J70="",0,BI70)</f>
        <v>2</v>
      </c>
      <c r="L70" s="401">
        <v>4</v>
      </c>
      <c r="M70" s="421" t="str">
        <f>VLOOKUP(L70,$AT$67:$AY$70,2,FALSE)</f>
        <v>Algeriet</v>
      </c>
      <c r="N70" s="418">
        <f>VLOOKUP(M70,$AU$67:$AY$70,2,FALSE)</f>
        <v>1</v>
      </c>
      <c r="O70" s="418">
        <f>VLOOKUP(M70,$AU$67:$AY$70,3,FALSE)</f>
        <v>3</v>
      </c>
      <c r="P70" s="418">
        <f>VLOOKUP(M70,$AU$67:$AY$70,4,FALSE)</f>
        <v>7</v>
      </c>
      <c r="Q70" s="419">
        <f>VLOOKUP(M70,$AU$67:$AY$70,5,FALSE)</f>
        <v>-4</v>
      </c>
      <c r="Z70" s="293" t="s">
        <v>80</v>
      </c>
      <c r="AA70" s="294">
        <f t="shared" si="122"/>
        <v>1</v>
      </c>
      <c r="AB70" s="294">
        <f t="shared" si="123"/>
        <v>2</v>
      </c>
      <c r="AC70" s="294">
        <f t="shared" si="124"/>
        <v>2</v>
      </c>
      <c r="AD70" s="293" t="s">
        <v>78</v>
      </c>
      <c r="AE70" s="294">
        <f t="shared" si="125"/>
        <v>1</v>
      </c>
      <c r="AF70" s="290">
        <f t="shared" si="126"/>
        <v>2</v>
      </c>
      <c r="AG70" s="290">
        <f t="shared" si="127"/>
        <v>2</v>
      </c>
      <c r="AI70" s="289">
        <f>RANK($AJ70,$AJ$67:$AJ$71,1)+COUNTIF($AJ$67:$AJ70,$AJ70)-1</f>
        <v>3</v>
      </c>
      <c r="AJ70" s="289">
        <f>AK70+AL70+AM70</f>
        <v>3</v>
      </c>
      <c r="AK70" s="289">
        <f t="shared" si="129"/>
        <v>0</v>
      </c>
      <c r="AL70" s="289">
        <f t="shared" si="130"/>
        <v>0</v>
      </c>
      <c r="AM70" s="289">
        <f t="shared" si="131"/>
        <v>3</v>
      </c>
      <c r="AN70" s="293" t="s">
        <v>80</v>
      </c>
      <c r="AO70" s="289">
        <f t="shared" si="132"/>
        <v>2</v>
      </c>
      <c r="AP70" s="289">
        <f t="shared" si="133"/>
        <v>4</v>
      </c>
      <c r="AQ70" s="289">
        <f t="shared" si="134"/>
        <v>6</v>
      </c>
      <c r="AR70" s="289">
        <f t="shared" si="135"/>
        <v>-2</v>
      </c>
      <c r="AT70" s="289">
        <v>4</v>
      </c>
      <c r="AU70" s="289" t="str">
        <f t="shared" si="136"/>
        <v>Algeriet</v>
      </c>
      <c r="AV70" s="289">
        <f t="shared" si="137"/>
        <v>1</v>
      </c>
      <c r="AW70" s="289">
        <f t="shared" si="138"/>
        <v>3</v>
      </c>
      <c r="AX70" s="289">
        <f t="shared" si="139"/>
        <v>7</v>
      </c>
      <c r="AY70" s="289">
        <f t="shared" si="140"/>
        <v>-4</v>
      </c>
      <c r="AZ70" s="351">
        <v>32</v>
      </c>
      <c r="BA70" s="358">
        <v>41812.666666666664</v>
      </c>
      <c r="BB70" s="353" t="s">
        <v>80</v>
      </c>
      <c r="BC70" s="354" t="s">
        <v>6</v>
      </c>
      <c r="BD70" s="355" t="s">
        <v>78</v>
      </c>
      <c r="BE70" s="357">
        <f>IF(G70='Resultat &amp; tabell'!$G70,2,0)</f>
        <v>2</v>
      </c>
      <c r="BF70" s="356" t="s">
        <v>6</v>
      </c>
      <c r="BG70" s="357">
        <f>IF(I70='Resultat &amp; tabell'!$I70,2,0)</f>
        <v>0</v>
      </c>
      <c r="BH70" s="357">
        <f>IF(J70='Resultat &amp; tabell'!$J70,1,0)</f>
        <v>0</v>
      </c>
      <c r="BI70" s="341">
        <f t="shared" si="128"/>
        <v>2</v>
      </c>
      <c r="BK70" s="359"/>
      <c r="BL70" s="381"/>
      <c r="BM70" s="381"/>
      <c r="BN70" s="381"/>
      <c r="BO70" s="381"/>
    </row>
    <row r="71" spans="2:67" ht="14.25" customHeight="1" x14ac:dyDescent="0.25">
      <c r="B71" s="280">
        <v>47</v>
      </c>
      <c r="C71" s="323">
        <v>41816.708333333336</v>
      </c>
      <c r="D71" s="319" t="s">
        <v>181</v>
      </c>
      <c r="E71" s="320" t="s">
        <v>6</v>
      </c>
      <c r="F71" s="321" t="s">
        <v>179</v>
      </c>
      <c r="G71" s="397">
        <v>1</v>
      </c>
      <c r="H71" s="334" t="s">
        <v>6</v>
      </c>
      <c r="I71" s="397">
        <v>3</v>
      </c>
      <c r="J71" s="397">
        <v>2</v>
      </c>
      <c r="K71" s="411">
        <f>IF('Resultat &amp; tabell'!J71="",0,BI71)</f>
        <v>1</v>
      </c>
      <c r="M71" s="276"/>
      <c r="N71" s="276"/>
      <c r="P71" s="276"/>
      <c r="R71" s="276"/>
      <c r="Z71" s="293" t="s">
        <v>80</v>
      </c>
      <c r="AA71" s="294">
        <f t="shared" si="122"/>
        <v>0</v>
      </c>
      <c r="AB71" s="294">
        <f t="shared" si="123"/>
        <v>1</v>
      </c>
      <c r="AC71" s="294">
        <f t="shared" si="124"/>
        <v>3</v>
      </c>
      <c r="AD71" s="293" t="s">
        <v>77</v>
      </c>
      <c r="AE71" s="294">
        <f t="shared" si="125"/>
        <v>3</v>
      </c>
      <c r="AF71" s="290">
        <f t="shared" si="126"/>
        <v>3</v>
      </c>
      <c r="AG71" s="290">
        <f t="shared" si="127"/>
        <v>1</v>
      </c>
      <c r="AZ71" s="351">
        <v>47</v>
      </c>
      <c r="BA71" s="358">
        <v>41816.708333333336</v>
      </c>
      <c r="BB71" s="353" t="s">
        <v>80</v>
      </c>
      <c r="BC71" s="354" t="s">
        <v>6</v>
      </c>
      <c r="BD71" s="355" t="s">
        <v>77</v>
      </c>
      <c r="BE71" s="357">
        <f>IF(G71='Resultat &amp; tabell'!$G71,2,0)</f>
        <v>0</v>
      </c>
      <c r="BF71" s="356" t="s">
        <v>6</v>
      </c>
      <c r="BG71" s="357">
        <f>IF(I71='Resultat &amp; tabell'!$I71,2,0)</f>
        <v>0</v>
      </c>
      <c r="BH71" s="357">
        <f>IF(J71='Resultat &amp; tabell'!$J71,1,0)</f>
        <v>1</v>
      </c>
      <c r="BI71" s="341">
        <f t="shared" si="128"/>
        <v>1</v>
      </c>
      <c r="BN71" s="360"/>
      <c r="BO71" s="360"/>
    </row>
    <row r="72" spans="2:67" ht="14.25" customHeight="1" x14ac:dyDescent="0.25">
      <c r="B72" s="280">
        <v>48</v>
      </c>
      <c r="C72" s="323">
        <v>41816.708333333336</v>
      </c>
      <c r="D72" s="319" t="s">
        <v>180</v>
      </c>
      <c r="E72" s="320" t="s">
        <v>6</v>
      </c>
      <c r="F72" s="321" t="s">
        <v>178</v>
      </c>
      <c r="G72" s="397">
        <v>1</v>
      </c>
      <c r="H72" s="334" t="s">
        <v>6</v>
      </c>
      <c r="I72" s="397">
        <v>2</v>
      </c>
      <c r="J72" s="397">
        <v>2</v>
      </c>
      <c r="K72" s="411">
        <f>IF('Resultat &amp; tabell'!J72="",0,BI72)</f>
        <v>2</v>
      </c>
      <c r="Z72" s="293" t="s">
        <v>78</v>
      </c>
      <c r="AA72" s="294">
        <f t="shared" si="122"/>
        <v>0</v>
      </c>
      <c r="AB72" s="294">
        <f t="shared" si="123"/>
        <v>1</v>
      </c>
      <c r="AC72" s="294">
        <f t="shared" si="124"/>
        <v>2</v>
      </c>
      <c r="AD72" s="293" t="s">
        <v>79</v>
      </c>
      <c r="AE72" s="294">
        <f t="shared" si="125"/>
        <v>3</v>
      </c>
      <c r="AF72" s="290">
        <f t="shared" si="126"/>
        <v>2</v>
      </c>
      <c r="AG72" s="290">
        <f t="shared" si="127"/>
        <v>1</v>
      </c>
      <c r="AZ72" s="351">
        <v>48</v>
      </c>
      <c r="BA72" s="358">
        <v>41816.708333333336</v>
      </c>
      <c r="BB72" s="353" t="s">
        <v>78</v>
      </c>
      <c r="BC72" s="354" t="s">
        <v>6</v>
      </c>
      <c r="BD72" s="355" t="s">
        <v>79</v>
      </c>
      <c r="BE72" s="357">
        <f>IF(G72='Resultat &amp; tabell'!$G72,2,0)</f>
        <v>2</v>
      </c>
      <c r="BF72" s="356" t="s">
        <v>6</v>
      </c>
      <c r="BG72" s="357">
        <f>IF(I72='Resultat &amp; tabell'!$I72,2,0)</f>
        <v>0</v>
      </c>
      <c r="BH72" s="357">
        <f>IF(J72='Resultat &amp; tabell'!$J72,1,0)</f>
        <v>0</v>
      </c>
      <c r="BI72" s="341">
        <f t="shared" si="128"/>
        <v>2</v>
      </c>
    </row>
    <row r="73" spans="2:67" ht="14.25" customHeight="1" x14ac:dyDescent="0.25">
      <c r="K73" s="424"/>
      <c r="BI73" s="342"/>
    </row>
    <row r="74" spans="2:67" ht="14.25" customHeight="1" x14ac:dyDescent="0.25">
      <c r="B74" s="283" t="s">
        <v>1</v>
      </c>
      <c r="C74" s="295"/>
      <c r="D74" s="286"/>
      <c r="K74" s="424"/>
      <c r="Z74" s="290"/>
      <c r="AZ74" s="345" t="s">
        <v>1</v>
      </c>
      <c r="BA74" s="366"/>
      <c r="BB74" s="309"/>
      <c r="BI74" s="342"/>
      <c r="BK74" s="390" t="s">
        <v>1</v>
      </c>
      <c r="BL74" s="391"/>
      <c r="BM74" s="392"/>
      <c r="BN74" s="393"/>
      <c r="BO74" s="393"/>
    </row>
    <row r="75" spans="2:67" ht="14.25" customHeight="1" x14ac:dyDescent="0.25">
      <c r="B75" s="330" t="s">
        <v>2</v>
      </c>
      <c r="C75" s="331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332" t="s">
        <v>81</v>
      </c>
      <c r="K75" s="428" t="s">
        <v>89</v>
      </c>
      <c r="M75" s="440" t="s">
        <v>126</v>
      </c>
      <c r="N75" s="441"/>
      <c r="O75" s="2014" t="s">
        <v>157</v>
      </c>
      <c r="P75" s="2015"/>
      <c r="Q75" s="2015"/>
      <c r="R75" s="2016"/>
      <c r="Z75" s="302" t="s">
        <v>2</v>
      </c>
      <c r="AA75" s="302"/>
      <c r="AB75" s="302"/>
      <c r="AC75" s="302"/>
      <c r="AD75" s="302"/>
      <c r="AZ75" s="373" t="s">
        <v>2</v>
      </c>
      <c r="BA75" s="371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372" t="s">
        <v>81</v>
      </c>
      <c r="BI75" s="333" t="s">
        <v>89</v>
      </c>
      <c r="BK75" s="312" t="s">
        <v>104</v>
      </c>
      <c r="BL75" s="344" t="s">
        <v>103</v>
      </c>
      <c r="BM75" s="344" t="s">
        <v>105</v>
      </c>
      <c r="BN75" s="344" t="s">
        <v>106</v>
      </c>
      <c r="BO75" s="344" t="s">
        <v>89</v>
      </c>
    </row>
    <row r="76" spans="2:67" ht="14.25" customHeight="1" x14ac:dyDescent="0.25">
      <c r="B76" s="279">
        <v>49</v>
      </c>
      <c r="C76" s="324">
        <v>41818</v>
      </c>
      <c r="D76" s="319" t="str">
        <f>M4</f>
        <v>Brasilien</v>
      </c>
      <c r="E76" s="328" t="s">
        <v>6</v>
      </c>
      <c r="F76" s="321" t="str">
        <f>M14</f>
        <v>Holland</v>
      </c>
      <c r="G76" s="398">
        <v>2</v>
      </c>
      <c r="H76" s="336" t="s">
        <v>6</v>
      </c>
      <c r="I76" s="398">
        <v>3</v>
      </c>
      <c r="J76" s="398">
        <v>2</v>
      </c>
      <c r="K76" s="411">
        <f t="shared" ref="K76:K83" si="141">BI76</f>
        <v>0</v>
      </c>
      <c r="M76" s="455" t="s">
        <v>228</v>
      </c>
      <c r="N76" s="441"/>
      <c r="O76" s="2017">
        <f>BO92</f>
        <v>16</v>
      </c>
      <c r="P76" s="2018"/>
      <c r="Q76" s="2018"/>
      <c r="R76" s="2019"/>
      <c r="Z76" s="294" t="s">
        <v>8</v>
      </c>
      <c r="AD76" s="293" t="s">
        <v>9</v>
      </c>
      <c r="AZ76" s="361">
        <v>49</v>
      </c>
      <c r="BA76" s="362">
        <v>41818</v>
      </c>
      <c r="BB76" s="353" t="str">
        <f t="shared" ref="BB76:BB83" si="142">D76</f>
        <v>Brasilien</v>
      </c>
      <c r="BC76" s="377" t="s">
        <v>6</v>
      </c>
      <c r="BD76" s="353" t="str">
        <f t="shared" ref="BD76:BD83" si="143">F76</f>
        <v>Holland</v>
      </c>
      <c r="BE76" s="357">
        <f>IF(G76='Resultat &amp; tabell'!$G76,2,0)</f>
        <v>0</v>
      </c>
      <c r="BF76" s="378" t="s">
        <v>6</v>
      </c>
      <c r="BG76" s="357">
        <f>IF(I76='Resultat &amp; tabell'!$I76,2,0)</f>
        <v>0</v>
      </c>
      <c r="BH76" s="357">
        <f>IF(J76='Resultat &amp; tabell'!$J76,1,0)</f>
        <v>0</v>
      </c>
      <c r="BI76" s="341">
        <f t="shared" ref="BI76:BI83" si="144">SUM(BE76+BG76+BH76)</f>
        <v>0</v>
      </c>
      <c r="BK76" s="359" t="str">
        <f>BB76</f>
        <v>Brasilien</v>
      </c>
      <c r="BL76" s="359" t="str">
        <f>'Resultat &amp; tabell'!D76</f>
        <v>Brasilien</v>
      </c>
      <c r="BM76" s="387" t="str">
        <f>VLOOKUP(BK76,$BL$76:$BL$91,1,FALSE)</f>
        <v>Brasilien</v>
      </c>
      <c r="BN76" s="389" t="str">
        <f>BM76</f>
        <v>Brasilien</v>
      </c>
      <c r="BO76" s="309">
        <f t="shared" ref="BO76:BO91" si="145">IFERROR(IF(BM76=BN76,2,0),0)</f>
        <v>2</v>
      </c>
    </row>
    <row r="77" spans="2:67" ht="14.25" customHeight="1" x14ac:dyDescent="0.25">
      <c r="B77" s="280">
        <v>50</v>
      </c>
      <c r="C77" s="323">
        <v>41818.708333333336</v>
      </c>
      <c r="D77" s="319" t="str">
        <f>M22</f>
        <v>Elfenbenskusten</v>
      </c>
      <c r="E77" s="328" t="s">
        <v>6</v>
      </c>
      <c r="F77" s="321" t="str">
        <f>M32</f>
        <v>Uruguay</v>
      </c>
      <c r="G77" s="397">
        <v>1</v>
      </c>
      <c r="H77" s="334" t="s">
        <v>6</v>
      </c>
      <c r="I77" s="397">
        <v>2</v>
      </c>
      <c r="J77" s="397">
        <v>2</v>
      </c>
      <c r="K77" s="411">
        <f t="shared" si="141"/>
        <v>0</v>
      </c>
      <c r="M77" s="455" t="s">
        <v>229</v>
      </c>
      <c r="N77" s="441"/>
      <c r="O77" s="443"/>
      <c r="P77" s="401"/>
      <c r="Q77" s="401"/>
      <c r="Z77" s="294" t="s">
        <v>12</v>
      </c>
      <c r="AD77" s="293" t="s">
        <v>13</v>
      </c>
      <c r="AZ77" s="351">
        <v>50</v>
      </c>
      <c r="BA77" s="358">
        <v>41818.708333333336</v>
      </c>
      <c r="BB77" s="353" t="str">
        <f t="shared" si="142"/>
        <v>Elfenbenskusten</v>
      </c>
      <c r="BC77" s="377" t="s">
        <v>6</v>
      </c>
      <c r="BD77" s="353" t="str">
        <f t="shared" si="143"/>
        <v>Uruguay</v>
      </c>
      <c r="BE77" s="357">
        <f>IF(G77='Resultat &amp; tabell'!$G77,2,0)</f>
        <v>0</v>
      </c>
      <c r="BF77" s="356" t="s">
        <v>6</v>
      </c>
      <c r="BG77" s="357">
        <f>IF(I77='Resultat &amp; tabell'!$I77,2,0)</f>
        <v>0</v>
      </c>
      <c r="BH77" s="357">
        <f>IF(J77='Resultat &amp; tabell'!$J77,1,0)</f>
        <v>0</v>
      </c>
      <c r="BI77" s="341">
        <f t="shared" si="144"/>
        <v>0</v>
      </c>
      <c r="BK77" s="359" t="str">
        <f t="shared" ref="BK77:BK83" si="146">BB77</f>
        <v>Elfenbenskusten</v>
      </c>
      <c r="BL77" s="359" t="str">
        <f>'Resultat &amp; tabell'!D77</f>
        <v>Colombia</v>
      </c>
      <c r="BM77" s="387" t="e">
        <f t="shared" ref="BM77:BM91" si="147">VLOOKUP(BK77,$BL$76:$BL$91,1,FALSE)</f>
        <v>#N/A</v>
      </c>
      <c r="BN77" s="389" t="e">
        <f t="shared" ref="BN77:BN91" si="148">BM77</f>
        <v>#N/A</v>
      </c>
      <c r="BO77" s="309">
        <f t="shared" si="145"/>
        <v>0</v>
      </c>
    </row>
    <row r="78" spans="2:67" ht="14.25" customHeight="1" x14ac:dyDescent="0.25">
      <c r="B78" s="280">
        <v>51</v>
      </c>
      <c r="C78" s="323">
        <v>41819.541666666664</v>
      </c>
      <c r="D78" s="319" t="str">
        <f>M13</f>
        <v>Spanien</v>
      </c>
      <c r="E78" s="328" t="s">
        <v>6</v>
      </c>
      <c r="F78" s="321" t="str">
        <f>M5</f>
        <v>Kroatien</v>
      </c>
      <c r="G78" s="397">
        <v>3</v>
      </c>
      <c r="H78" s="334" t="s">
        <v>6</v>
      </c>
      <c r="I78" s="397">
        <v>1</v>
      </c>
      <c r="J78" s="397">
        <v>1</v>
      </c>
      <c r="K78" s="411">
        <f t="shared" si="141"/>
        <v>3</v>
      </c>
      <c r="M78" s="455" t="s">
        <v>230</v>
      </c>
      <c r="N78" s="441"/>
      <c r="O78" s="443"/>
      <c r="P78" s="401"/>
      <c r="Q78" s="401"/>
      <c r="Z78" s="294" t="s">
        <v>14</v>
      </c>
      <c r="AD78" s="293" t="s">
        <v>15</v>
      </c>
      <c r="AZ78" s="351">
        <v>51</v>
      </c>
      <c r="BA78" s="358">
        <v>41819.541666666664</v>
      </c>
      <c r="BB78" s="353" t="str">
        <f t="shared" si="142"/>
        <v>Spanien</v>
      </c>
      <c r="BC78" s="377" t="s">
        <v>6</v>
      </c>
      <c r="BD78" s="353" t="str">
        <f t="shared" si="143"/>
        <v>Kroatien</v>
      </c>
      <c r="BE78" s="357">
        <f>IF(G78='Resultat &amp; tabell'!$G78,2,0)</f>
        <v>0</v>
      </c>
      <c r="BF78" s="356" t="s">
        <v>6</v>
      </c>
      <c r="BG78" s="357">
        <f>IF(I78='Resultat &amp; tabell'!$I78,2,0)</f>
        <v>2</v>
      </c>
      <c r="BH78" s="357">
        <f>IF(J78='Resultat &amp; tabell'!$J78,1,0)</f>
        <v>1</v>
      </c>
      <c r="BI78" s="341">
        <f t="shared" si="144"/>
        <v>3</v>
      </c>
      <c r="BK78" s="359" t="str">
        <f t="shared" si="146"/>
        <v>Spanien</v>
      </c>
      <c r="BL78" s="359" t="str">
        <f>'Resultat &amp; tabell'!D78</f>
        <v>Holland</v>
      </c>
      <c r="BM78" s="387" t="e">
        <f t="shared" si="147"/>
        <v>#N/A</v>
      </c>
      <c r="BN78" s="389" t="e">
        <f t="shared" si="148"/>
        <v>#N/A</v>
      </c>
      <c r="BO78" s="309">
        <f t="shared" si="145"/>
        <v>0</v>
      </c>
    </row>
    <row r="79" spans="2:67" ht="14.25" customHeight="1" x14ac:dyDescent="0.25">
      <c r="B79" s="280">
        <v>52</v>
      </c>
      <c r="C79" s="323">
        <v>41819.708333333336</v>
      </c>
      <c r="D79" s="319" t="str">
        <f>M31</f>
        <v>England</v>
      </c>
      <c r="E79" s="328" t="s">
        <v>6</v>
      </c>
      <c r="F79" s="321" t="str">
        <f>M23</f>
        <v>Japan</v>
      </c>
      <c r="G79" s="397">
        <v>2</v>
      </c>
      <c r="H79" s="334" t="s">
        <v>6</v>
      </c>
      <c r="I79" s="397">
        <v>1</v>
      </c>
      <c r="J79" s="397">
        <v>1</v>
      </c>
      <c r="K79" s="411">
        <f t="shared" si="141"/>
        <v>2</v>
      </c>
      <c r="M79" s="455" t="s">
        <v>231</v>
      </c>
      <c r="N79" s="441"/>
      <c r="O79" s="443"/>
      <c r="P79" s="401"/>
      <c r="Q79" s="401"/>
      <c r="Z79" s="294" t="s">
        <v>16</v>
      </c>
      <c r="AD79" s="293" t="s">
        <v>17</v>
      </c>
      <c r="AZ79" s="351">
        <v>52</v>
      </c>
      <c r="BA79" s="358">
        <v>41819.708333333336</v>
      </c>
      <c r="BB79" s="353" t="str">
        <f t="shared" si="142"/>
        <v>England</v>
      </c>
      <c r="BC79" s="377" t="s">
        <v>6</v>
      </c>
      <c r="BD79" s="353" t="str">
        <f t="shared" si="143"/>
        <v>Japan</v>
      </c>
      <c r="BE79" s="357">
        <f>IF(G79='Resultat &amp; tabell'!$G79,2,0)</f>
        <v>0</v>
      </c>
      <c r="BF79" s="356" t="s">
        <v>6</v>
      </c>
      <c r="BG79" s="357">
        <f>IF(I79='Resultat &amp; tabell'!$I79,2,0)</f>
        <v>2</v>
      </c>
      <c r="BH79" s="357">
        <f>IF(J79='Resultat &amp; tabell'!$J79,1,0)</f>
        <v>0</v>
      </c>
      <c r="BI79" s="341">
        <f t="shared" si="144"/>
        <v>2</v>
      </c>
      <c r="BK79" s="359" t="str">
        <f t="shared" si="146"/>
        <v>England</v>
      </c>
      <c r="BL79" s="359" t="str">
        <f>'Resultat &amp; tabell'!D79</f>
        <v>Costa Rica</v>
      </c>
      <c r="BM79" s="387" t="e">
        <f t="shared" si="147"/>
        <v>#N/A</v>
      </c>
      <c r="BN79" s="389" t="e">
        <f t="shared" si="148"/>
        <v>#N/A</v>
      </c>
      <c r="BO79" s="309">
        <f t="shared" si="145"/>
        <v>0</v>
      </c>
    </row>
    <row r="80" spans="2:67" ht="14.25" customHeight="1" x14ac:dyDescent="0.25">
      <c r="B80" s="326">
        <v>53</v>
      </c>
      <c r="C80" s="338">
        <v>41820.541666666664</v>
      </c>
      <c r="D80" s="319" t="str">
        <f>M40</f>
        <v>Frankrike</v>
      </c>
      <c r="E80" s="328" t="s">
        <v>6</v>
      </c>
      <c r="F80" s="321" t="str">
        <f>M50</f>
        <v>Nigeria</v>
      </c>
      <c r="G80" s="397">
        <v>2</v>
      </c>
      <c r="H80" s="334" t="s">
        <v>6</v>
      </c>
      <c r="I80" s="397">
        <v>0</v>
      </c>
      <c r="J80" s="397">
        <v>1</v>
      </c>
      <c r="K80" s="411">
        <f t="shared" si="141"/>
        <v>5</v>
      </c>
      <c r="M80" s="455" t="s">
        <v>232</v>
      </c>
      <c r="N80" s="441"/>
      <c r="O80" s="443"/>
      <c r="P80" s="401"/>
      <c r="Q80" s="401"/>
      <c r="Z80" s="294" t="s">
        <v>18</v>
      </c>
      <c r="AD80" s="293" t="s">
        <v>19</v>
      </c>
      <c r="AZ80" s="379">
        <v>53</v>
      </c>
      <c r="BA80" s="380">
        <v>41820.541666666664</v>
      </c>
      <c r="BB80" s="353" t="str">
        <f t="shared" si="142"/>
        <v>Frankrike</v>
      </c>
      <c r="BC80" s="377" t="s">
        <v>6</v>
      </c>
      <c r="BD80" s="353" t="str">
        <f t="shared" si="143"/>
        <v>Nigeria</v>
      </c>
      <c r="BE80" s="357">
        <f>IF(G80='Resultat &amp; tabell'!$G80,2,0)</f>
        <v>2</v>
      </c>
      <c r="BF80" s="356" t="s">
        <v>6</v>
      </c>
      <c r="BG80" s="357">
        <f>IF(I80='Resultat &amp; tabell'!$I80,2,0)</f>
        <v>2</v>
      </c>
      <c r="BH80" s="357">
        <f>IF(J80='Resultat &amp; tabell'!$J80,1,0)</f>
        <v>1</v>
      </c>
      <c r="BI80" s="341">
        <f t="shared" si="144"/>
        <v>5</v>
      </c>
      <c r="BK80" s="359" t="str">
        <f t="shared" si="146"/>
        <v>Frankrike</v>
      </c>
      <c r="BL80" s="359" t="str">
        <f>'Resultat &amp; tabell'!D80</f>
        <v>Frankrike</v>
      </c>
      <c r="BM80" s="387" t="str">
        <f t="shared" si="147"/>
        <v>Frankrike</v>
      </c>
      <c r="BN80" s="389" t="str">
        <f t="shared" si="148"/>
        <v>Frankrike</v>
      </c>
      <c r="BO80" s="309">
        <f t="shared" si="145"/>
        <v>2</v>
      </c>
    </row>
    <row r="81" spans="2:67" ht="14.25" customHeight="1" x14ac:dyDescent="0.25">
      <c r="B81" s="280">
        <v>54</v>
      </c>
      <c r="C81" s="323">
        <v>41820.708333333336</v>
      </c>
      <c r="D81" s="319" t="str">
        <f>M58</f>
        <v>Tyskland</v>
      </c>
      <c r="E81" s="328" t="s">
        <v>6</v>
      </c>
      <c r="F81" s="321" t="str">
        <f>M68</f>
        <v>Ryssland</v>
      </c>
      <c r="G81" s="397">
        <v>3</v>
      </c>
      <c r="H81" s="334" t="s">
        <v>6</v>
      </c>
      <c r="I81" s="397">
        <v>1</v>
      </c>
      <c r="J81" s="397">
        <v>1</v>
      </c>
      <c r="K81" s="411">
        <f t="shared" si="141"/>
        <v>0</v>
      </c>
      <c r="M81" s="455" t="s">
        <v>233</v>
      </c>
      <c r="N81" s="441"/>
      <c r="O81" s="443"/>
      <c r="P81" s="401"/>
      <c r="Q81" s="401"/>
      <c r="Z81" s="294" t="s">
        <v>20</v>
      </c>
      <c r="AD81" s="293" t="s">
        <v>21</v>
      </c>
      <c r="AZ81" s="351">
        <v>54</v>
      </c>
      <c r="BA81" s="358">
        <v>41820.708333333336</v>
      </c>
      <c r="BB81" s="353" t="str">
        <f t="shared" si="142"/>
        <v>Tyskland</v>
      </c>
      <c r="BC81" s="377" t="s">
        <v>6</v>
      </c>
      <c r="BD81" s="353" t="str">
        <f t="shared" si="143"/>
        <v>Ryssland</v>
      </c>
      <c r="BE81" s="357">
        <f>IF(G81='Resultat &amp; tabell'!$G81,2,0)</f>
        <v>0</v>
      </c>
      <c r="BF81" s="356" t="s">
        <v>6</v>
      </c>
      <c r="BG81" s="357">
        <f>IF(I81='Resultat &amp; tabell'!$I81,2,0)</f>
        <v>0</v>
      </c>
      <c r="BH81" s="357">
        <f>IF(J81='Resultat &amp; tabell'!$J81,1,0)</f>
        <v>0</v>
      </c>
      <c r="BI81" s="341">
        <f t="shared" si="144"/>
        <v>0</v>
      </c>
      <c r="BK81" s="359" t="str">
        <f t="shared" si="146"/>
        <v>Tyskland</v>
      </c>
      <c r="BL81" s="359" t="str">
        <f>'Resultat &amp; tabell'!D81</f>
        <v>Tyskland</v>
      </c>
      <c r="BM81" s="387" t="str">
        <f t="shared" si="147"/>
        <v>Tyskland</v>
      </c>
      <c r="BN81" s="389" t="str">
        <f t="shared" si="148"/>
        <v>Tyskland</v>
      </c>
      <c r="BO81" s="309">
        <f t="shared" si="145"/>
        <v>2</v>
      </c>
    </row>
    <row r="82" spans="2:67" ht="14.25" customHeight="1" x14ac:dyDescent="0.25">
      <c r="B82" s="280">
        <v>55</v>
      </c>
      <c r="C82" s="323">
        <v>41821</v>
      </c>
      <c r="D82" s="319" t="str">
        <f>M49</f>
        <v>Argentina</v>
      </c>
      <c r="E82" s="328" t="s">
        <v>6</v>
      </c>
      <c r="F82" s="321" t="str">
        <f>M41</f>
        <v>Ecuador</v>
      </c>
      <c r="G82" s="397">
        <v>2</v>
      </c>
      <c r="H82" s="281" t="s">
        <v>6</v>
      </c>
      <c r="I82" s="397">
        <v>0</v>
      </c>
      <c r="J82" s="397">
        <v>1</v>
      </c>
      <c r="K82" s="411">
        <f t="shared" si="141"/>
        <v>2</v>
      </c>
      <c r="M82" s="455" t="s">
        <v>234</v>
      </c>
      <c r="N82" s="441"/>
      <c r="O82" s="443"/>
      <c r="P82" s="401"/>
      <c r="Q82" s="401"/>
      <c r="Z82" s="294" t="s">
        <v>22</v>
      </c>
      <c r="AD82" s="293" t="s">
        <v>23</v>
      </c>
      <c r="AZ82" s="351">
        <v>55</v>
      </c>
      <c r="BA82" s="358">
        <v>41821</v>
      </c>
      <c r="BB82" s="353" t="str">
        <f t="shared" si="142"/>
        <v>Argentina</v>
      </c>
      <c r="BC82" s="377" t="s">
        <v>6</v>
      </c>
      <c r="BD82" s="353" t="str">
        <f t="shared" si="143"/>
        <v>Ecuador</v>
      </c>
      <c r="BE82" s="357">
        <f>IF(G82='Resultat &amp; tabell'!$G82,2,0)</f>
        <v>0</v>
      </c>
      <c r="BF82" s="381" t="s">
        <v>6</v>
      </c>
      <c r="BG82" s="357">
        <f>IF(I82='Resultat &amp; tabell'!$I82,2,0)</f>
        <v>2</v>
      </c>
      <c r="BH82" s="357">
        <f>IF(J82='Resultat &amp; tabell'!$J82,1,0)</f>
        <v>0</v>
      </c>
      <c r="BI82" s="341">
        <f t="shared" si="144"/>
        <v>2</v>
      </c>
      <c r="BK82" s="359" t="str">
        <f t="shared" si="146"/>
        <v>Argentina</v>
      </c>
      <c r="BL82" s="359" t="str">
        <f>'Resultat &amp; tabell'!D82</f>
        <v>Argentina</v>
      </c>
      <c r="BM82" s="387" t="str">
        <f t="shared" si="147"/>
        <v>Argentina</v>
      </c>
      <c r="BN82" s="389" t="str">
        <f t="shared" si="148"/>
        <v>Argentina</v>
      </c>
      <c r="BO82" s="309">
        <f t="shared" si="145"/>
        <v>2</v>
      </c>
    </row>
    <row r="83" spans="2:67" ht="14.25" customHeight="1" x14ac:dyDescent="0.25">
      <c r="B83" s="280">
        <v>56</v>
      </c>
      <c r="C83" s="323">
        <v>41821</v>
      </c>
      <c r="D83" s="319" t="str">
        <f>M67</f>
        <v>Belgien</v>
      </c>
      <c r="E83" s="328" t="s">
        <v>6</v>
      </c>
      <c r="F83" s="321" t="str">
        <f>M59</f>
        <v>Portugal</v>
      </c>
      <c r="G83" s="397">
        <v>3</v>
      </c>
      <c r="H83" s="334" t="s">
        <v>6</v>
      </c>
      <c r="I83" s="397">
        <v>2</v>
      </c>
      <c r="J83" s="397">
        <v>1</v>
      </c>
      <c r="K83" s="411">
        <f t="shared" si="141"/>
        <v>0</v>
      </c>
      <c r="M83" s="455" t="s">
        <v>235</v>
      </c>
      <c r="N83" s="441"/>
      <c r="O83" s="443"/>
      <c r="P83" s="401"/>
      <c r="Q83" s="401"/>
      <c r="Z83" s="294" t="s">
        <v>25</v>
      </c>
      <c r="AD83" s="293" t="s">
        <v>26</v>
      </c>
      <c r="AZ83" s="351">
        <v>56</v>
      </c>
      <c r="BA83" s="358">
        <v>41821</v>
      </c>
      <c r="BB83" s="353" t="str">
        <f t="shared" si="142"/>
        <v>Belgien</v>
      </c>
      <c r="BC83" s="377" t="s">
        <v>6</v>
      </c>
      <c r="BD83" s="353" t="str">
        <f t="shared" si="143"/>
        <v>Portugal</v>
      </c>
      <c r="BE83" s="357">
        <f>IF(G83='Resultat &amp; tabell'!$G83,2,0)</f>
        <v>0</v>
      </c>
      <c r="BF83" s="356" t="s">
        <v>6</v>
      </c>
      <c r="BG83" s="357">
        <f>IF(I83='Resultat &amp; tabell'!$I83,2,0)</f>
        <v>0</v>
      </c>
      <c r="BH83" s="357">
        <f>IF(J83='Resultat &amp; tabell'!$J83,1,0)</f>
        <v>0</v>
      </c>
      <c r="BI83" s="341">
        <f t="shared" si="144"/>
        <v>0</v>
      </c>
      <c r="BK83" s="359" t="str">
        <f t="shared" si="146"/>
        <v>Belgien</v>
      </c>
      <c r="BL83" s="359" t="str">
        <f>'Resultat &amp; tabell'!D83</f>
        <v>Belgien</v>
      </c>
      <c r="BM83" s="387" t="str">
        <f t="shared" si="147"/>
        <v>Belgien</v>
      </c>
      <c r="BN83" s="389" t="str">
        <f t="shared" si="148"/>
        <v>Belgien</v>
      </c>
      <c r="BO83" s="309">
        <f t="shared" si="145"/>
        <v>2</v>
      </c>
    </row>
    <row r="84" spans="2:67" ht="14.25" customHeight="1" x14ac:dyDescent="0.25">
      <c r="B84" s="285"/>
      <c r="C84" s="307"/>
      <c r="D84" s="285"/>
      <c r="E84" s="285"/>
      <c r="F84" s="285"/>
      <c r="G84" s="281"/>
      <c r="H84" s="281"/>
      <c r="I84" s="281"/>
      <c r="J84" s="281"/>
      <c r="K84" s="424"/>
      <c r="M84" s="444"/>
      <c r="N84" s="441"/>
      <c r="O84" s="443"/>
      <c r="P84" s="401"/>
      <c r="Q84" s="401"/>
      <c r="Z84" s="294"/>
      <c r="AZ84" s="360"/>
      <c r="BA84" s="382"/>
      <c r="BB84" s="360"/>
      <c r="BC84" s="360"/>
      <c r="BD84" s="360"/>
      <c r="BE84" s="381"/>
      <c r="BF84" s="381"/>
      <c r="BG84" s="381"/>
      <c r="BH84" s="381"/>
      <c r="BI84" s="342"/>
      <c r="BK84" s="359" t="str">
        <f t="shared" ref="BK84:BK91" si="149">BD76</f>
        <v>Holland</v>
      </c>
      <c r="BL84" s="359" t="str">
        <f>'Resultat &amp; tabell'!F76</f>
        <v>Chile</v>
      </c>
      <c r="BM84" s="387" t="str">
        <f t="shared" si="147"/>
        <v>Holland</v>
      </c>
      <c r="BN84" s="389" t="str">
        <f t="shared" si="148"/>
        <v>Holland</v>
      </c>
      <c r="BO84" s="309">
        <f t="shared" si="145"/>
        <v>2</v>
      </c>
    </row>
    <row r="85" spans="2:67" ht="14.25" customHeight="1" x14ac:dyDescent="0.25">
      <c r="B85" s="283" t="s">
        <v>29</v>
      </c>
      <c r="C85" s="295"/>
      <c r="D85" s="286"/>
      <c r="K85" s="424"/>
      <c r="M85" s="444"/>
      <c r="N85" s="441"/>
      <c r="O85" s="443"/>
      <c r="P85" s="401"/>
      <c r="Q85" s="401"/>
      <c r="Z85" s="290"/>
      <c r="AZ85" s="345" t="s">
        <v>29</v>
      </c>
      <c r="BA85" s="366"/>
      <c r="BB85" s="309"/>
      <c r="BI85" s="342"/>
      <c r="BK85" s="359" t="str">
        <f t="shared" si="149"/>
        <v>Uruguay</v>
      </c>
      <c r="BL85" s="359" t="str">
        <f>'Resultat &amp; tabell'!F77</f>
        <v>Uruguay</v>
      </c>
      <c r="BM85" s="387" t="str">
        <f t="shared" si="147"/>
        <v>Uruguay</v>
      </c>
      <c r="BN85" s="389" t="str">
        <f t="shared" si="148"/>
        <v>Uruguay</v>
      </c>
      <c r="BO85" s="309">
        <f t="shared" si="145"/>
        <v>2</v>
      </c>
    </row>
    <row r="86" spans="2:67" ht="14.25" customHeight="1" x14ac:dyDescent="0.25">
      <c r="B86" s="330" t="s">
        <v>2</v>
      </c>
      <c r="C86" s="331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332" t="s">
        <v>81</v>
      </c>
      <c r="K86" s="428" t="s">
        <v>89</v>
      </c>
      <c r="M86" s="445" t="s">
        <v>125</v>
      </c>
      <c r="N86" s="441"/>
      <c r="O86" s="2014" t="s">
        <v>158</v>
      </c>
      <c r="P86" s="2015"/>
      <c r="Q86" s="2015"/>
      <c r="R86" s="2016"/>
      <c r="Z86" s="302" t="s">
        <v>2</v>
      </c>
      <c r="AA86" s="302"/>
      <c r="AB86" s="302"/>
      <c r="AC86" s="302"/>
      <c r="AD86" s="302"/>
      <c r="AZ86" s="373" t="s">
        <v>2</v>
      </c>
      <c r="BA86" s="371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372" t="s">
        <v>81</v>
      </c>
      <c r="BI86" s="333" t="s">
        <v>89</v>
      </c>
      <c r="BK86" s="359" t="str">
        <f t="shared" si="149"/>
        <v>Kroatien</v>
      </c>
      <c r="BL86" s="359" t="str">
        <f>'Resultat &amp; tabell'!F78</f>
        <v>Mexiko</v>
      </c>
      <c r="BM86" s="387" t="e">
        <f t="shared" si="147"/>
        <v>#N/A</v>
      </c>
      <c r="BN86" s="389" t="e">
        <f t="shared" si="148"/>
        <v>#N/A</v>
      </c>
      <c r="BO86" s="309">
        <f t="shared" si="145"/>
        <v>0</v>
      </c>
    </row>
    <row r="87" spans="2:67" ht="14.25" customHeight="1" x14ac:dyDescent="0.25">
      <c r="B87" s="280">
        <v>57</v>
      </c>
      <c r="C87" s="323">
        <v>41824</v>
      </c>
      <c r="D87" s="319" t="str">
        <f>IF(M76="","Vinnare match 49",M76)</f>
        <v>holland</v>
      </c>
      <c r="E87" s="328" t="s">
        <v>6</v>
      </c>
      <c r="F87" s="321" t="str">
        <f>IF(M77="","Vinnare match 50",M77)</f>
        <v>uruguay</v>
      </c>
      <c r="G87" s="397">
        <v>2</v>
      </c>
      <c r="H87" s="334" t="s">
        <v>6</v>
      </c>
      <c r="I87" s="397">
        <v>1</v>
      </c>
      <c r="J87" s="397">
        <v>1</v>
      </c>
      <c r="K87" s="411">
        <f>BI87</f>
        <v>0</v>
      </c>
      <c r="M87" s="455" t="s">
        <v>228</v>
      </c>
      <c r="N87" s="441"/>
      <c r="O87" s="2017">
        <f>BO103</f>
        <v>20</v>
      </c>
      <c r="P87" s="2018"/>
      <c r="Q87" s="2018"/>
      <c r="R87" s="2019"/>
      <c r="Z87" s="294" t="s">
        <v>32</v>
      </c>
      <c r="AD87" s="293" t="s">
        <v>33</v>
      </c>
      <c r="AZ87" s="351">
        <v>57</v>
      </c>
      <c r="BA87" s="358">
        <v>41824</v>
      </c>
      <c r="BB87" s="353" t="str">
        <f>D87</f>
        <v>holland</v>
      </c>
      <c r="BC87" s="377" t="s">
        <v>6</v>
      </c>
      <c r="BD87" s="353" t="str">
        <f>F87</f>
        <v>uruguay</v>
      </c>
      <c r="BE87" s="357">
        <f>IF(G87='Resultat &amp; tabell'!$G87,2,0)</f>
        <v>0</v>
      </c>
      <c r="BF87" s="356" t="s">
        <v>6</v>
      </c>
      <c r="BG87" s="357">
        <f>IF(I87='Resultat &amp; tabell'!$I87,2,0)</f>
        <v>0</v>
      </c>
      <c r="BH87" s="357">
        <f>IF(J87='Resultat &amp; tabell'!$J87,1,0)</f>
        <v>0</v>
      </c>
      <c r="BI87" s="341">
        <f t="shared" ref="BI87:BI90" si="150">SUM(BE87+BG87+BH87)</f>
        <v>0</v>
      </c>
      <c r="BK87" s="359" t="str">
        <f t="shared" si="149"/>
        <v>Japan</v>
      </c>
      <c r="BL87" s="359" t="str">
        <f>'Resultat &amp; tabell'!F79</f>
        <v>Grekland</v>
      </c>
      <c r="BM87" s="387" t="e">
        <f t="shared" si="147"/>
        <v>#N/A</v>
      </c>
      <c r="BN87" s="389" t="e">
        <f t="shared" si="148"/>
        <v>#N/A</v>
      </c>
      <c r="BO87" s="309">
        <f t="shared" si="145"/>
        <v>0</v>
      </c>
    </row>
    <row r="88" spans="2:67" ht="14.25" customHeight="1" x14ac:dyDescent="0.25">
      <c r="B88" s="280">
        <v>58</v>
      </c>
      <c r="C88" s="323">
        <v>41824</v>
      </c>
      <c r="D88" s="319" t="str">
        <f>IF(M80="","Vinnare match 53",M80)</f>
        <v>frankrike</v>
      </c>
      <c r="E88" s="328" t="s">
        <v>6</v>
      </c>
      <c r="F88" s="321" t="str">
        <f>IF(M81="","Vinnare match 54",M81)</f>
        <v>tyskland</v>
      </c>
      <c r="G88" s="397">
        <v>1</v>
      </c>
      <c r="H88" s="334" t="s">
        <v>6</v>
      </c>
      <c r="I88" s="397">
        <v>2</v>
      </c>
      <c r="J88" s="397">
        <v>2</v>
      </c>
      <c r="K88" s="411">
        <f>BI88</f>
        <v>0</v>
      </c>
      <c r="M88" s="455" t="s">
        <v>233</v>
      </c>
      <c r="N88" s="441"/>
      <c r="O88" s="446"/>
      <c r="P88" s="401"/>
      <c r="Q88" s="401"/>
      <c r="Z88" s="294" t="s">
        <v>34</v>
      </c>
      <c r="AD88" s="293" t="s">
        <v>35</v>
      </c>
      <c r="AZ88" s="351">
        <v>58</v>
      </c>
      <c r="BA88" s="358">
        <v>41824</v>
      </c>
      <c r="BB88" s="353" t="str">
        <f>D88</f>
        <v>frankrike</v>
      </c>
      <c r="BC88" s="377" t="s">
        <v>6</v>
      </c>
      <c r="BD88" s="353" t="str">
        <f>F88</f>
        <v>tyskland</v>
      </c>
      <c r="BE88" s="357">
        <f>IF(G88='Resultat &amp; tabell'!$G88,2,0)</f>
        <v>0</v>
      </c>
      <c r="BF88" s="356" t="s">
        <v>6</v>
      </c>
      <c r="BG88" s="357">
        <f>IF(I88='Resultat &amp; tabell'!$I88,2,0)</f>
        <v>0</v>
      </c>
      <c r="BH88" s="357">
        <f>IF(J88='Resultat &amp; tabell'!$J88,1,0)</f>
        <v>0</v>
      </c>
      <c r="BI88" s="341">
        <f t="shared" si="150"/>
        <v>0</v>
      </c>
      <c r="BK88" s="359" t="str">
        <f t="shared" si="149"/>
        <v>Nigeria</v>
      </c>
      <c r="BL88" s="359" t="str">
        <f>'Resultat &amp; tabell'!F80</f>
        <v>Nigeria</v>
      </c>
      <c r="BM88" s="387" t="str">
        <f t="shared" si="147"/>
        <v>Nigeria</v>
      </c>
      <c r="BN88" s="389" t="str">
        <f t="shared" si="148"/>
        <v>Nigeria</v>
      </c>
      <c r="BO88" s="309">
        <f t="shared" si="145"/>
        <v>2</v>
      </c>
    </row>
    <row r="89" spans="2:67" ht="14.25" customHeight="1" x14ac:dyDescent="0.25">
      <c r="B89" s="280">
        <v>59</v>
      </c>
      <c r="C89" s="323">
        <v>41825</v>
      </c>
      <c r="D89" s="319" t="str">
        <f>IF(M78="","Vinnare match 51",M78)</f>
        <v>spanien</v>
      </c>
      <c r="E89" s="328" t="s">
        <v>6</v>
      </c>
      <c r="F89" s="321" t="str">
        <f>IF(M79="","Vinnare match 52",M79)</f>
        <v>england</v>
      </c>
      <c r="G89" s="397">
        <v>2</v>
      </c>
      <c r="H89" s="334" t="s">
        <v>6</v>
      </c>
      <c r="I89" s="397">
        <v>3</v>
      </c>
      <c r="J89" s="397">
        <v>2</v>
      </c>
      <c r="K89" s="411">
        <f>BI89</f>
        <v>0</v>
      </c>
      <c r="M89" s="455" t="s">
        <v>231</v>
      </c>
      <c r="N89" s="441"/>
      <c r="O89" s="446"/>
      <c r="P89" s="401"/>
      <c r="Q89" s="401"/>
      <c r="Z89" s="294" t="s">
        <v>36</v>
      </c>
      <c r="AD89" s="293" t="s">
        <v>37</v>
      </c>
      <c r="AZ89" s="351">
        <v>59</v>
      </c>
      <c r="BA89" s="358">
        <v>41825</v>
      </c>
      <c r="BB89" s="353" t="str">
        <f>D89</f>
        <v>spanien</v>
      </c>
      <c r="BC89" s="377" t="s">
        <v>6</v>
      </c>
      <c r="BD89" s="353" t="str">
        <f>F89</f>
        <v>england</v>
      </c>
      <c r="BE89" s="357">
        <f>IF(G89='Resultat &amp; tabell'!$G89,2,0)</f>
        <v>0</v>
      </c>
      <c r="BF89" s="356" t="s">
        <v>6</v>
      </c>
      <c r="BG89" s="357">
        <f>IF(I89='Resultat &amp; tabell'!$I89,2,0)</f>
        <v>0</v>
      </c>
      <c r="BH89" s="357">
        <f>IF(J89='Resultat &amp; tabell'!$J89,1,0)</f>
        <v>0</v>
      </c>
      <c r="BI89" s="341">
        <f t="shared" si="150"/>
        <v>0</v>
      </c>
      <c r="BK89" s="359" t="str">
        <f t="shared" si="149"/>
        <v>Ryssland</v>
      </c>
      <c r="BL89" s="359" t="str">
        <f>'Resultat &amp; tabell'!F81</f>
        <v>Algeriet</v>
      </c>
      <c r="BM89" s="387" t="e">
        <f t="shared" si="147"/>
        <v>#N/A</v>
      </c>
      <c r="BN89" s="389" t="e">
        <f t="shared" si="148"/>
        <v>#N/A</v>
      </c>
      <c r="BO89" s="309">
        <f t="shared" si="145"/>
        <v>0</v>
      </c>
    </row>
    <row r="90" spans="2:67" ht="14.25" customHeight="1" x14ac:dyDescent="0.25">
      <c r="B90" s="280">
        <v>60</v>
      </c>
      <c r="C90" s="323">
        <v>41825</v>
      </c>
      <c r="D90" s="319" t="str">
        <f>IF(M82="","Vinnare match 55",M82)</f>
        <v>argentina</v>
      </c>
      <c r="E90" s="328" t="s">
        <v>6</v>
      </c>
      <c r="F90" s="321" t="str">
        <f>IF(M83="","Vinnare match 56",M83)</f>
        <v>belgien</v>
      </c>
      <c r="G90" s="397">
        <v>2</v>
      </c>
      <c r="H90" s="334" t="s">
        <v>6</v>
      </c>
      <c r="I90" s="397">
        <v>1</v>
      </c>
      <c r="J90" s="397">
        <v>1</v>
      </c>
      <c r="K90" s="411">
        <f>BI90</f>
        <v>0</v>
      </c>
      <c r="M90" s="455" t="s">
        <v>234</v>
      </c>
      <c r="N90" s="441"/>
      <c r="O90" s="446"/>
      <c r="P90" s="401"/>
      <c r="Q90" s="401"/>
      <c r="Z90" s="294" t="s">
        <v>38</v>
      </c>
      <c r="AD90" s="293" t="s">
        <v>39</v>
      </c>
      <c r="AZ90" s="351">
        <v>60</v>
      </c>
      <c r="BA90" s="358">
        <v>41825</v>
      </c>
      <c r="BB90" s="353" t="str">
        <f>D90</f>
        <v>argentina</v>
      </c>
      <c r="BC90" s="377" t="s">
        <v>6</v>
      </c>
      <c r="BD90" s="353" t="str">
        <f>F90</f>
        <v>belgien</v>
      </c>
      <c r="BE90" s="357">
        <f>IF(G90='Resultat &amp; tabell'!$G90,2,0)</f>
        <v>0</v>
      </c>
      <c r="BF90" s="356" t="s">
        <v>6</v>
      </c>
      <c r="BG90" s="357">
        <f>IF(I90='Resultat &amp; tabell'!$I90,2,0)</f>
        <v>0</v>
      </c>
      <c r="BH90" s="357">
        <f>IF(J90='Resultat &amp; tabell'!$J90,1,0)</f>
        <v>0</v>
      </c>
      <c r="BI90" s="341">
        <f t="shared" si="150"/>
        <v>0</v>
      </c>
      <c r="BK90" s="359" t="str">
        <f t="shared" si="149"/>
        <v>Ecuador</v>
      </c>
      <c r="BL90" s="359" t="str">
        <f>'Resultat &amp; tabell'!F82</f>
        <v>Schweiz</v>
      </c>
      <c r="BM90" s="387" t="e">
        <f t="shared" si="147"/>
        <v>#N/A</v>
      </c>
      <c r="BN90" s="389" t="e">
        <f t="shared" si="148"/>
        <v>#N/A</v>
      </c>
      <c r="BO90" s="309">
        <f t="shared" si="145"/>
        <v>0</v>
      </c>
    </row>
    <row r="91" spans="2:67" ht="14.25" customHeight="1" x14ac:dyDescent="0.25">
      <c r="B91" s="296"/>
      <c r="C91" s="295"/>
      <c r="D91" s="286"/>
      <c r="K91" s="424"/>
      <c r="M91" s="444"/>
      <c r="N91" s="441"/>
      <c r="O91" s="446"/>
      <c r="P91" s="401"/>
      <c r="Q91" s="401"/>
      <c r="Z91" s="290"/>
      <c r="AZ91" s="308"/>
      <c r="BA91" s="366"/>
      <c r="BB91" s="309"/>
      <c r="BI91" s="342"/>
      <c r="BK91" s="359" t="str">
        <f t="shared" si="149"/>
        <v>Portugal</v>
      </c>
      <c r="BL91" s="359" t="str">
        <f>'Resultat &amp; tabell'!F83</f>
        <v>USA</v>
      </c>
      <c r="BM91" s="387" t="e">
        <f t="shared" si="147"/>
        <v>#N/A</v>
      </c>
      <c r="BN91" s="389" t="e">
        <f t="shared" si="148"/>
        <v>#N/A</v>
      </c>
      <c r="BO91" s="309">
        <f t="shared" si="145"/>
        <v>0</v>
      </c>
    </row>
    <row r="92" spans="2:67" ht="14.25" customHeight="1" x14ac:dyDescent="0.25">
      <c r="B92" s="283" t="s">
        <v>41</v>
      </c>
      <c r="C92" s="295"/>
      <c r="D92" s="286"/>
      <c r="K92" s="424"/>
      <c r="M92" s="444"/>
      <c r="N92" s="441"/>
      <c r="O92" s="446"/>
      <c r="P92" s="401"/>
      <c r="Q92" s="401"/>
      <c r="Z92" s="290"/>
      <c r="AZ92" s="345" t="s">
        <v>41</v>
      </c>
      <c r="BA92" s="366"/>
      <c r="BB92" s="309"/>
      <c r="BI92" s="342"/>
      <c r="BK92" s="359"/>
      <c r="BN92" s="277" t="s">
        <v>107</v>
      </c>
      <c r="BO92" s="310">
        <f>SUM(BO76:BO91)</f>
        <v>16</v>
      </c>
    </row>
    <row r="93" spans="2:67" ht="14.25" customHeight="1" x14ac:dyDescent="0.25">
      <c r="B93" s="330" t="s">
        <v>2</v>
      </c>
      <c r="C93" s="331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332" t="s">
        <v>81</v>
      </c>
      <c r="K93" s="428" t="s">
        <v>89</v>
      </c>
      <c r="M93" s="445" t="s">
        <v>124</v>
      </c>
      <c r="N93" s="441" t="s">
        <v>100</v>
      </c>
      <c r="O93" s="2014" t="s">
        <v>159</v>
      </c>
      <c r="P93" s="2015"/>
      <c r="Q93" s="2015"/>
      <c r="R93" s="2016"/>
      <c r="Z93" s="302" t="s">
        <v>2</v>
      </c>
      <c r="AA93" s="302"/>
      <c r="AB93" s="302"/>
      <c r="AC93" s="302"/>
      <c r="AD93" s="302"/>
      <c r="AZ93" s="373" t="s">
        <v>2</v>
      </c>
      <c r="BA93" s="371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372" t="s">
        <v>81</v>
      </c>
      <c r="BI93" s="333" t="s">
        <v>89</v>
      </c>
      <c r="BK93" s="390" t="s">
        <v>29</v>
      </c>
      <c r="BL93" s="391"/>
      <c r="BM93" s="392"/>
      <c r="BN93" s="393"/>
      <c r="BO93" s="393"/>
    </row>
    <row r="94" spans="2:67" ht="14.25" customHeight="1" x14ac:dyDescent="0.25">
      <c r="B94" s="280">
        <v>61</v>
      </c>
      <c r="C94" s="323">
        <v>41828.708333333336</v>
      </c>
      <c r="D94" s="319" t="str">
        <f>IF(M87="","Vinnare match 57",M87)</f>
        <v>holland</v>
      </c>
      <c r="E94" s="328" t="s">
        <v>6</v>
      </c>
      <c r="F94" s="321" t="str">
        <f>IF(M88="","Vinnare match 58",M88)</f>
        <v>tyskland</v>
      </c>
      <c r="G94" s="397">
        <v>2</v>
      </c>
      <c r="H94" s="334" t="s">
        <v>6</v>
      </c>
      <c r="I94" s="397">
        <v>1</v>
      </c>
      <c r="J94" s="397">
        <v>1</v>
      </c>
      <c r="K94" s="411">
        <f>BI94</f>
        <v>0</v>
      </c>
      <c r="M94" s="455" t="s">
        <v>228</v>
      </c>
      <c r="O94" s="2017">
        <f>BO110</f>
        <v>0</v>
      </c>
      <c r="P94" s="2018"/>
      <c r="Q94" s="2018"/>
      <c r="R94" s="2019"/>
      <c r="S94" s="441" t="str">
        <f>IF(M94=D94,F94,D94)</f>
        <v>tyskland</v>
      </c>
      <c r="Z94" s="294" t="s">
        <v>44</v>
      </c>
      <c r="AD94" s="293" t="s">
        <v>45</v>
      </c>
      <c r="AZ94" s="351">
        <v>61</v>
      </c>
      <c r="BA94" s="358">
        <v>41828.708333333336</v>
      </c>
      <c r="BB94" s="353" t="str">
        <f>D94</f>
        <v>holland</v>
      </c>
      <c r="BC94" s="377" t="s">
        <v>6</v>
      </c>
      <c r="BD94" s="353" t="str">
        <f>F94</f>
        <v>tyskland</v>
      </c>
      <c r="BE94" s="357">
        <f>IF(G94='Resultat &amp; tabell'!$G94,2,0)</f>
        <v>0</v>
      </c>
      <c r="BF94" s="356" t="s">
        <v>6</v>
      </c>
      <c r="BG94" s="357">
        <f>IF(I94='Resultat &amp; tabell'!$I94,2,0)</f>
        <v>0</v>
      </c>
      <c r="BH94" s="357">
        <f>IF(J94='Resultat &amp; tabell'!$J94,1,0)</f>
        <v>0</v>
      </c>
      <c r="BI94" s="341">
        <f t="shared" ref="BI94:BI95" si="151">SUM(BE94+BG94+BH94)</f>
        <v>0</v>
      </c>
      <c r="BK94" s="312" t="s">
        <v>104</v>
      </c>
      <c r="BL94" s="344" t="s">
        <v>103</v>
      </c>
      <c r="BM94" s="344" t="s">
        <v>105</v>
      </c>
      <c r="BN94" s="344" t="s">
        <v>106</v>
      </c>
      <c r="BO94" s="344" t="s">
        <v>89</v>
      </c>
    </row>
    <row r="95" spans="2:67" ht="14.25" customHeight="1" x14ac:dyDescent="0.25">
      <c r="B95" s="280">
        <v>62</v>
      </c>
      <c r="C95" s="323">
        <v>41829.708333333336</v>
      </c>
      <c r="D95" s="319" t="str">
        <f>IF(M89="","Vinnare match 59",M89)</f>
        <v>england</v>
      </c>
      <c r="E95" s="328" t="s">
        <v>6</v>
      </c>
      <c r="F95" s="321" t="str">
        <f>IF(M90="","Vinnare match 60",M90)</f>
        <v>argentina</v>
      </c>
      <c r="G95" s="397">
        <v>1</v>
      </c>
      <c r="H95" s="334" t="s">
        <v>6</v>
      </c>
      <c r="I95" s="397">
        <v>2</v>
      </c>
      <c r="J95" s="397">
        <v>2</v>
      </c>
      <c r="K95" s="411">
        <f>BI95</f>
        <v>0</v>
      </c>
      <c r="M95" s="455" t="s">
        <v>234</v>
      </c>
      <c r="O95" s="446"/>
      <c r="P95" s="441" t="str">
        <f>IF(M95=D95,F95,D95)</f>
        <v>england</v>
      </c>
      <c r="Q95" s="401"/>
      <c r="Z95" s="294" t="s">
        <v>48</v>
      </c>
      <c r="AD95" s="293" t="s">
        <v>49</v>
      </c>
      <c r="AZ95" s="351">
        <v>62</v>
      </c>
      <c r="BA95" s="358">
        <v>41829.708333333336</v>
      </c>
      <c r="BB95" s="353" t="str">
        <f>D95</f>
        <v>england</v>
      </c>
      <c r="BC95" s="377" t="s">
        <v>6</v>
      </c>
      <c r="BD95" s="353" t="str">
        <f>F95</f>
        <v>argentina</v>
      </c>
      <c r="BE95" s="357">
        <f>IF(G95='Resultat &amp; tabell'!$G95,2,0)</f>
        <v>0</v>
      </c>
      <c r="BF95" s="356" t="s">
        <v>6</v>
      </c>
      <c r="BG95" s="357">
        <f>IF(I95='Resultat &amp; tabell'!$I95,2,0)</f>
        <v>0</v>
      </c>
      <c r="BH95" s="357">
        <f>IF(J95='Resultat &amp; tabell'!$J95,1,0)</f>
        <v>0</v>
      </c>
      <c r="BI95" s="341">
        <f t="shared" si="151"/>
        <v>0</v>
      </c>
      <c r="BK95" s="359" t="str">
        <f>D87</f>
        <v>holland</v>
      </c>
      <c r="BL95" s="359" t="str">
        <f>'Resultat &amp; tabell'!D87</f>
        <v>Brasilien</v>
      </c>
      <c r="BM95" s="387" t="str">
        <f>VLOOKUP(BK95,$BL$95:$BL$102,1,FALSE)</f>
        <v>Holland</v>
      </c>
      <c r="BN95" s="389" t="str">
        <f t="shared" ref="BN95:BN102" si="152">BM95</f>
        <v>Holland</v>
      </c>
      <c r="BO95" s="309">
        <f t="shared" ref="BO95:BO102" si="153">IFERROR(IF(BM95=BN95,4,0),0)</f>
        <v>4</v>
      </c>
    </row>
    <row r="96" spans="2:67" ht="14.25" customHeight="1" x14ac:dyDescent="0.25">
      <c r="B96" s="296"/>
      <c r="C96" s="295"/>
      <c r="D96" s="286"/>
      <c r="K96" s="424"/>
      <c r="M96" s="444"/>
      <c r="N96" s="441"/>
      <c r="O96" s="446"/>
      <c r="P96" s="401"/>
      <c r="Q96" s="401"/>
      <c r="Z96" s="290"/>
      <c r="AZ96" s="308"/>
      <c r="BA96" s="366"/>
      <c r="BB96" s="309"/>
      <c r="BI96" s="342"/>
      <c r="BK96" s="359" t="str">
        <f>D88</f>
        <v>frankrike</v>
      </c>
      <c r="BL96" s="359" t="str">
        <f>'Resultat &amp; tabell'!D88</f>
        <v>Frankrike</v>
      </c>
      <c r="BM96" s="387" t="str">
        <f t="shared" ref="BM96:BM102" si="154">VLOOKUP(BK96,$BL$95:$BL$102,1,FALSE)</f>
        <v>Frankrike</v>
      </c>
      <c r="BN96" s="389" t="str">
        <f t="shared" si="152"/>
        <v>Frankrike</v>
      </c>
      <c r="BO96" s="309">
        <f t="shared" si="153"/>
        <v>4</v>
      </c>
    </row>
    <row r="97" spans="2:67" ht="14.25" customHeight="1" x14ac:dyDescent="0.25">
      <c r="B97" s="283" t="s">
        <v>50</v>
      </c>
      <c r="C97" s="295"/>
      <c r="D97" s="286"/>
      <c r="K97" s="424"/>
      <c r="M97" s="444"/>
      <c r="N97" s="441"/>
      <c r="O97" s="446"/>
      <c r="P97" s="401"/>
      <c r="Q97" s="401"/>
      <c r="Z97" s="290"/>
      <c r="AZ97" s="345" t="s">
        <v>50</v>
      </c>
      <c r="BA97" s="366"/>
      <c r="BB97" s="309"/>
      <c r="BI97" s="342"/>
      <c r="BK97" s="359" t="str">
        <f>D89</f>
        <v>spanien</v>
      </c>
      <c r="BL97" s="359" t="str">
        <f>'Resultat &amp; tabell'!D89</f>
        <v>Holland</v>
      </c>
      <c r="BM97" s="387" t="e">
        <f t="shared" si="154"/>
        <v>#N/A</v>
      </c>
      <c r="BN97" s="389" t="e">
        <f t="shared" si="152"/>
        <v>#N/A</v>
      </c>
      <c r="BO97" s="309">
        <f t="shared" si="153"/>
        <v>0</v>
      </c>
    </row>
    <row r="98" spans="2:67" ht="14.25" customHeight="1" x14ac:dyDescent="0.25">
      <c r="B98" s="330" t="s">
        <v>2</v>
      </c>
      <c r="C98" s="331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332" t="s">
        <v>81</v>
      </c>
      <c r="K98" s="428" t="s">
        <v>89</v>
      </c>
      <c r="M98" s="424"/>
      <c r="N98" s="441"/>
      <c r="O98" s="2014" t="s">
        <v>160</v>
      </c>
      <c r="P98" s="2015"/>
      <c r="Q98" s="2015"/>
      <c r="R98" s="2016"/>
      <c r="Z98" s="302" t="s">
        <v>2</v>
      </c>
      <c r="AA98" s="302"/>
      <c r="AB98" s="302"/>
      <c r="AC98" s="302"/>
      <c r="AD98" s="302"/>
      <c r="AZ98" s="373" t="s">
        <v>2</v>
      </c>
      <c r="BA98" s="371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372" t="s">
        <v>81</v>
      </c>
      <c r="BI98" s="333" t="s">
        <v>89</v>
      </c>
      <c r="BK98" s="359" t="str">
        <f>D90</f>
        <v>argentina</v>
      </c>
      <c r="BL98" s="359" t="str">
        <f>'Resultat &amp; tabell'!D90</f>
        <v>Argentina</v>
      </c>
      <c r="BM98" s="387" t="str">
        <f t="shared" si="154"/>
        <v>Argentina</v>
      </c>
      <c r="BN98" s="389" t="str">
        <f t="shared" si="152"/>
        <v>Argentina</v>
      </c>
      <c r="BO98" s="309">
        <f t="shared" si="153"/>
        <v>4</v>
      </c>
    </row>
    <row r="99" spans="2:67" ht="14.25" customHeight="1" x14ac:dyDescent="0.25">
      <c r="B99" s="280">
        <v>63</v>
      </c>
      <c r="C99" s="323">
        <v>41832</v>
      </c>
      <c r="D99" s="319" t="str">
        <f>IF(M94="","Förlorare match 61",S94)</f>
        <v>tyskland</v>
      </c>
      <c r="E99" s="328" t="s">
        <v>6</v>
      </c>
      <c r="F99" s="321" t="str">
        <f>IF(M95="","Förlorare match 62",P95)</f>
        <v>england</v>
      </c>
      <c r="G99" s="397">
        <v>1</v>
      </c>
      <c r="H99" s="334" t="s">
        <v>6</v>
      </c>
      <c r="I99" s="397">
        <v>2</v>
      </c>
      <c r="J99" s="397">
        <v>2</v>
      </c>
      <c r="K99" s="411">
        <f>BI99</f>
        <v>0</v>
      </c>
      <c r="M99" s="447"/>
      <c r="N99" s="441"/>
      <c r="O99" s="2017">
        <f>BO115</f>
        <v>0</v>
      </c>
      <c r="P99" s="2018"/>
      <c r="Q99" s="2018"/>
      <c r="R99" s="2019"/>
      <c r="Z99" s="294" t="s">
        <v>51</v>
      </c>
      <c r="AD99" s="293" t="s">
        <v>52</v>
      </c>
      <c r="AZ99" s="351">
        <v>63</v>
      </c>
      <c r="BA99" s="358">
        <v>41832</v>
      </c>
      <c r="BB99" s="353" t="str">
        <f>D99</f>
        <v>tyskland</v>
      </c>
      <c r="BC99" s="377" t="s">
        <v>6</v>
      </c>
      <c r="BD99" s="353" t="str">
        <f>F99</f>
        <v>england</v>
      </c>
      <c r="BE99" s="357">
        <f>IF(G99='Resultat &amp; tabell'!$G99,2,0)</f>
        <v>0</v>
      </c>
      <c r="BF99" s="356" t="s">
        <v>6</v>
      </c>
      <c r="BG99" s="357">
        <f>IF(I99='Resultat &amp; tabell'!$I99,2,0)</f>
        <v>0</v>
      </c>
      <c r="BH99" s="357">
        <f>IF(J99='Resultat &amp; tabell'!$J99,1,0)</f>
        <v>0</v>
      </c>
      <c r="BI99" s="341">
        <f>SUM(BE99+BG99+BH99)</f>
        <v>0</v>
      </c>
      <c r="BK99" s="359" t="str">
        <f>F87</f>
        <v>uruguay</v>
      </c>
      <c r="BL99" s="359" t="str">
        <f>'Resultat &amp; tabell'!F87</f>
        <v>Colombia</v>
      </c>
      <c r="BM99" s="387" t="e">
        <f t="shared" si="154"/>
        <v>#N/A</v>
      </c>
      <c r="BN99" s="389" t="e">
        <f t="shared" si="152"/>
        <v>#N/A</v>
      </c>
      <c r="BO99" s="309">
        <f t="shared" si="153"/>
        <v>0</v>
      </c>
    </row>
    <row r="100" spans="2:67" ht="14.25" customHeight="1" x14ac:dyDescent="0.25">
      <c r="B100" s="296"/>
      <c r="C100" s="295"/>
      <c r="D100" s="286"/>
      <c r="K100" s="424"/>
      <c r="M100" s="448"/>
      <c r="N100" s="441"/>
      <c r="O100" s="449"/>
      <c r="P100" s="401"/>
      <c r="Q100" s="401"/>
      <c r="Z100" s="290"/>
      <c r="AZ100" s="308"/>
      <c r="BA100" s="366"/>
      <c r="BB100" s="309"/>
      <c r="BI100" s="342"/>
      <c r="BK100" s="359" t="str">
        <f>F88</f>
        <v>tyskland</v>
      </c>
      <c r="BL100" s="359" t="str">
        <f>'Resultat &amp; tabell'!F88</f>
        <v>Tyskland</v>
      </c>
      <c r="BM100" s="387" t="str">
        <f t="shared" si="154"/>
        <v>Tyskland</v>
      </c>
      <c r="BN100" s="389" t="str">
        <f t="shared" si="152"/>
        <v>Tyskland</v>
      </c>
      <c r="BO100" s="309">
        <f t="shared" si="153"/>
        <v>4</v>
      </c>
    </row>
    <row r="101" spans="2:67" ht="14.25" customHeight="1" x14ac:dyDescent="0.25">
      <c r="B101" s="283" t="s">
        <v>54</v>
      </c>
      <c r="C101" s="298"/>
      <c r="D101" s="300"/>
      <c r="E101" s="284"/>
      <c r="F101" s="283"/>
      <c r="G101" s="284"/>
      <c r="H101" s="284"/>
      <c r="I101" s="284"/>
      <c r="J101" s="284"/>
      <c r="K101" s="424"/>
      <c r="M101" s="448"/>
      <c r="N101" s="441"/>
      <c r="O101" s="446"/>
      <c r="P101" s="401"/>
      <c r="Q101" s="401"/>
      <c r="Z101" s="302"/>
      <c r="AA101" s="288"/>
      <c r="AB101" s="288"/>
      <c r="AC101" s="288"/>
      <c r="AD101" s="287"/>
      <c r="AZ101" s="345" t="s">
        <v>54</v>
      </c>
      <c r="BA101" s="368"/>
      <c r="BB101" s="310"/>
      <c r="BC101" s="346"/>
      <c r="BD101" s="345"/>
      <c r="BE101" s="346"/>
      <c r="BF101" s="346"/>
      <c r="BG101" s="346"/>
      <c r="BH101" s="346"/>
      <c r="BI101" s="342"/>
      <c r="BK101" s="359" t="str">
        <f>F89</f>
        <v>england</v>
      </c>
      <c r="BL101" s="359" t="str">
        <f>'Resultat &amp; tabell'!F89</f>
        <v>Costa Rica</v>
      </c>
      <c r="BM101" s="387" t="e">
        <f t="shared" si="154"/>
        <v>#N/A</v>
      </c>
      <c r="BN101" s="389" t="e">
        <f t="shared" si="152"/>
        <v>#N/A</v>
      </c>
      <c r="BO101" s="309">
        <f t="shared" si="153"/>
        <v>0</v>
      </c>
    </row>
    <row r="102" spans="2:67" ht="14.25" customHeight="1" x14ac:dyDescent="0.25">
      <c r="B102" s="330" t="s">
        <v>2</v>
      </c>
      <c r="C102" s="331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332" t="s">
        <v>81</v>
      </c>
      <c r="K102" s="428" t="s">
        <v>89</v>
      </c>
      <c r="M102" s="424"/>
      <c r="N102" s="441"/>
      <c r="O102" s="2014" t="s">
        <v>161</v>
      </c>
      <c r="P102" s="2015"/>
      <c r="Q102" s="2015"/>
      <c r="R102" s="2016"/>
      <c r="Z102" s="302" t="s">
        <v>2</v>
      </c>
      <c r="AA102" s="302"/>
      <c r="AB102" s="302"/>
      <c r="AC102" s="302"/>
      <c r="AD102" s="302"/>
      <c r="AZ102" s="373" t="s">
        <v>2</v>
      </c>
      <c r="BA102" s="371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372" t="s">
        <v>81</v>
      </c>
      <c r="BI102" s="333" t="s">
        <v>89</v>
      </c>
      <c r="BK102" s="359" t="str">
        <f>F90</f>
        <v>belgien</v>
      </c>
      <c r="BL102" s="359" t="str">
        <f>'Resultat &amp; tabell'!F90</f>
        <v>Belgien</v>
      </c>
      <c r="BM102" s="387" t="str">
        <f t="shared" si="154"/>
        <v>Belgien</v>
      </c>
      <c r="BN102" s="389" t="str">
        <f t="shared" si="152"/>
        <v>Belgien</v>
      </c>
      <c r="BO102" s="309">
        <f t="shared" si="153"/>
        <v>4</v>
      </c>
    </row>
    <row r="103" spans="2:67" ht="14.25" customHeight="1" x14ac:dyDescent="0.25">
      <c r="B103" s="329">
        <v>64</v>
      </c>
      <c r="C103" s="335">
        <v>41833.666666666664</v>
      </c>
      <c r="D103" s="319" t="str">
        <f>IF(M94="","Vinnare match 61",M94)</f>
        <v>holland</v>
      </c>
      <c r="E103" s="328" t="s">
        <v>6</v>
      </c>
      <c r="F103" s="321" t="str">
        <f>IF(M95="","Vinnare match 62",M95)</f>
        <v>argentina</v>
      </c>
      <c r="G103" s="396">
        <v>2</v>
      </c>
      <c r="H103" s="334" t="s">
        <v>6</v>
      </c>
      <c r="I103" s="399">
        <v>1</v>
      </c>
      <c r="J103" s="397">
        <v>1</v>
      </c>
      <c r="K103" s="411">
        <f>BI103</f>
        <v>0</v>
      </c>
      <c r="M103" s="447"/>
      <c r="N103" s="441"/>
      <c r="O103" s="2017">
        <f>BO120</f>
        <v>0</v>
      </c>
      <c r="P103" s="2018"/>
      <c r="Q103" s="2018"/>
      <c r="R103" s="2019"/>
      <c r="Z103" s="294" t="s">
        <v>57</v>
      </c>
      <c r="AD103" s="293" t="s">
        <v>58</v>
      </c>
      <c r="AZ103" s="383">
        <v>64</v>
      </c>
      <c r="BA103" s="384">
        <v>41833.666666666664</v>
      </c>
      <c r="BB103" s="353" t="str">
        <f>D103</f>
        <v>holland</v>
      </c>
      <c r="BC103" s="377" t="s">
        <v>6</v>
      </c>
      <c r="BD103" s="353" t="str">
        <f>F103</f>
        <v>argentina</v>
      </c>
      <c r="BE103" s="357">
        <f>IF(G103='Resultat &amp; tabell'!$G103,2,0)</f>
        <v>0</v>
      </c>
      <c r="BF103" s="356" t="s">
        <v>6</v>
      </c>
      <c r="BG103" s="357">
        <f>IF(I103='Resultat &amp; tabell'!$I103,2,0)</f>
        <v>0</v>
      </c>
      <c r="BH103" s="357">
        <f>IF(J103='Resultat &amp; tabell'!$J103,1,0)</f>
        <v>0</v>
      </c>
      <c r="BI103" s="341">
        <f>SUM(BE103+BG103+BH103)</f>
        <v>0</v>
      </c>
      <c r="BK103" s="359"/>
      <c r="BM103" s="388"/>
      <c r="BN103" s="277" t="s">
        <v>107</v>
      </c>
      <c r="BO103" s="310">
        <f>SUM(BO95:BO102)</f>
        <v>20</v>
      </c>
    </row>
    <row r="104" spans="2:67" ht="14.25" customHeight="1" x14ac:dyDescent="0.25">
      <c r="BK104" s="390" t="s">
        <v>41</v>
      </c>
      <c r="BL104" s="391"/>
      <c r="BM104" s="392"/>
      <c r="BN104" s="393"/>
      <c r="BO104" s="393"/>
    </row>
    <row r="105" spans="2:67" ht="14.25" customHeight="1" x14ac:dyDescent="0.25">
      <c r="BK105" s="312" t="s">
        <v>104</v>
      </c>
      <c r="BL105" s="344" t="s">
        <v>103</v>
      </c>
      <c r="BM105" s="344" t="s">
        <v>105</v>
      </c>
      <c r="BN105" s="344" t="s">
        <v>106</v>
      </c>
      <c r="BO105" s="344" t="s">
        <v>89</v>
      </c>
    </row>
    <row r="106" spans="2:67" ht="14.25" customHeight="1" x14ac:dyDescent="0.25">
      <c r="BK106" s="360" t="str">
        <f>D94</f>
        <v>holland</v>
      </c>
      <c r="BL106" s="359" t="str">
        <f>'Resultat &amp; tabell'!D94</f>
        <v>Segrare match 57</v>
      </c>
      <c r="BM106" s="387" t="e">
        <f>VLOOKUP(BK106,$BL$106:$BL$109,1,FALSE)</f>
        <v>#N/A</v>
      </c>
      <c r="BN106" s="389" t="e">
        <f t="shared" ref="BN106:BN109" si="155">BM106</f>
        <v>#N/A</v>
      </c>
      <c r="BO106" s="309">
        <f>IFERROR(IF(BM106=BN106,6,0),0)</f>
        <v>0</v>
      </c>
    </row>
    <row r="107" spans="2:67" ht="14.25" customHeight="1" x14ac:dyDescent="0.25">
      <c r="BK107" s="360" t="str">
        <f>D95</f>
        <v>england</v>
      </c>
      <c r="BL107" s="359" t="str">
        <f>'Resultat &amp; tabell'!D95</f>
        <v>Segrare match 59</v>
      </c>
      <c r="BM107" s="387" t="e">
        <f t="shared" ref="BM107:BM109" si="156">VLOOKUP(BK107,$BL$106:$BL$109,1,FALSE)</f>
        <v>#N/A</v>
      </c>
      <c r="BN107" s="389" t="e">
        <f t="shared" si="155"/>
        <v>#N/A</v>
      </c>
      <c r="BO107" s="309">
        <f>IFERROR(IF(BM107=BN107,6,0),0)</f>
        <v>0</v>
      </c>
    </row>
    <row r="108" spans="2:67" ht="14.25" customHeight="1" x14ac:dyDescent="0.25">
      <c r="BK108" s="360" t="str">
        <f>F94</f>
        <v>tyskland</v>
      </c>
      <c r="BL108" s="359" t="str">
        <f>'Resultat &amp; tabell'!F94</f>
        <v>Segrare match 58</v>
      </c>
      <c r="BM108" s="387" t="e">
        <f t="shared" si="156"/>
        <v>#N/A</v>
      </c>
      <c r="BN108" s="389" t="e">
        <f t="shared" si="155"/>
        <v>#N/A</v>
      </c>
      <c r="BO108" s="309">
        <f>IFERROR(IF(BM108=BN108,6,0),0)</f>
        <v>0</v>
      </c>
    </row>
    <row r="109" spans="2:67" ht="14.25" customHeight="1" x14ac:dyDescent="0.25">
      <c r="BK109" s="360" t="str">
        <f>F95</f>
        <v>argentina</v>
      </c>
      <c r="BL109" s="359" t="str">
        <f>'Resultat &amp; tabell'!F95</f>
        <v>Segrare match 60</v>
      </c>
      <c r="BM109" s="387" t="e">
        <f t="shared" si="156"/>
        <v>#N/A</v>
      </c>
      <c r="BN109" s="389" t="e">
        <f t="shared" si="155"/>
        <v>#N/A</v>
      </c>
      <c r="BO109" s="309">
        <f>IFERROR(IF(BM109=BN109,6,0),0)</f>
        <v>0</v>
      </c>
    </row>
    <row r="110" spans="2:67" ht="14.25" customHeight="1" x14ac:dyDescent="0.25">
      <c r="BN110" s="277" t="s">
        <v>107</v>
      </c>
      <c r="BO110" s="310">
        <f>SUM(BO106:BO109)</f>
        <v>0</v>
      </c>
    </row>
    <row r="111" spans="2:67" ht="14.25" customHeight="1" x14ac:dyDescent="0.25">
      <c r="BK111" s="390" t="s">
        <v>50</v>
      </c>
      <c r="BL111" s="391"/>
      <c r="BM111" s="392"/>
      <c r="BN111" s="393"/>
      <c r="BO111" s="393"/>
    </row>
    <row r="112" spans="2:67" ht="14.25" customHeight="1" x14ac:dyDescent="0.25">
      <c r="BK112" s="312" t="s">
        <v>104</v>
      </c>
      <c r="BL112" s="344" t="s">
        <v>103</v>
      </c>
      <c r="BM112" s="344" t="s">
        <v>105</v>
      </c>
      <c r="BN112" s="344" t="s">
        <v>106</v>
      </c>
      <c r="BO112" s="344" t="s">
        <v>89</v>
      </c>
    </row>
    <row r="113" spans="63:67" ht="14.25" customHeight="1" x14ac:dyDescent="0.25">
      <c r="BK113" s="360" t="str">
        <f>D99</f>
        <v>tyskland</v>
      </c>
      <c r="BL113" s="359" t="str">
        <f>'Resultat &amp; tabell'!D99</f>
        <v xml:space="preserve"> Förlorare match 61</v>
      </c>
      <c r="BM113" s="387" t="e">
        <f>VLOOKUP(BK113,$BL$113:$BL$114,1,FALSE)</f>
        <v>#N/A</v>
      </c>
      <c r="BN113" s="389" t="e">
        <f t="shared" ref="BN113:BN114" si="157">BM113</f>
        <v>#N/A</v>
      </c>
      <c r="BO113" s="309">
        <f>IFERROR(IF(BM113=BN113,8,0),0)</f>
        <v>0</v>
      </c>
    </row>
    <row r="114" spans="63:67" ht="14.25" customHeight="1" x14ac:dyDescent="0.25">
      <c r="BK114" s="360" t="str">
        <f>F99</f>
        <v>england</v>
      </c>
      <c r="BL114" s="359" t="str">
        <f>'Resultat &amp; tabell'!F99</f>
        <v xml:space="preserve"> Förlorare match 62</v>
      </c>
      <c r="BM114" s="387" t="e">
        <f>VLOOKUP(BK114,$BL$113:$BL$114,1,FALSE)</f>
        <v>#N/A</v>
      </c>
      <c r="BN114" s="389" t="e">
        <f t="shared" si="157"/>
        <v>#N/A</v>
      </c>
      <c r="BO114" s="309">
        <f>IFERROR(IF(BM114=BN114,8,0),0)</f>
        <v>0</v>
      </c>
    </row>
    <row r="115" spans="63:67" ht="14.25" customHeight="1" x14ac:dyDescent="0.25">
      <c r="BN115" s="277" t="s">
        <v>107</v>
      </c>
      <c r="BO115" s="310">
        <f>SUM(BO113:BO114)</f>
        <v>0</v>
      </c>
    </row>
    <row r="116" spans="63:67" ht="14.25" customHeight="1" x14ac:dyDescent="0.25">
      <c r="BK116" s="390" t="s">
        <v>54</v>
      </c>
      <c r="BL116" s="391"/>
      <c r="BM116" s="392"/>
      <c r="BN116" s="393"/>
      <c r="BO116" s="393"/>
    </row>
    <row r="117" spans="63:67" ht="14.25" customHeight="1" x14ac:dyDescent="0.25">
      <c r="BK117" s="312" t="s">
        <v>104</v>
      </c>
      <c r="BL117" s="344" t="s">
        <v>103</v>
      </c>
      <c r="BM117" s="344" t="s">
        <v>105</v>
      </c>
      <c r="BN117" s="344" t="s">
        <v>106</v>
      </c>
      <c r="BO117" s="344" t="s">
        <v>89</v>
      </c>
    </row>
    <row r="118" spans="63:67" ht="14.25" customHeight="1" x14ac:dyDescent="0.25">
      <c r="BK118" s="360" t="str">
        <f>D103</f>
        <v>holland</v>
      </c>
      <c r="BL118" s="359" t="str">
        <f>'Resultat &amp; tabell'!D103</f>
        <v>Segrare match 61</v>
      </c>
      <c r="BM118" s="387" t="e">
        <f>VLOOKUP(BK118,$BL$118:$BL$119,1,FALSE)</f>
        <v>#N/A</v>
      </c>
      <c r="BN118" s="389" t="e">
        <f t="shared" ref="BN118:BN119" si="158">BM118</f>
        <v>#N/A</v>
      </c>
      <c r="BO118" s="309">
        <f>IFERROR(IF(BM118=BN118,8,0),0)</f>
        <v>0</v>
      </c>
    </row>
    <row r="119" spans="63:67" ht="14.25" customHeight="1" x14ac:dyDescent="0.25">
      <c r="BK119" s="360" t="str">
        <f>F103</f>
        <v>argentina</v>
      </c>
      <c r="BL119" s="359" t="str">
        <f>'Resultat &amp; tabell'!F103</f>
        <v>Segrare match 62</v>
      </c>
      <c r="BM119" s="387" t="e">
        <f>VLOOKUP(BK119,$BL$118:$BL$119,1,FALSE)</f>
        <v>#N/A</v>
      </c>
      <c r="BN119" s="389" t="e">
        <f t="shared" si="158"/>
        <v>#N/A</v>
      </c>
      <c r="BO119" s="309">
        <f>IFERROR(IF(BM119=BN119,8,0),0)</f>
        <v>0</v>
      </c>
    </row>
    <row r="120" spans="63:67" ht="14.25" customHeight="1" x14ac:dyDescent="0.25">
      <c r="BN120" s="277" t="s">
        <v>107</v>
      </c>
      <c r="BO120" s="310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conditionalFormatting sqref="I76:J83">
    <cfRule type="containsText" dxfId="6" priority="7" operator="containsText" text=".">
      <formula>NOT(ISERROR(SEARCH(".",I76)))</formula>
    </cfRule>
  </conditionalFormatting>
  <conditionalFormatting sqref="G76:G83">
    <cfRule type="containsText" dxfId="5" priority="6" operator="containsText" text=".">
      <formula>NOT(ISERROR(SEARCH(".",G76)))</formula>
    </cfRule>
  </conditionalFormatting>
  <conditionalFormatting sqref="I87:J90">
    <cfRule type="containsText" dxfId="4" priority="5" operator="containsText" text=".">
      <formula>NOT(ISERROR(SEARCH(".",I87)))</formula>
    </cfRule>
  </conditionalFormatting>
  <conditionalFormatting sqref="G87:G90">
    <cfRule type="containsText" dxfId="3" priority="4" operator="containsText" text=".">
      <formula>NOT(ISERROR(SEARCH(".",G87)))</formula>
    </cfRule>
  </conditionalFormatting>
  <conditionalFormatting sqref="I94:J95">
    <cfRule type="containsText" dxfId="2" priority="3" operator="containsText" text=".">
      <formula>NOT(ISERROR(SEARCH(".",I94)))</formula>
    </cfRule>
  </conditionalFormatting>
  <conditionalFormatting sqref="I99:J99">
    <cfRule type="containsText" dxfId="1" priority="2" operator="containsText" text=".">
      <formula>NOT(ISERROR(SEARCH(".",I99)))</formula>
    </cfRule>
  </conditionalFormatting>
  <conditionalFormatting sqref="I103:J103">
    <cfRule type="containsText" dxfId="0" priority="1" operator="containsText" text=".">
      <formula>NOT(ISERROR(SEARCH(".",I103)))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BO120"/>
  <sheetViews>
    <sheetView topLeftCell="A35" zoomScaleNormal="100" zoomScaleSheetLayoutView="90" workbookViewId="0">
      <selection activeCell="N106" sqref="N106:O106"/>
    </sheetView>
  </sheetViews>
  <sheetFormatPr defaultRowHeight="14.25" customHeight="1" x14ac:dyDescent="0.25"/>
  <cols>
    <col min="1" max="1" width="2.85546875" style="286" customWidth="1"/>
    <col min="2" max="2" width="5.85546875" style="278" customWidth="1"/>
    <col min="3" max="3" width="6.28515625" style="296" bestFit="1" customWidth="1"/>
    <col min="4" max="4" width="17.7109375" style="296" customWidth="1"/>
    <col min="5" max="5" width="1.5703125" style="297" bestFit="1" customWidth="1"/>
    <col min="6" max="6" width="17.7109375" style="296" customWidth="1"/>
    <col min="7" max="7" width="4.85546875" style="297" customWidth="1"/>
    <col min="8" max="8" width="1.5703125" style="297" bestFit="1" customWidth="1"/>
    <col min="9" max="9" width="4.85546875" style="297" customWidth="1"/>
    <col min="10" max="10" width="6.42578125" style="297" bestFit="1" customWidth="1"/>
    <col min="11" max="11" width="6.42578125" style="400" customWidth="1"/>
    <col min="12" max="12" width="5.85546875" style="401" customWidth="1"/>
    <col min="13" max="13" width="20.5703125" style="404" bestFit="1" customWidth="1"/>
    <col min="14" max="14" width="5.7109375" style="438" customWidth="1"/>
    <col min="15" max="15" width="6.7109375" style="439" bestFit="1" customWidth="1"/>
    <col min="16" max="17" width="5.7109375" style="404" customWidth="1"/>
    <col min="18" max="18" width="5.85546875" style="404" customWidth="1"/>
    <col min="19" max="19" width="15" style="423" bestFit="1" customWidth="1"/>
    <col min="20" max="21" width="6.7109375" style="297" customWidth="1"/>
    <col min="22" max="22" width="19.42578125" style="297" customWidth="1"/>
    <col min="23" max="23" width="13.42578125" style="306" customWidth="1"/>
    <col min="24" max="24" width="6.42578125" style="286" customWidth="1"/>
    <col min="25" max="25" width="5.7109375" style="286" customWidth="1"/>
    <col min="26" max="26" width="16.28515625" style="293" hidden="1" customWidth="1"/>
    <col min="27" max="27" width="7.140625" style="294" hidden="1" customWidth="1"/>
    <col min="28" max="29" width="5.7109375" style="294" hidden="1" customWidth="1"/>
    <col min="30" max="30" width="16.28515625" style="293" hidden="1" customWidth="1"/>
    <col min="31" max="31" width="7.140625" style="289" hidden="1" customWidth="1"/>
    <col min="32" max="32" width="5.42578125" style="290" hidden="1" customWidth="1"/>
    <col min="33" max="33" width="4.7109375" style="290" hidden="1" customWidth="1"/>
    <col min="34" max="38" width="9.140625" style="289" hidden="1" customWidth="1"/>
    <col min="39" max="39" width="9.85546875" style="289" hidden="1" customWidth="1"/>
    <col min="40" max="40" width="13.85546875" style="289" hidden="1" customWidth="1"/>
    <col min="41" max="41" width="5.7109375" style="289" hidden="1" customWidth="1"/>
    <col min="42" max="42" width="3.85546875" style="289" hidden="1" customWidth="1"/>
    <col min="43" max="43" width="3.28515625" style="289" hidden="1" customWidth="1"/>
    <col min="44" max="44" width="3.7109375" style="289" hidden="1" customWidth="1"/>
    <col min="45" max="45" width="9.140625" style="289" hidden="1" customWidth="1"/>
    <col min="46" max="46" width="4.85546875" style="289" hidden="1" customWidth="1"/>
    <col min="47" max="47" width="13.85546875" style="289" hidden="1" customWidth="1"/>
    <col min="48" max="48" width="5.7109375" style="289" hidden="1" customWidth="1"/>
    <col min="49" max="51" width="4.7109375" style="289" hidden="1" customWidth="1"/>
    <col min="52" max="52" width="5.85546875" style="359" hidden="1" customWidth="1"/>
    <col min="53" max="53" width="6.28515625" style="308" hidden="1" customWidth="1"/>
    <col min="54" max="54" width="16.28515625" style="308" hidden="1" customWidth="1"/>
    <col min="55" max="55" width="1.5703125" style="367" hidden="1" customWidth="1"/>
    <col min="56" max="56" width="16.28515625" style="308" hidden="1" customWidth="1"/>
    <col min="57" max="57" width="4.85546875" style="367" hidden="1" customWidth="1"/>
    <col min="58" max="58" width="1.5703125" style="367" hidden="1" customWidth="1"/>
    <col min="59" max="59" width="4.85546875" style="367" hidden="1" customWidth="1"/>
    <col min="60" max="60" width="6.42578125" style="367" hidden="1" customWidth="1"/>
    <col min="61" max="61" width="6.42578125" style="313" hidden="1" customWidth="1"/>
    <col min="62" max="62" width="5.85546875" style="309" hidden="1" customWidth="1"/>
    <col min="63" max="63" width="28.85546875" style="360" hidden="1" customWidth="1"/>
    <col min="64" max="64" width="34" style="359" hidden="1" customWidth="1"/>
    <col min="65" max="65" width="18.7109375" style="387" hidden="1" customWidth="1"/>
    <col min="66" max="66" width="16.28515625" style="309" hidden="1" customWidth="1"/>
    <col min="67" max="67" width="5.7109375" style="309" hidden="1" customWidth="1"/>
    <col min="68" max="68" width="13.85546875" style="286" customWidth="1"/>
    <col min="69" max="70" width="5.7109375" style="286" bestFit="1" customWidth="1"/>
    <col min="71" max="16384" width="9.140625" style="286"/>
  </cols>
  <sheetData>
    <row r="2" spans="2:67" ht="14.25" customHeight="1" x14ac:dyDescent="0.25">
      <c r="B2" s="282" t="s">
        <v>0</v>
      </c>
      <c r="C2" s="283"/>
      <c r="D2" s="283"/>
      <c r="E2" s="284"/>
      <c r="F2" s="283"/>
      <c r="G2" s="284"/>
      <c r="H2" s="284"/>
      <c r="I2" s="284"/>
      <c r="J2" s="284"/>
      <c r="M2" s="402"/>
      <c r="N2" s="403"/>
      <c r="O2" s="403"/>
      <c r="P2" s="403"/>
      <c r="Q2" s="403"/>
      <c r="S2" s="405" t="s">
        <v>82</v>
      </c>
      <c r="T2" s="277"/>
      <c r="U2" s="277"/>
      <c r="V2" s="277"/>
      <c r="W2" s="278"/>
      <c r="X2" s="278"/>
      <c r="Z2" s="287"/>
      <c r="AA2" s="288"/>
      <c r="AB2" s="288"/>
      <c r="AC2" s="288"/>
      <c r="AD2" s="287"/>
      <c r="AZ2" s="344" t="s">
        <v>0</v>
      </c>
      <c r="BA2" s="345"/>
      <c r="BB2" s="345"/>
      <c r="BC2" s="346"/>
      <c r="BD2" s="345"/>
      <c r="BE2" s="346"/>
      <c r="BF2" s="346"/>
      <c r="BG2" s="346"/>
      <c r="BH2" s="346"/>
      <c r="BK2" s="277" t="s">
        <v>82</v>
      </c>
      <c r="BL2" s="278"/>
      <c r="BM2" s="278"/>
      <c r="BN2" s="360"/>
      <c r="BO2" s="360"/>
    </row>
    <row r="3" spans="2:67" ht="14.25" customHeight="1" x14ac:dyDescent="0.25">
      <c r="B3" s="315" t="s">
        <v>2</v>
      </c>
      <c r="C3" s="316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314" t="s">
        <v>81</v>
      </c>
      <c r="K3" s="406" t="s">
        <v>89</v>
      </c>
      <c r="M3" s="407" t="s">
        <v>0</v>
      </c>
      <c r="N3" s="408" t="s">
        <v>89</v>
      </c>
      <c r="O3" s="408" t="s">
        <v>90</v>
      </c>
      <c r="P3" s="408" t="s">
        <v>91</v>
      </c>
      <c r="Q3" s="409" t="s">
        <v>101</v>
      </c>
      <c r="S3" s="410" t="s">
        <v>83</v>
      </c>
      <c r="T3" s="1996" t="s">
        <v>129</v>
      </c>
      <c r="U3" s="1996"/>
      <c r="V3" s="1996"/>
      <c r="W3" s="1996"/>
      <c r="X3" s="340" t="s">
        <v>89</v>
      </c>
      <c r="Z3" s="291" t="s">
        <v>87</v>
      </c>
      <c r="AA3" s="291" t="s">
        <v>89</v>
      </c>
      <c r="AB3" s="291" t="s">
        <v>90</v>
      </c>
      <c r="AC3" s="291" t="s">
        <v>91</v>
      </c>
      <c r="AD3" s="291" t="s">
        <v>88</v>
      </c>
      <c r="AE3" s="291" t="s">
        <v>89</v>
      </c>
      <c r="AF3" s="291" t="s">
        <v>90</v>
      </c>
      <c r="AG3" s="291" t="s">
        <v>91</v>
      </c>
      <c r="AI3" s="292" t="s">
        <v>99</v>
      </c>
      <c r="AJ3" s="292" t="s">
        <v>98</v>
      </c>
      <c r="AK3" s="292" t="s">
        <v>97</v>
      </c>
      <c r="AL3" s="291" t="s">
        <v>96</v>
      </c>
      <c r="AM3" s="291" t="s">
        <v>95</v>
      </c>
      <c r="AN3" s="291" t="s">
        <v>92</v>
      </c>
      <c r="AO3" s="291" t="s">
        <v>89</v>
      </c>
      <c r="AP3" s="291" t="s">
        <v>90</v>
      </c>
      <c r="AQ3" s="291" t="s">
        <v>91</v>
      </c>
      <c r="AR3" s="292" t="s">
        <v>93</v>
      </c>
      <c r="AT3" s="291" t="s">
        <v>94</v>
      </c>
      <c r="AU3" s="291" t="s">
        <v>92</v>
      </c>
      <c r="AV3" s="291" t="s">
        <v>89</v>
      </c>
      <c r="AW3" s="291" t="s">
        <v>90</v>
      </c>
      <c r="AX3" s="291" t="s">
        <v>91</v>
      </c>
      <c r="AY3" s="292" t="s">
        <v>93</v>
      </c>
      <c r="AZ3" s="348" t="s">
        <v>2</v>
      </c>
      <c r="BA3" s="349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350" t="s">
        <v>81</v>
      </c>
      <c r="BI3" s="317" t="s">
        <v>89</v>
      </c>
      <c r="BK3" s="315" t="s">
        <v>83</v>
      </c>
      <c r="BL3" s="314" t="s">
        <v>86</v>
      </c>
      <c r="BM3" s="340" t="s">
        <v>89</v>
      </c>
      <c r="BN3" s="343"/>
      <c r="BO3" s="343"/>
    </row>
    <row r="4" spans="2:67" ht="14.25" customHeight="1" x14ac:dyDescent="0.25">
      <c r="B4" s="280">
        <v>1</v>
      </c>
      <c r="C4" s="318">
        <v>41802</v>
      </c>
      <c r="D4" s="319" t="s">
        <v>166</v>
      </c>
      <c r="E4" s="320" t="s">
        <v>6</v>
      </c>
      <c r="F4" s="321" t="s">
        <v>170</v>
      </c>
      <c r="G4" s="462">
        <v>3</v>
      </c>
      <c r="H4" s="334" t="s">
        <v>6</v>
      </c>
      <c r="I4" s="397">
        <v>1</v>
      </c>
      <c r="J4" s="397">
        <v>1</v>
      </c>
      <c r="K4" s="411">
        <f>IF('Resultat &amp; tabell'!J4="",0,BI4)</f>
        <v>5</v>
      </c>
      <c r="L4" s="412">
        <v>1</v>
      </c>
      <c r="M4" s="413" t="str">
        <f>VLOOKUP(L4,$AT$4:$AY$7,2,FALSE)</f>
        <v>Brasilien</v>
      </c>
      <c r="N4" s="464">
        <f>VLOOKUP(M4,$AU$4:$AY$7,2,FALSE)</f>
        <v>9</v>
      </c>
      <c r="O4" s="414">
        <f>VLOOKUP(M4,$AU$4:$AY$7,3,FALSE)</f>
        <v>7</v>
      </c>
      <c r="P4" s="414">
        <f>VLOOKUP(M4,$AU$4:$AY$7,4,FALSE)</f>
        <v>3</v>
      </c>
      <c r="Q4" s="415">
        <f>VLOOKUP(M4,$AU$4:$AY$7,5,FALSE)</f>
        <v>4</v>
      </c>
      <c r="S4" s="416" t="s">
        <v>84</v>
      </c>
      <c r="T4" s="2001" t="s">
        <v>223</v>
      </c>
      <c r="U4" s="2002"/>
      <c r="V4" s="2002"/>
      <c r="W4" s="2003"/>
      <c r="X4" s="454">
        <f>IF(T4='Resultat &amp; tabell'!S4,20,0)</f>
        <v>0</v>
      </c>
      <c r="Z4" s="293" t="s">
        <v>5</v>
      </c>
      <c r="AA4" s="294">
        <f>IF(G4="",0,IF($G4&lt;$I4,0,IF($G4=$I4,1,3)))</f>
        <v>3</v>
      </c>
      <c r="AB4" s="294">
        <f t="shared" ref="AB4:AB9" si="0">G4</f>
        <v>3</v>
      </c>
      <c r="AC4" s="294">
        <f t="shared" ref="AC4:AC9" si="1">I4</f>
        <v>1</v>
      </c>
      <c r="AD4" s="293" t="s">
        <v>7</v>
      </c>
      <c r="AE4" s="294">
        <f>IF(I4="",0,IF(I4&lt;G4,0,IF(G4=I4,1,3)))</f>
        <v>0</v>
      </c>
      <c r="AF4" s="290">
        <f t="shared" ref="AF4:AF9" si="2">I4</f>
        <v>1</v>
      </c>
      <c r="AG4" s="290">
        <f t="shared" ref="AG4:AG9" si="3">G4</f>
        <v>3</v>
      </c>
      <c r="AI4" s="289">
        <f>RANK($AJ4,$AJ$4:$AJ$7,1)+COUNTIF($AJ$4:$AJ4,$AJ4)-1</f>
        <v>1</v>
      </c>
      <c r="AJ4" s="289">
        <f>AK4+AL4+AM4</f>
        <v>1</v>
      </c>
      <c r="AK4" s="289">
        <f>SUMPRODUCT(($AO$4:$AO$7=AO4)*($AR$4:$AR$7=AR4)*($AP$4:$AP$7&gt;AP4))</f>
        <v>0</v>
      </c>
      <c r="AL4" s="289">
        <f>SUMPRODUCT(($AO$4:$AO$7=AO4)*($AR$4:$AR$7&gt;AR4))</f>
        <v>0</v>
      </c>
      <c r="AM4" s="289">
        <f>RANK(AO4,$AO$4:$AO$7)</f>
        <v>1</v>
      </c>
      <c r="AN4" s="293" t="s">
        <v>5</v>
      </c>
      <c r="AO4" s="289">
        <f>SUMIF($Z$4:$Z$9,$AN4,$AA$4:$AA$9)+SUMIF($AD$4:$AD$9,$AN4,$AE$4:$AE$9)</f>
        <v>9</v>
      </c>
      <c r="AP4" s="289">
        <f>SUMIF($Z$4:$Z$9,AN4,$AB$4:$AB$9)+SUMIF($AD$4:$AD$9,AN4,$AF$4:$AF$9)</f>
        <v>7</v>
      </c>
      <c r="AQ4" s="289">
        <f>SUMIF($AD$4:$AD$9,AN4,$AG$4:$AG$9)+SUMIF($Z$4:$Z$9,AN4,$AC$4:$AC$9)</f>
        <v>3</v>
      </c>
      <c r="AR4" s="289">
        <f>AP4-AQ4</f>
        <v>4</v>
      </c>
      <c r="AT4" s="289">
        <v>1</v>
      </c>
      <c r="AU4" s="289" t="str">
        <f>VLOOKUP($AT4,$AI$4:$AR$7,6,FALSE)</f>
        <v>Brasilien</v>
      </c>
      <c r="AV4" s="289">
        <f>VLOOKUP($AU4,$AN$4:$AR$7,2,FALSE)</f>
        <v>9</v>
      </c>
      <c r="AW4" s="289">
        <f t="shared" ref="AW4:AW7" si="4">VLOOKUP($AU4,$AN$4:$AR$7,3,FALSE)</f>
        <v>7</v>
      </c>
      <c r="AX4" s="289">
        <f>VLOOKUP($AU4,$AN$4:$AR$7,4,FALSE)</f>
        <v>3</v>
      </c>
      <c r="AY4" s="289">
        <f>VLOOKUP($AU4,$AN$4:$AR$7,5,FALSE)</f>
        <v>4</v>
      </c>
      <c r="AZ4" s="351">
        <v>1</v>
      </c>
      <c r="BA4" s="352">
        <v>41803</v>
      </c>
      <c r="BB4" s="353" t="s">
        <v>5</v>
      </c>
      <c r="BC4" s="354" t="s">
        <v>6</v>
      </c>
      <c r="BD4" s="355" t="s">
        <v>7</v>
      </c>
      <c r="BE4" s="357">
        <f>IF(G4='Resultat &amp; tabell'!$G4,2,0)</f>
        <v>2</v>
      </c>
      <c r="BF4" s="356" t="s">
        <v>6</v>
      </c>
      <c r="BG4" s="357">
        <f>IF(I4='Resultat &amp; tabell'!$I4,2,0)</f>
        <v>2</v>
      </c>
      <c r="BH4" s="357">
        <f>IF(J4='Resultat &amp; tabell'!$J4,1,0)</f>
        <v>1</v>
      </c>
      <c r="BI4" s="341">
        <f>SUM(BE4+BG4+BH4)</f>
        <v>5</v>
      </c>
      <c r="BJ4" s="311"/>
      <c r="BK4" s="416" t="s">
        <v>199</v>
      </c>
      <c r="BL4" s="322"/>
      <c r="BM4" s="394" t="e">
        <f>IF(#REF!='Resultat &amp; tabell'!$M4,20,0)</f>
        <v>#REF!</v>
      </c>
      <c r="BN4" s="381"/>
      <c r="BO4" s="381"/>
    </row>
    <row r="5" spans="2:67" ht="14.25" customHeight="1" x14ac:dyDescent="0.25">
      <c r="B5" s="280">
        <v>2</v>
      </c>
      <c r="C5" s="323">
        <v>41803.541666666664</v>
      </c>
      <c r="D5" s="319" t="s">
        <v>168</v>
      </c>
      <c r="E5" s="320" t="s">
        <v>6</v>
      </c>
      <c r="F5" s="321" t="s">
        <v>169</v>
      </c>
      <c r="G5" s="462">
        <v>1</v>
      </c>
      <c r="H5" s="334" t="s">
        <v>6</v>
      </c>
      <c r="I5" s="397">
        <v>1</v>
      </c>
      <c r="J5" s="397" t="s">
        <v>122</v>
      </c>
      <c r="K5" s="411">
        <f>IF('Resultat &amp; tabell'!J5="",0,BI5)</f>
        <v>2</v>
      </c>
      <c r="L5" s="401">
        <v>2</v>
      </c>
      <c r="M5" s="417" t="str">
        <f>VLOOKUP(L5,$AT$4:$AY$7,2,FALSE)</f>
        <v>Kroatien</v>
      </c>
      <c r="N5" s="418">
        <f>VLOOKUP(M5,$AU$4:$AY$7,2,FALSE)</f>
        <v>4</v>
      </c>
      <c r="O5" s="418">
        <f>VLOOKUP(M5,$AU$4:$AY$7,3,FALSE)</f>
        <v>4</v>
      </c>
      <c r="P5" s="418">
        <f>VLOOKUP(M5,$AU$4:$AY$7,4,FALSE)</f>
        <v>5</v>
      </c>
      <c r="Q5" s="419">
        <f>VLOOKUP(M5,$AU$4:$AY$7,5,FALSE)</f>
        <v>-1</v>
      </c>
      <c r="S5" s="416" t="s">
        <v>123</v>
      </c>
      <c r="T5" s="2001" t="s">
        <v>5</v>
      </c>
      <c r="U5" s="2002"/>
      <c r="V5" s="2002"/>
      <c r="W5" s="2003"/>
      <c r="X5" s="454">
        <f>IF(T5='Resultat &amp; tabell'!S5,20,0)</f>
        <v>0</v>
      </c>
      <c r="Z5" s="293" t="s">
        <v>10</v>
      </c>
      <c r="AA5" s="294">
        <f t="shared" ref="AA5:AA9" si="5">IF(G5="",0,IF($G5&lt;$I5,0,IF($G5=$I5,1,3)))</f>
        <v>1</v>
      </c>
      <c r="AB5" s="294">
        <f t="shared" si="0"/>
        <v>1</v>
      </c>
      <c r="AC5" s="294">
        <f t="shared" si="1"/>
        <v>1</v>
      </c>
      <c r="AD5" s="293" t="s">
        <v>11</v>
      </c>
      <c r="AE5" s="294">
        <f t="shared" ref="AE5:AE9" si="6">IF(I5="",0,IF(I5&lt;G5,0,IF(G5=I5,1,3)))</f>
        <v>1</v>
      </c>
      <c r="AF5" s="290">
        <f t="shared" si="2"/>
        <v>1</v>
      </c>
      <c r="AG5" s="290">
        <f t="shared" si="3"/>
        <v>1</v>
      </c>
      <c r="AI5" s="289">
        <f>RANK($AJ5,$AJ$4:$AJ$7,1)+COUNTIF($AJ$4:$AJ5,$AJ5)-1</f>
        <v>3</v>
      </c>
      <c r="AJ5" s="289">
        <f t="shared" ref="AJ5:AJ7" si="7">AK5+AL5+AM5</f>
        <v>3</v>
      </c>
      <c r="AK5" s="289">
        <f t="shared" ref="AK5:AK7" si="8">SUMPRODUCT(($AO$4:$AO$7=AO5)*($AR$4:$AR$7=AR5)*($AP$4:$AP$7&gt;AP5))</f>
        <v>0</v>
      </c>
      <c r="AL5" s="289">
        <f t="shared" ref="AL5:AL7" si="9">SUMPRODUCT(($AO$4:$AO$7=AO5)*($AR$4:$AR$7&gt;AR5))</f>
        <v>0</v>
      </c>
      <c r="AM5" s="289">
        <f t="shared" ref="AM5:AM7" si="10">RANK(AO5,$AO$4:$AO$7)</f>
        <v>3</v>
      </c>
      <c r="AN5" s="293" t="s">
        <v>10</v>
      </c>
      <c r="AO5" s="289">
        <f t="shared" ref="AO5:AO7" si="11">SUMIF($Z$4:$Z$9,$AN5,$AA$4:$AA$9)+SUMIF($AD$4:$AD$9,$AN5,$AE$4:$AE$9)</f>
        <v>2</v>
      </c>
      <c r="AP5" s="289">
        <f>SUMIF($Z$4:$Z$9,AN5,$AB$4:$AB$9)+SUMIF($AD$4:$AD$9,AN5,$AF$4:$AF$9)</f>
        <v>3</v>
      </c>
      <c r="AQ5" s="289">
        <f t="shared" ref="AQ5:AQ7" si="12">SUMIF($AD$4:$AD$9,AN5,$AG$4:$AG$9)+SUMIF($Z$4:$Z$9,AN5,$AC$4:$AC$9)</f>
        <v>4</v>
      </c>
      <c r="AR5" s="289">
        <f t="shared" ref="AR5:AR7" si="13">AP5-AQ5</f>
        <v>-1</v>
      </c>
      <c r="AT5" s="289">
        <v>2</v>
      </c>
      <c r="AU5" s="289" t="str">
        <f t="shared" ref="AU5:AU7" si="14">VLOOKUP($AT5,$AI$4:$AR$7,6,FALSE)</f>
        <v>Kroatien</v>
      </c>
      <c r="AV5" s="289">
        <f t="shared" ref="AV5:AV7" si="15">VLOOKUP($AU5,$AN$4:$AR$7,2,FALSE)</f>
        <v>4</v>
      </c>
      <c r="AW5" s="289">
        <f t="shared" si="4"/>
        <v>4</v>
      </c>
      <c r="AX5" s="289">
        <f t="shared" ref="AX5:AX7" si="16">VLOOKUP($AU5,$AN$4:$AR$7,4,FALSE)</f>
        <v>5</v>
      </c>
      <c r="AY5" s="289">
        <f t="shared" ref="AY5:AY7" si="17">VLOOKUP($AU5,$AN$4:$AR$7,5,FALSE)</f>
        <v>-1</v>
      </c>
      <c r="AZ5" s="351">
        <v>2</v>
      </c>
      <c r="BA5" s="358">
        <v>41803.541666666664</v>
      </c>
      <c r="BB5" s="353" t="s">
        <v>10</v>
      </c>
      <c r="BC5" s="354" t="s">
        <v>6</v>
      </c>
      <c r="BD5" s="355" t="s">
        <v>11</v>
      </c>
      <c r="BE5" s="357">
        <f>IF(G5='Resultat &amp; tabell'!$G5,2,0)</f>
        <v>2</v>
      </c>
      <c r="BF5" s="356" t="s">
        <v>6</v>
      </c>
      <c r="BG5" s="357">
        <f>IF(I5='Resultat &amp; tabell'!$I5,2,0)</f>
        <v>0</v>
      </c>
      <c r="BH5" s="357">
        <f>IF(J5='Resultat &amp; tabell'!$J5,1,0)</f>
        <v>0</v>
      </c>
      <c r="BI5" s="341">
        <f t="shared" ref="BI5:BI9" si="18">SUM(BE5+BG5+BH5)</f>
        <v>2</v>
      </c>
      <c r="BK5" s="416" t="s">
        <v>84</v>
      </c>
      <c r="BL5" s="339"/>
      <c r="BM5" s="394">
        <f>IF(T4='Resultat &amp; tabell'!$M5,20,0)</f>
        <v>0</v>
      </c>
      <c r="BN5" s="381"/>
      <c r="BO5" s="381"/>
    </row>
    <row r="6" spans="2:67" ht="14.25" customHeight="1" x14ac:dyDescent="0.25">
      <c r="B6" s="280">
        <v>17</v>
      </c>
      <c r="C6" s="323">
        <v>41807.666666666664</v>
      </c>
      <c r="D6" s="325" t="s">
        <v>166</v>
      </c>
      <c r="E6" s="320" t="s">
        <v>6</v>
      </c>
      <c r="F6" s="321" t="s">
        <v>168</v>
      </c>
      <c r="G6" s="462">
        <v>2</v>
      </c>
      <c r="H6" s="334" t="s">
        <v>6</v>
      </c>
      <c r="I6" s="397">
        <v>1</v>
      </c>
      <c r="J6" s="397">
        <v>1</v>
      </c>
      <c r="K6" s="411">
        <f>IF('Resultat &amp; tabell'!J6="",0,BI6)</f>
        <v>0</v>
      </c>
      <c r="L6" s="401">
        <v>3</v>
      </c>
      <c r="M6" s="420" t="str">
        <f>VLOOKUP(L6,$AT$4:$AY$7,2,FALSE)</f>
        <v>Mexiko</v>
      </c>
      <c r="N6" s="414">
        <f>VLOOKUP(M6,$AU$4:$AY$7,2,FALSE)</f>
        <v>2</v>
      </c>
      <c r="O6" s="414">
        <f>VLOOKUP(M6,$AU$4:$AY$7,3,FALSE)</f>
        <v>3</v>
      </c>
      <c r="P6" s="414">
        <f>VLOOKUP(M6,$AU$4:$AY$7,4,FALSE)</f>
        <v>4</v>
      </c>
      <c r="Q6" s="415">
        <f>VLOOKUP(M6,$AU$4:$AY$7,5,FALSE)</f>
        <v>-1</v>
      </c>
      <c r="Z6" s="293" t="s">
        <v>5</v>
      </c>
      <c r="AA6" s="294">
        <f t="shared" si="5"/>
        <v>3</v>
      </c>
      <c r="AB6" s="294">
        <f t="shared" si="0"/>
        <v>2</v>
      </c>
      <c r="AC6" s="294">
        <f t="shared" si="1"/>
        <v>1</v>
      </c>
      <c r="AD6" s="293" t="s">
        <v>10</v>
      </c>
      <c r="AE6" s="294">
        <f t="shared" si="6"/>
        <v>0</v>
      </c>
      <c r="AF6" s="290">
        <f t="shared" si="2"/>
        <v>1</v>
      </c>
      <c r="AG6" s="290">
        <f t="shared" si="3"/>
        <v>2</v>
      </c>
      <c r="AI6" s="289">
        <f>RANK($AJ6,$AJ$4:$AJ$7,1)+COUNTIF($AJ$4:$AJ6,$AJ6)-1</f>
        <v>2</v>
      </c>
      <c r="AJ6" s="289">
        <f t="shared" si="7"/>
        <v>2</v>
      </c>
      <c r="AK6" s="289">
        <f t="shared" si="8"/>
        <v>0</v>
      </c>
      <c r="AL6" s="289">
        <f t="shared" si="9"/>
        <v>0</v>
      </c>
      <c r="AM6" s="289">
        <f t="shared" si="10"/>
        <v>2</v>
      </c>
      <c r="AN6" s="293" t="s">
        <v>7</v>
      </c>
      <c r="AO6" s="289">
        <f t="shared" si="11"/>
        <v>4</v>
      </c>
      <c r="AP6" s="289">
        <f>SUMIF($Z$4:$Z$9,AN6,$AB$4:$AB$9)+SUMIF($AD$4:$AD$9,AN6,$AF$4:$AF$9)</f>
        <v>4</v>
      </c>
      <c r="AQ6" s="289">
        <f t="shared" si="12"/>
        <v>5</v>
      </c>
      <c r="AR6" s="289">
        <f t="shared" si="13"/>
        <v>-1</v>
      </c>
      <c r="AT6" s="289">
        <v>3</v>
      </c>
      <c r="AU6" s="289" t="str">
        <f t="shared" si="14"/>
        <v>Mexiko</v>
      </c>
      <c r="AV6" s="289">
        <f t="shared" si="15"/>
        <v>2</v>
      </c>
      <c r="AW6" s="289">
        <f t="shared" si="4"/>
        <v>3</v>
      </c>
      <c r="AX6" s="289">
        <f t="shared" si="16"/>
        <v>4</v>
      </c>
      <c r="AY6" s="289">
        <f t="shared" si="17"/>
        <v>-1</v>
      </c>
      <c r="AZ6" s="351">
        <v>17</v>
      </c>
      <c r="BA6" s="358">
        <v>41807.666666666664</v>
      </c>
      <c r="BB6" s="353" t="s">
        <v>5</v>
      </c>
      <c r="BC6" s="354" t="s">
        <v>6</v>
      </c>
      <c r="BD6" s="355" t="s">
        <v>10</v>
      </c>
      <c r="BE6" s="357">
        <f>IF(G6='Resultat &amp; tabell'!$G6,2,0)</f>
        <v>0</v>
      </c>
      <c r="BF6" s="356" t="s">
        <v>6</v>
      </c>
      <c r="BG6" s="357">
        <f>IF(I6='Resultat &amp; tabell'!$I6,2,0)</f>
        <v>0</v>
      </c>
      <c r="BH6" s="357">
        <f>IF(J6='Resultat &amp; tabell'!$J6,1,0)</f>
        <v>0</v>
      </c>
      <c r="BI6" s="341">
        <f t="shared" si="18"/>
        <v>0</v>
      </c>
      <c r="BK6" s="416" t="s">
        <v>123</v>
      </c>
      <c r="BL6" s="339"/>
      <c r="BM6" s="394">
        <f>IF(T5='Resultat &amp; tabell'!$M6,20,0)</f>
        <v>0</v>
      </c>
      <c r="BN6" s="381"/>
      <c r="BO6" s="381"/>
    </row>
    <row r="7" spans="2:67" ht="14.25" customHeight="1" x14ac:dyDescent="0.25">
      <c r="B7" s="280">
        <v>18</v>
      </c>
      <c r="C7" s="323">
        <v>41808.75</v>
      </c>
      <c r="D7" s="319" t="s">
        <v>169</v>
      </c>
      <c r="E7" s="320" t="s">
        <v>6</v>
      </c>
      <c r="F7" s="321" t="s">
        <v>170</v>
      </c>
      <c r="G7" s="462">
        <v>1</v>
      </c>
      <c r="H7" s="334" t="s">
        <v>6</v>
      </c>
      <c r="I7" s="397">
        <v>2</v>
      </c>
      <c r="J7" s="397">
        <v>2</v>
      </c>
      <c r="K7" s="411">
        <f>IF('Resultat &amp; tabell'!J7="",0,BI7)</f>
        <v>1</v>
      </c>
      <c r="L7" s="401">
        <v>4</v>
      </c>
      <c r="M7" s="421" t="str">
        <f>VLOOKUP(L7,$AT$4:$AY$7,2,FALSE)</f>
        <v>Kamerun</v>
      </c>
      <c r="N7" s="418">
        <f>VLOOKUP(M7,$AU$4:$AY$7,2,FALSE)</f>
        <v>1</v>
      </c>
      <c r="O7" s="418">
        <f>VLOOKUP(M7,$AU$4:$AY$7,3,FALSE)</f>
        <v>3</v>
      </c>
      <c r="P7" s="418">
        <f>VLOOKUP(M7,$AU$4:$AY$7,4,FALSE)</f>
        <v>5</v>
      </c>
      <c r="Q7" s="419">
        <f>VLOOKUP(M7,$AU$4:$AY$7,5,FALSE)</f>
        <v>-2</v>
      </c>
      <c r="S7" s="422"/>
      <c r="T7" s="395"/>
      <c r="U7" s="395"/>
      <c r="V7" s="395"/>
      <c r="W7" s="286"/>
      <c r="Z7" s="293" t="s">
        <v>11</v>
      </c>
      <c r="AA7" s="294">
        <f t="shared" si="5"/>
        <v>0</v>
      </c>
      <c r="AB7" s="294">
        <f t="shared" si="0"/>
        <v>1</v>
      </c>
      <c r="AC7" s="294">
        <f t="shared" si="1"/>
        <v>2</v>
      </c>
      <c r="AD7" s="293" t="s">
        <v>7</v>
      </c>
      <c r="AE7" s="294">
        <f t="shared" si="6"/>
        <v>3</v>
      </c>
      <c r="AF7" s="290">
        <f t="shared" si="2"/>
        <v>2</v>
      </c>
      <c r="AG7" s="290">
        <f t="shared" si="3"/>
        <v>1</v>
      </c>
      <c r="AI7" s="289">
        <f>RANK($AJ7,$AJ$4:$AJ$7,1)+COUNTIF($AJ$4:$AJ7,$AJ7)-1</f>
        <v>4</v>
      </c>
      <c r="AJ7" s="289">
        <f t="shared" si="7"/>
        <v>4</v>
      </c>
      <c r="AK7" s="289">
        <f t="shared" si="8"/>
        <v>0</v>
      </c>
      <c r="AL7" s="289">
        <f t="shared" si="9"/>
        <v>0</v>
      </c>
      <c r="AM7" s="289">
        <f t="shared" si="10"/>
        <v>4</v>
      </c>
      <c r="AN7" s="293" t="s">
        <v>11</v>
      </c>
      <c r="AO7" s="289">
        <f t="shared" si="11"/>
        <v>1</v>
      </c>
      <c r="AP7" s="289">
        <f>SUMIF($Z$4:$Z$9,AN7,$AB$4:$AB$9)+SUMIF($AD$4:$AD$9,AN7,$AF$4:$AF$9)</f>
        <v>3</v>
      </c>
      <c r="AQ7" s="289">
        <f t="shared" si="12"/>
        <v>5</v>
      </c>
      <c r="AR7" s="289">
        <f t="shared" si="13"/>
        <v>-2</v>
      </c>
      <c r="AT7" s="289">
        <v>4</v>
      </c>
      <c r="AU7" s="289" t="str">
        <f t="shared" si="14"/>
        <v>Kamerun</v>
      </c>
      <c r="AV7" s="289">
        <f t="shared" si="15"/>
        <v>1</v>
      </c>
      <c r="AW7" s="289">
        <f t="shared" si="4"/>
        <v>3</v>
      </c>
      <c r="AX7" s="289">
        <f t="shared" si="16"/>
        <v>5</v>
      </c>
      <c r="AY7" s="289">
        <f t="shared" si="17"/>
        <v>-2</v>
      </c>
      <c r="AZ7" s="351">
        <v>18</v>
      </c>
      <c r="BA7" s="358">
        <v>41808.75</v>
      </c>
      <c r="BB7" s="353" t="s">
        <v>11</v>
      </c>
      <c r="BC7" s="354" t="s">
        <v>6</v>
      </c>
      <c r="BD7" s="355" t="s">
        <v>7</v>
      </c>
      <c r="BE7" s="357">
        <f>IF(G7='Resultat &amp; tabell'!$G7,2,0)</f>
        <v>0</v>
      </c>
      <c r="BF7" s="356" t="s">
        <v>6</v>
      </c>
      <c r="BG7" s="357">
        <f>IF(I7='Resultat &amp; tabell'!$I7,2,0)</f>
        <v>0</v>
      </c>
      <c r="BH7" s="357">
        <f>IF(J7='Resultat &amp; tabell'!$J7,1,0)</f>
        <v>1</v>
      </c>
      <c r="BI7" s="341">
        <f t="shared" si="18"/>
        <v>1</v>
      </c>
      <c r="BK7" s="359"/>
      <c r="BL7" s="381"/>
      <c r="BM7" s="381"/>
      <c r="BN7" s="381"/>
      <c r="BO7" s="381"/>
    </row>
    <row r="8" spans="2:67" ht="14.25" customHeight="1" x14ac:dyDescent="0.25">
      <c r="B8" s="280">
        <v>33</v>
      </c>
      <c r="C8" s="323">
        <v>41813.708333333336</v>
      </c>
      <c r="D8" s="319" t="s">
        <v>169</v>
      </c>
      <c r="E8" s="320" t="s">
        <v>6</v>
      </c>
      <c r="F8" s="321" t="s">
        <v>166</v>
      </c>
      <c r="G8" s="462">
        <v>1</v>
      </c>
      <c r="H8" s="334" t="s">
        <v>6</v>
      </c>
      <c r="I8" s="397">
        <v>2</v>
      </c>
      <c r="J8" s="397">
        <v>1</v>
      </c>
      <c r="K8" s="411">
        <f>IF('Resultat &amp; tabell'!J8="",0,BI8)</f>
        <v>2</v>
      </c>
      <c r="N8" s="423"/>
      <c r="O8" s="423"/>
      <c r="P8" s="423"/>
      <c r="Q8" s="423"/>
      <c r="S8" s="422"/>
      <c r="T8" s="395"/>
      <c r="U8" s="395"/>
      <c r="V8" s="395"/>
      <c r="W8" s="286"/>
      <c r="Z8" s="293" t="s">
        <v>11</v>
      </c>
      <c r="AA8" s="294">
        <f t="shared" si="5"/>
        <v>0</v>
      </c>
      <c r="AB8" s="294">
        <f t="shared" si="0"/>
        <v>1</v>
      </c>
      <c r="AC8" s="294">
        <f t="shared" si="1"/>
        <v>2</v>
      </c>
      <c r="AD8" s="293" t="s">
        <v>5</v>
      </c>
      <c r="AE8" s="294">
        <f t="shared" si="6"/>
        <v>3</v>
      </c>
      <c r="AF8" s="290">
        <f t="shared" si="2"/>
        <v>2</v>
      </c>
      <c r="AG8" s="290">
        <f t="shared" si="3"/>
        <v>1</v>
      </c>
      <c r="AZ8" s="351">
        <v>33</v>
      </c>
      <c r="BA8" s="358">
        <v>41813.708333333336</v>
      </c>
      <c r="BB8" s="353" t="s">
        <v>11</v>
      </c>
      <c r="BC8" s="354" t="s">
        <v>6</v>
      </c>
      <c r="BD8" s="355" t="s">
        <v>5</v>
      </c>
      <c r="BE8" s="357">
        <f>IF(G8='Resultat &amp; tabell'!$G8,2,0)</f>
        <v>2</v>
      </c>
      <c r="BF8" s="356" t="s">
        <v>6</v>
      </c>
      <c r="BG8" s="357">
        <f>IF(I8='Resultat &amp; tabell'!$I8,2,0)</f>
        <v>0</v>
      </c>
      <c r="BH8" s="357">
        <f>IF(J8='Resultat &amp; tabell'!$J8,1,0)</f>
        <v>0</v>
      </c>
      <c r="BI8" s="341">
        <f t="shared" si="18"/>
        <v>2</v>
      </c>
      <c r="BL8" s="381"/>
      <c r="BM8" s="381"/>
      <c r="BN8" s="381"/>
      <c r="BO8" s="381"/>
    </row>
    <row r="9" spans="2:67" ht="14.25" customHeight="1" x14ac:dyDescent="0.25">
      <c r="B9" s="279">
        <v>34</v>
      </c>
      <c r="C9" s="324">
        <v>41813.708333333336</v>
      </c>
      <c r="D9" s="319" t="s">
        <v>170</v>
      </c>
      <c r="E9" s="320" t="s">
        <v>6</v>
      </c>
      <c r="F9" s="321" t="s">
        <v>168</v>
      </c>
      <c r="G9" s="463">
        <v>1</v>
      </c>
      <c r="H9" s="334" t="s">
        <v>6</v>
      </c>
      <c r="I9" s="397">
        <v>1</v>
      </c>
      <c r="J9" s="398" t="s">
        <v>122</v>
      </c>
      <c r="K9" s="411">
        <f>IF('Resultat &amp; tabell'!J9="",0,BI9)</f>
        <v>2</v>
      </c>
      <c r="N9" s="423"/>
      <c r="O9" s="423"/>
      <c r="P9" s="423"/>
      <c r="Q9" s="423"/>
      <c r="S9" s="422"/>
      <c r="T9" s="395"/>
      <c r="U9" s="395"/>
      <c r="V9" s="395"/>
      <c r="W9" s="286"/>
      <c r="Z9" s="293" t="s">
        <v>7</v>
      </c>
      <c r="AA9" s="294">
        <f t="shared" si="5"/>
        <v>1</v>
      </c>
      <c r="AB9" s="294">
        <f t="shared" si="0"/>
        <v>1</v>
      </c>
      <c r="AC9" s="294">
        <f t="shared" si="1"/>
        <v>1</v>
      </c>
      <c r="AD9" s="293" t="s">
        <v>10</v>
      </c>
      <c r="AE9" s="294">
        <f t="shared" si="6"/>
        <v>1</v>
      </c>
      <c r="AF9" s="290">
        <f t="shared" si="2"/>
        <v>1</v>
      </c>
      <c r="AG9" s="290">
        <f t="shared" si="3"/>
        <v>1</v>
      </c>
      <c r="AZ9" s="361">
        <v>34</v>
      </c>
      <c r="BA9" s="362">
        <v>41813.708333333336</v>
      </c>
      <c r="BB9" s="363" t="s">
        <v>7</v>
      </c>
      <c r="BC9" s="364" t="s">
        <v>6</v>
      </c>
      <c r="BD9" s="365" t="s">
        <v>10</v>
      </c>
      <c r="BE9" s="357">
        <f>IF(G9='Resultat &amp; tabell'!$G9,2,0)</f>
        <v>2</v>
      </c>
      <c r="BF9" s="356" t="s">
        <v>6</v>
      </c>
      <c r="BG9" s="357">
        <f>IF(I9='Resultat &amp; tabell'!$I9,2,0)</f>
        <v>0</v>
      </c>
      <c r="BH9" s="357">
        <f>IF(J9='Resultat &amp; tabell'!$J9,1,0)</f>
        <v>0</v>
      </c>
      <c r="BI9" s="341">
        <f t="shared" si="18"/>
        <v>2</v>
      </c>
      <c r="BL9" s="381"/>
      <c r="BM9" s="381"/>
      <c r="BN9" s="381"/>
      <c r="BO9" s="381"/>
    </row>
    <row r="10" spans="2:67" ht="14.25" customHeight="1" x14ac:dyDescent="0.3">
      <c r="C10" s="295"/>
      <c r="F10" s="457"/>
      <c r="K10" s="424"/>
      <c r="N10" s="423"/>
      <c r="O10" s="423"/>
      <c r="P10" s="423"/>
      <c r="Q10" s="423"/>
      <c r="S10" s="422"/>
      <c r="T10" s="395"/>
      <c r="U10" s="395"/>
      <c r="V10" s="395"/>
      <c r="W10" s="286"/>
      <c r="BA10" s="366"/>
      <c r="BI10" s="342"/>
      <c r="BL10" s="381"/>
      <c r="BM10" s="381"/>
      <c r="BN10" s="381"/>
      <c r="BO10" s="381"/>
    </row>
    <row r="11" spans="2:67" s="300" customFormat="1" ht="14.25" customHeight="1" x14ac:dyDescent="0.3">
      <c r="B11" s="277" t="s">
        <v>24</v>
      </c>
      <c r="C11" s="298"/>
      <c r="D11" s="283"/>
      <c r="E11" s="284"/>
      <c r="F11" s="458"/>
      <c r="G11" s="284"/>
      <c r="H11" s="284"/>
      <c r="I11" s="299"/>
      <c r="J11" s="284"/>
      <c r="K11" s="457"/>
      <c r="L11" s="425"/>
      <c r="M11" s="426"/>
      <c r="N11" s="427"/>
      <c r="O11" s="427"/>
      <c r="P11" s="427"/>
      <c r="Q11" s="427"/>
      <c r="R11" s="426"/>
      <c r="S11" s="426" t="s">
        <v>109</v>
      </c>
      <c r="Z11" s="287"/>
      <c r="AA11" s="294"/>
      <c r="AB11" s="294"/>
      <c r="AC11" s="294"/>
      <c r="AD11" s="287"/>
      <c r="AE11" s="301"/>
      <c r="AF11" s="302"/>
      <c r="AG11" s="302"/>
      <c r="AH11" s="301"/>
      <c r="AI11" s="289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44" t="s">
        <v>24</v>
      </c>
      <c r="BA11" s="368"/>
      <c r="BB11" s="345"/>
      <c r="BC11" s="346"/>
      <c r="BD11" s="345"/>
      <c r="BE11" s="346"/>
      <c r="BF11" s="346"/>
      <c r="BG11" s="369"/>
      <c r="BH11" s="346"/>
      <c r="BI11" s="343"/>
      <c r="BJ11" s="310"/>
      <c r="BK11" s="312"/>
      <c r="BL11" s="343"/>
      <c r="BM11" s="343"/>
      <c r="BN11" s="343"/>
      <c r="BO11" s="343"/>
    </row>
    <row r="12" spans="2:67" s="300" customFormat="1" ht="14.25" customHeight="1" x14ac:dyDescent="0.25">
      <c r="B12" s="337" t="s">
        <v>2</v>
      </c>
      <c r="C12" s="331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332" t="s">
        <v>81</v>
      </c>
      <c r="K12" s="428" t="s">
        <v>89</v>
      </c>
      <c r="L12" s="425"/>
      <c r="M12" s="407" t="s">
        <v>24</v>
      </c>
      <c r="N12" s="408" t="s">
        <v>89</v>
      </c>
      <c r="O12" s="408" t="s">
        <v>90</v>
      </c>
      <c r="P12" s="408" t="s">
        <v>91</v>
      </c>
      <c r="Q12" s="409" t="s">
        <v>101</v>
      </c>
      <c r="R12" s="426"/>
      <c r="S12" s="429" t="s">
        <v>83</v>
      </c>
      <c r="T12" s="314" t="s">
        <v>89</v>
      </c>
      <c r="U12" s="314" t="s">
        <v>102</v>
      </c>
      <c r="V12" s="340" t="s">
        <v>111</v>
      </c>
      <c r="Z12" s="291" t="s">
        <v>87</v>
      </c>
      <c r="AA12" s="291" t="s">
        <v>89</v>
      </c>
      <c r="AB12" s="291" t="s">
        <v>90</v>
      </c>
      <c r="AC12" s="291" t="s">
        <v>91</v>
      </c>
      <c r="AD12" s="291" t="s">
        <v>88</v>
      </c>
      <c r="AE12" s="291" t="s">
        <v>89</v>
      </c>
      <c r="AF12" s="291" t="s">
        <v>90</v>
      </c>
      <c r="AG12" s="291" t="s">
        <v>91</v>
      </c>
      <c r="AH12" s="301"/>
      <c r="AI12" s="292" t="s">
        <v>99</v>
      </c>
      <c r="AJ12" s="292" t="s">
        <v>98</v>
      </c>
      <c r="AK12" s="292" t="s">
        <v>97</v>
      </c>
      <c r="AL12" s="291" t="s">
        <v>96</v>
      </c>
      <c r="AM12" s="291" t="s">
        <v>95</v>
      </c>
      <c r="AN12" s="291" t="s">
        <v>92</v>
      </c>
      <c r="AO12" s="291" t="s">
        <v>89</v>
      </c>
      <c r="AP12" s="291" t="s">
        <v>90</v>
      </c>
      <c r="AQ12" s="291" t="s">
        <v>91</v>
      </c>
      <c r="AR12" s="292" t="s">
        <v>93</v>
      </c>
      <c r="AS12" s="301"/>
      <c r="AT12" s="291" t="s">
        <v>94</v>
      </c>
      <c r="AU12" s="291" t="s">
        <v>92</v>
      </c>
      <c r="AV12" s="291" t="s">
        <v>89</v>
      </c>
      <c r="AW12" s="291" t="s">
        <v>90</v>
      </c>
      <c r="AX12" s="291" t="s">
        <v>91</v>
      </c>
      <c r="AY12" s="292" t="s">
        <v>93</v>
      </c>
      <c r="AZ12" s="370" t="s">
        <v>2</v>
      </c>
      <c r="BA12" s="371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372" t="s">
        <v>81</v>
      </c>
      <c r="BI12" s="333" t="s">
        <v>89</v>
      </c>
      <c r="BJ12" s="310"/>
      <c r="BK12" s="347"/>
      <c r="BL12" s="343"/>
      <c r="BM12" s="343"/>
      <c r="BN12" s="343"/>
      <c r="BO12" s="343"/>
    </row>
    <row r="13" spans="2:67" ht="14.25" customHeight="1" x14ac:dyDescent="0.25">
      <c r="B13" s="280">
        <v>3</v>
      </c>
      <c r="C13" s="323">
        <v>41803.666666666664</v>
      </c>
      <c r="D13" s="319" t="s">
        <v>174</v>
      </c>
      <c r="E13" s="320" t="s">
        <v>6</v>
      </c>
      <c r="F13" s="321" t="s">
        <v>177</v>
      </c>
      <c r="G13" s="397">
        <v>1</v>
      </c>
      <c r="H13" s="334" t="s">
        <v>6</v>
      </c>
      <c r="I13" s="397">
        <v>2</v>
      </c>
      <c r="J13" s="397">
        <v>2</v>
      </c>
      <c r="K13" s="411">
        <f>IF('Resultat &amp; tabell'!J13="",0,BI13)</f>
        <v>3</v>
      </c>
      <c r="L13" s="412">
        <v>1</v>
      </c>
      <c r="M13" s="413" t="str">
        <f>VLOOKUP(L13,$AT$13:$AY$16,2,FALSE)</f>
        <v>Spanien</v>
      </c>
      <c r="N13" s="414">
        <f>VLOOKUP(M13,$AU$13:$AY$16,2,FALSE)</f>
        <v>6</v>
      </c>
      <c r="O13" s="414">
        <f>VLOOKUP(M13,$AU$13:$AY$16,3,FALSE)</f>
        <v>6</v>
      </c>
      <c r="P13" s="414">
        <f>VLOOKUP(M13,$AU$13:$AY$16,4,FALSE)</f>
        <v>4</v>
      </c>
      <c r="Q13" s="415">
        <f>VLOOKUP(M13,$AU$13:$AY$16,5,FALSE)</f>
        <v>2</v>
      </c>
      <c r="S13" s="430" t="s">
        <v>108</v>
      </c>
      <c r="T13" s="450">
        <f>SUM(K4:K72)</f>
        <v>74</v>
      </c>
      <c r="U13" s="450">
        <v>0</v>
      </c>
      <c r="V13" s="451">
        <f t="shared" ref="V13:V18" si="19">SUM(T13:U13)</f>
        <v>74</v>
      </c>
      <c r="W13" s="286"/>
      <c r="Z13" s="293" t="s">
        <v>27</v>
      </c>
      <c r="AA13" s="294">
        <f t="shared" ref="AA13:AA18" si="20">IF(G13="",0,IF($G13&lt;$I13,0,IF($G13=$I13,1,3)))</f>
        <v>0</v>
      </c>
      <c r="AB13" s="294">
        <f t="shared" ref="AB13:AB18" si="21">G13</f>
        <v>1</v>
      </c>
      <c r="AC13" s="294">
        <f t="shared" ref="AC13:AC18" si="22">I13</f>
        <v>2</v>
      </c>
      <c r="AD13" s="293" t="s">
        <v>28</v>
      </c>
      <c r="AE13" s="294">
        <f t="shared" ref="AE13:AE18" si="23">IF(I13="",0,IF(I13&lt;G13,0,IF(G13=I13,1,3)))</f>
        <v>3</v>
      </c>
      <c r="AF13" s="290">
        <f t="shared" ref="AF13:AF18" si="24">I13</f>
        <v>2</v>
      </c>
      <c r="AG13" s="290">
        <f t="shared" ref="AG13:AG18" si="25">G13</f>
        <v>1</v>
      </c>
      <c r="AI13" s="289">
        <f>RANK($AJ13,$AJ$13:$AJ$16,1)+COUNTIF($AJ$13:$AJ13,$AJ13)-1</f>
        <v>1</v>
      </c>
      <c r="AJ13" s="289">
        <f>AK13+AL13+AM13</f>
        <v>1</v>
      </c>
      <c r="AK13" s="289">
        <f>SUMPRODUCT(($AO$13:$AO$16=AO13)*($AR$13:$AR$16=AR13)*($AP$13:$AP$16&gt;AP13))</f>
        <v>0</v>
      </c>
      <c r="AL13" s="289">
        <f>SUMPRODUCT(($AO$13:$AO$16=AO13)*($AR$13:$AR$16&gt;AR13))</f>
        <v>0</v>
      </c>
      <c r="AM13" s="289">
        <f>RANK(AO13,$AO$13:$AO$16)</f>
        <v>1</v>
      </c>
      <c r="AN13" s="293" t="s">
        <v>27</v>
      </c>
      <c r="AO13" s="289">
        <f>SUMIF($Z$13:$Z$18,$AN13,$AA$13:$AA$18)+SUMIF($AD$13:$AD$18,$AN13,$AE$13:$AE$18)</f>
        <v>6</v>
      </c>
      <c r="AP13" s="289">
        <f>SUMIF($Z$13:$Z$18,$AN13,$AB$13:$AB$18)+SUMIF($AD$13:$AD$18,$AN13,$AF$13:$AF$18)</f>
        <v>6</v>
      </c>
      <c r="AQ13" s="289">
        <f>SUMIF($Z$13:$Z$18,$AN13,$AC$13:$AC$18)+SUMIF($AD$13:$AD$18,$AN13,$AG$13:$AG$18)</f>
        <v>4</v>
      </c>
      <c r="AR13" s="289">
        <f>AP13-AQ13</f>
        <v>2</v>
      </c>
      <c r="AT13" s="289">
        <v>1</v>
      </c>
      <c r="AU13" s="289" t="str">
        <f>VLOOKUP($AT13,$AI$13:$AR$16,6,FALSE)</f>
        <v>Spanien</v>
      </c>
      <c r="AV13" s="289">
        <f>VLOOKUP($AU13,$AN$13:$AR$16,2,FALSE)</f>
        <v>6</v>
      </c>
      <c r="AW13" s="289">
        <f>VLOOKUP($AU13,$AN$13:$AR$16,3,FALSE)</f>
        <v>6</v>
      </c>
      <c r="AX13" s="289">
        <f>VLOOKUP($AU13,$AN$13:$AR$16,4,FALSE)</f>
        <v>4</v>
      </c>
      <c r="AY13" s="289">
        <f>VLOOKUP($AU13,$AN$13:$AR$16,5,FALSE)</f>
        <v>2</v>
      </c>
      <c r="AZ13" s="351">
        <v>3</v>
      </c>
      <c r="BA13" s="358">
        <v>41803.666666666664</v>
      </c>
      <c r="BB13" s="353" t="s">
        <v>27</v>
      </c>
      <c r="BC13" s="354" t="s">
        <v>6</v>
      </c>
      <c r="BD13" s="355" t="s">
        <v>28</v>
      </c>
      <c r="BE13" s="357">
        <f>IF(G13='Resultat &amp; tabell'!$G13,2,0)</f>
        <v>2</v>
      </c>
      <c r="BF13" s="356" t="s">
        <v>6</v>
      </c>
      <c r="BG13" s="357">
        <f>IF(I13='Resultat &amp; tabell'!$I13,2,0)</f>
        <v>0</v>
      </c>
      <c r="BH13" s="357">
        <f>IF(J13='Resultat &amp; tabell'!$J13,1,0)</f>
        <v>1</v>
      </c>
      <c r="BI13" s="341">
        <f t="shared" ref="BI13:BI18" si="26">SUM(BE13+BG13+BH13)</f>
        <v>3</v>
      </c>
      <c r="BJ13" s="311"/>
      <c r="BK13" s="344"/>
      <c r="BL13" s="381"/>
      <c r="BM13" s="381"/>
      <c r="BN13" s="381"/>
      <c r="BO13" s="381"/>
    </row>
    <row r="14" spans="2:67" ht="14.25" customHeight="1" x14ac:dyDescent="0.25">
      <c r="B14" s="280">
        <v>4</v>
      </c>
      <c r="C14" s="323">
        <v>41803.75</v>
      </c>
      <c r="D14" s="319" t="s">
        <v>175</v>
      </c>
      <c r="E14" s="320" t="s">
        <v>6</v>
      </c>
      <c r="F14" s="321" t="s">
        <v>176</v>
      </c>
      <c r="G14" s="397">
        <v>1</v>
      </c>
      <c r="H14" s="334" t="s">
        <v>6</v>
      </c>
      <c r="I14" s="397">
        <v>1</v>
      </c>
      <c r="J14" s="397" t="s">
        <v>122</v>
      </c>
      <c r="K14" s="411">
        <f>IF('Resultat &amp; tabell'!J14="",0,BI14)</f>
        <v>2</v>
      </c>
      <c r="L14" s="401">
        <v>2</v>
      </c>
      <c r="M14" s="417" t="str">
        <f>VLOOKUP(L14,$AT$13:$AY$16,2,FALSE)</f>
        <v>Holland</v>
      </c>
      <c r="N14" s="418">
        <f>VLOOKUP(M14,$AU$13:$AY$16,2,FALSE)</f>
        <v>6</v>
      </c>
      <c r="O14" s="418">
        <f>VLOOKUP(M14,$AU$13:$AY$16,3,FALSE)</f>
        <v>5</v>
      </c>
      <c r="P14" s="418">
        <f>VLOOKUP(M14,$AU$13:$AY$16,4,FALSE)</f>
        <v>4</v>
      </c>
      <c r="Q14" s="419">
        <f>VLOOKUP(M14,$AU$13:$AY$16,5,FALSE)</f>
        <v>1</v>
      </c>
      <c r="S14" s="431" t="s">
        <v>1</v>
      </c>
      <c r="T14" s="452">
        <f>SUM(K76:K83)</f>
        <v>9</v>
      </c>
      <c r="U14" s="452">
        <f>O76</f>
        <v>12</v>
      </c>
      <c r="V14" s="453">
        <f t="shared" si="19"/>
        <v>21</v>
      </c>
      <c r="W14" s="286"/>
      <c r="Z14" s="293" t="s">
        <v>30</v>
      </c>
      <c r="AA14" s="294">
        <f t="shared" si="20"/>
        <v>1</v>
      </c>
      <c r="AB14" s="294">
        <f t="shared" si="21"/>
        <v>1</v>
      </c>
      <c r="AC14" s="294">
        <f t="shared" si="22"/>
        <v>1</v>
      </c>
      <c r="AD14" s="293" t="s">
        <v>31</v>
      </c>
      <c r="AE14" s="294">
        <f t="shared" si="23"/>
        <v>1</v>
      </c>
      <c r="AF14" s="290">
        <f t="shared" si="24"/>
        <v>1</v>
      </c>
      <c r="AG14" s="290">
        <f t="shared" si="25"/>
        <v>1</v>
      </c>
      <c r="AI14" s="289">
        <f>RANK($AJ14,$AJ$13:$AJ$16,1)+COUNTIF($AJ$13:$AJ14,$AJ14)-1</f>
        <v>3</v>
      </c>
      <c r="AJ14" s="289">
        <f>AK14+AL14+AM14</f>
        <v>3</v>
      </c>
      <c r="AK14" s="289">
        <f>SUMPRODUCT(($AO$13:$AO$16=AO14)*($AR$13:$AR$16=AR14)*($AP$13:$AP$16&gt;AP14))</f>
        <v>0</v>
      </c>
      <c r="AL14" s="289">
        <f>SUMPRODUCT(($AO$13:$AO$16=AO14)*($AR$13:$AR$16&gt;AR14))</f>
        <v>0</v>
      </c>
      <c r="AM14" s="289">
        <f>RANK(AO14,$AO$13:$AO$16)</f>
        <v>3</v>
      </c>
      <c r="AN14" s="293" t="s">
        <v>30</v>
      </c>
      <c r="AO14" s="289">
        <f>SUMIF($Z$13:$Z$18,$AN14,$AA$13:$AA$18)+SUMIF($AD$13:$AD$18,$AN14,$AE$13:$AE$18)</f>
        <v>4</v>
      </c>
      <c r="AP14" s="289">
        <f>SUMIF($Z$13:$Z$18,$AN14,$AB$13:$AB$18)+SUMIF($AD$13:$AD$18,AN14,$AF$13:$AF$18)</f>
        <v>3</v>
      </c>
      <c r="AQ14" s="289">
        <f>SUMIF($Z$13:$Z$18,$AN14,$AC$13:$AC$18)+SUMIF($AD$13:$AD$18,$AN14,$AG$13:$AG$18)</f>
        <v>4</v>
      </c>
      <c r="AR14" s="289">
        <f>AP14-AQ14</f>
        <v>-1</v>
      </c>
      <c r="AT14" s="289">
        <v>2</v>
      </c>
      <c r="AU14" s="289" t="str">
        <f>VLOOKUP($AT14,$AI$13:$AR$16,6,FALSE)</f>
        <v>Holland</v>
      </c>
      <c r="AV14" s="289">
        <f>VLOOKUP($AU14,$AN$13:$AR$16,2,FALSE)</f>
        <v>6</v>
      </c>
      <c r="AW14" s="289">
        <f>VLOOKUP($AU14,$AN$13:$AR$16,3,FALSE)</f>
        <v>5</v>
      </c>
      <c r="AX14" s="289">
        <f>VLOOKUP($AU14,$AN$13:$AR$16,4,FALSE)</f>
        <v>4</v>
      </c>
      <c r="AY14" s="289">
        <f>VLOOKUP($AU14,$AN$13:$AR$16,5,FALSE)</f>
        <v>1</v>
      </c>
      <c r="AZ14" s="351">
        <v>4</v>
      </c>
      <c r="BA14" s="358">
        <v>41803.75</v>
      </c>
      <c r="BB14" s="353" t="s">
        <v>30</v>
      </c>
      <c r="BC14" s="354" t="s">
        <v>6</v>
      </c>
      <c r="BD14" s="355" t="s">
        <v>31</v>
      </c>
      <c r="BE14" s="357">
        <f>IF(G14='Resultat &amp; tabell'!$G14,2,0)</f>
        <v>0</v>
      </c>
      <c r="BF14" s="356" t="s">
        <v>6</v>
      </c>
      <c r="BG14" s="357">
        <f>IF(I14='Resultat &amp; tabell'!$I14,2,0)</f>
        <v>2</v>
      </c>
      <c r="BH14" s="357">
        <f>IF(J14='Resultat &amp; tabell'!$J14,1,0)</f>
        <v>0</v>
      </c>
      <c r="BI14" s="341">
        <f t="shared" si="26"/>
        <v>2</v>
      </c>
      <c r="BK14" s="344"/>
      <c r="BL14" s="381"/>
      <c r="BM14" s="381"/>
      <c r="BN14" s="381"/>
      <c r="BO14" s="381"/>
    </row>
    <row r="15" spans="2:67" ht="14.25" customHeight="1" x14ac:dyDescent="0.25">
      <c r="B15" s="280">
        <v>19</v>
      </c>
      <c r="C15" s="323">
        <v>41808.666666666664</v>
      </c>
      <c r="D15" s="319" t="s">
        <v>174</v>
      </c>
      <c r="E15" s="320" t="s">
        <v>6</v>
      </c>
      <c r="F15" s="321" t="s">
        <v>175</v>
      </c>
      <c r="G15" s="397">
        <v>2</v>
      </c>
      <c r="H15" s="334" t="s">
        <v>6</v>
      </c>
      <c r="I15" s="397">
        <v>0</v>
      </c>
      <c r="J15" s="397">
        <v>1</v>
      </c>
      <c r="K15" s="411">
        <f>IF('Resultat &amp; tabell'!J15="",0,BI15)</f>
        <v>0</v>
      </c>
      <c r="L15" s="401">
        <v>3</v>
      </c>
      <c r="M15" s="432" t="str">
        <f>VLOOKUP(L15,$AT$13:$AY$16,2,FALSE)</f>
        <v>Chile</v>
      </c>
      <c r="N15" s="433">
        <f>VLOOKUP(M15,$AU$13:$AY$16,2,FALSE)</f>
        <v>4</v>
      </c>
      <c r="O15" s="433">
        <f>VLOOKUP(M15,$AU$13:$AY$16,3,FALSE)</f>
        <v>3</v>
      </c>
      <c r="P15" s="433">
        <f>VLOOKUP(M15,$AU$13:$AY$16,4,FALSE)</f>
        <v>4</v>
      </c>
      <c r="Q15" s="434">
        <f>VLOOKUP(M15,$AU$13:$AY$16,5,FALSE)</f>
        <v>-1</v>
      </c>
      <c r="S15" s="431" t="s">
        <v>29</v>
      </c>
      <c r="T15" s="452">
        <f>SUM(K87:K90)</f>
        <v>0</v>
      </c>
      <c r="U15" s="452">
        <f>O87</f>
        <v>12</v>
      </c>
      <c r="V15" s="453">
        <f t="shared" si="19"/>
        <v>12</v>
      </c>
      <c r="W15" s="286"/>
      <c r="Z15" s="293" t="s">
        <v>27</v>
      </c>
      <c r="AA15" s="294">
        <f t="shared" si="20"/>
        <v>3</v>
      </c>
      <c r="AB15" s="294">
        <f t="shared" si="21"/>
        <v>2</v>
      </c>
      <c r="AC15" s="294">
        <f t="shared" si="22"/>
        <v>0</v>
      </c>
      <c r="AD15" s="293" t="s">
        <v>30</v>
      </c>
      <c r="AE15" s="294">
        <f t="shared" si="23"/>
        <v>0</v>
      </c>
      <c r="AF15" s="290">
        <f t="shared" si="24"/>
        <v>0</v>
      </c>
      <c r="AG15" s="290">
        <f t="shared" si="25"/>
        <v>2</v>
      </c>
      <c r="AI15" s="289">
        <f>RANK($AJ15,$AJ$13:$AJ$16,1)+COUNTIF($AJ$13:$AJ15,$AJ15)-1</f>
        <v>2</v>
      </c>
      <c r="AJ15" s="289">
        <f>AK15+AL15+AM15</f>
        <v>2</v>
      </c>
      <c r="AK15" s="289">
        <f>SUMPRODUCT(($AO$13:$AO$16=AO15)*($AR$13:$AR$16=AR15)*($AP$13:$AP$16&gt;AP15))</f>
        <v>0</v>
      </c>
      <c r="AL15" s="289">
        <f>SUMPRODUCT(($AO$13:$AO$16=AO15)*($AR$13:$AR$16&gt;AR15))</f>
        <v>1</v>
      </c>
      <c r="AM15" s="289">
        <f>RANK(AO15,$AO$13:$AO$16)</f>
        <v>1</v>
      </c>
      <c r="AN15" s="293" t="s">
        <v>28</v>
      </c>
      <c r="AO15" s="289">
        <f>SUMIF($Z$13:$Z$18,$AN15,$AA$13:$AA$18)+SUMIF($AD$13:$AD$18,$AN15,$AE$13:$AE$18)</f>
        <v>6</v>
      </c>
      <c r="AP15" s="289">
        <f>SUMIF($Z$13:$Z$18,$AN15,$AB$13:$AB$18)+SUMIF($AD$13:$AD$18,AN15,$AF$13:$AF$18)</f>
        <v>5</v>
      </c>
      <c r="AQ15" s="289">
        <f>SUMIF($Z$13:$Z$18,$AN15,$AC$13:$AC$18)+SUMIF($AD$13:$AD$18,$AN15,$AG$13:$AG$18)</f>
        <v>4</v>
      </c>
      <c r="AR15" s="289">
        <f>AP15-AQ15</f>
        <v>1</v>
      </c>
      <c r="AT15" s="289">
        <v>3</v>
      </c>
      <c r="AU15" s="289" t="str">
        <f>VLOOKUP($AT15,$AI$13:$AR$16,6,FALSE)</f>
        <v>Chile</v>
      </c>
      <c r="AV15" s="289">
        <f>VLOOKUP($AU15,$AN$13:$AR$16,2,FALSE)</f>
        <v>4</v>
      </c>
      <c r="AW15" s="289">
        <f>VLOOKUP($AU15,$AN$13:$AR$16,3,FALSE)</f>
        <v>3</v>
      </c>
      <c r="AX15" s="289">
        <f>VLOOKUP($AU15,$AN$13:$AR$16,4,FALSE)</f>
        <v>4</v>
      </c>
      <c r="AY15" s="289">
        <f>VLOOKUP($AU15,$AN$13:$AR$16,5,FALSE)</f>
        <v>-1</v>
      </c>
      <c r="AZ15" s="351">
        <v>19</v>
      </c>
      <c r="BA15" s="358">
        <v>41808.666666666664</v>
      </c>
      <c r="BB15" s="353" t="s">
        <v>27</v>
      </c>
      <c r="BC15" s="354" t="s">
        <v>6</v>
      </c>
      <c r="BD15" s="355" t="s">
        <v>30</v>
      </c>
      <c r="BE15" s="357">
        <f>IF(G15='Resultat &amp; tabell'!$G15,2,0)</f>
        <v>0</v>
      </c>
      <c r="BF15" s="356" t="s">
        <v>6</v>
      </c>
      <c r="BG15" s="357">
        <f>IF(I15='Resultat &amp; tabell'!$I15,2,0)</f>
        <v>0</v>
      </c>
      <c r="BH15" s="357">
        <f>IF(J15='Resultat &amp; tabell'!$J15,1,0)</f>
        <v>0</v>
      </c>
      <c r="BI15" s="341">
        <f t="shared" si="26"/>
        <v>0</v>
      </c>
      <c r="BK15" s="359"/>
      <c r="BL15" s="381"/>
      <c r="BM15" s="381"/>
      <c r="BN15" s="381"/>
      <c r="BO15" s="381"/>
    </row>
    <row r="16" spans="2:67" ht="14.25" customHeight="1" x14ac:dyDescent="0.25">
      <c r="B16" s="280">
        <v>20</v>
      </c>
      <c r="C16" s="323">
        <v>41808.541666666664</v>
      </c>
      <c r="D16" s="319" t="s">
        <v>176</v>
      </c>
      <c r="E16" s="320" t="s">
        <v>6</v>
      </c>
      <c r="F16" s="321" t="s">
        <v>177</v>
      </c>
      <c r="G16" s="397">
        <v>1</v>
      </c>
      <c r="H16" s="334" t="s">
        <v>6</v>
      </c>
      <c r="I16" s="397">
        <v>2</v>
      </c>
      <c r="J16" s="397">
        <v>2</v>
      </c>
      <c r="K16" s="411">
        <f>IF('Resultat &amp; tabell'!J16="",0,BI16)</f>
        <v>1</v>
      </c>
      <c r="L16" s="401">
        <v>4</v>
      </c>
      <c r="M16" s="421" t="str">
        <f>VLOOKUP(L16,$AT$13:$AY$16,2,FALSE)</f>
        <v>Australien</v>
      </c>
      <c r="N16" s="418">
        <f>VLOOKUP(M16,$AU$13:$AY$16,2,FALSE)</f>
        <v>1</v>
      </c>
      <c r="O16" s="418">
        <f>VLOOKUP(M16,$AU$13:$AY$16,3,FALSE)</f>
        <v>4</v>
      </c>
      <c r="P16" s="418">
        <f>VLOOKUP(M16,$AU$13:$AY$16,4,FALSE)</f>
        <v>6</v>
      </c>
      <c r="Q16" s="419">
        <f>VLOOKUP(M16,$AU$13:$AY$16,5,FALSE)</f>
        <v>-2</v>
      </c>
      <c r="S16" s="431" t="s">
        <v>41</v>
      </c>
      <c r="T16" s="452">
        <f>SUM(K94:K95)</f>
        <v>0</v>
      </c>
      <c r="U16" s="452">
        <f>O94</f>
        <v>0</v>
      </c>
      <c r="V16" s="453">
        <f t="shared" si="19"/>
        <v>0</v>
      </c>
      <c r="W16" s="286"/>
      <c r="Z16" s="293" t="s">
        <v>31</v>
      </c>
      <c r="AA16" s="294">
        <f t="shared" si="20"/>
        <v>0</v>
      </c>
      <c r="AB16" s="294">
        <f t="shared" si="21"/>
        <v>1</v>
      </c>
      <c r="AC16" s="294">
        <f t="shared" si="22"/>
        <v>2</v>
      </c>
      <c r="AD16" s="293" t="s">
        <v>28</v>
      </c>
      <c r="AE16" s="294">
        <f t="shared" si="23"/>
        <v>3</v>
      </c>
      <c r="AF16" s="290">
        <f t="shared" si="24"/>
        <v>2</v>
      </c>
      <c r="AG16" s="290">
        <f t="shared" si="25"/>
        <v>1</v>
      </c>
      <c r="AI16" s="289">
        <f>RANK($AJ16,$AJ$13:$AJ$16,1)+COUNTIF($AJ$13:$AJ16,$AJ16)-1</f>
        <v>4</v>
      </c>
      <c r="AJ16" s="289">
        <f>AK16+AL16+AM16</f>
        <v>4</v>
      </c>
      <c r="AK16" s="289">
        <f>SUMPRODUCT(($AO$13:$AO$16=AO16)*($AR$13:$AR$16=AR16)*($AP$13:$AP$16&gt;AP16))</f>
        <v>0</v>
      </c>
      <c r="AL16" s="289">
        <f>SUMPRODUCT(($AO$13:$AO$16=AO16)*($AR$13:$AR$16&gt;AR16))</f>
        <v>0</v>
      </c>
      <c r="AM16" s="289">
        <f>RANK(AO16,$AO$13:$AO$16)</f>
        <v>4</v>
      </c>
      <c r="AN16" s="293" t="s">
        <v>31</v>
      </c>
      <c r="AO16" s="289">
        <f>SUMIF($Z$13:$Z$18,$AN16,$AA$13:$AA$18)+SUMIF($AD$13:$AD$18,$AN16,$AE$13:$AE$18)</f>
        <v>1</v>
      </c>
      <c r="AP16" s="289">
        <f>SUMIF($Z$13:$Z$18,$AN16,$AB$13:$AB$18)+SUMIF($AD$13:$AD$18,AN16,$AF$13:$AF$18)</f>
        <v>4</v>
      </c>
      <c r="AQ16" s="289">
        <f>SUMIF($Z$13:$Z$18,$AN16,$AC$13:$AC$18)+SUMIF($AD$13:$AD$18,$AN16,$AG$13:$AG$18)</f>
        <v>6</v>
      </c>
      <c r="AR16" s="289">
        <f>AP16-AQ16</f>
        <v>-2</v>
      </c>
      <c r="AT16" s="289">
        <v>4</v>
      </c>
      <c r="AU16" s="289" t="str">
        <f>VLOOKUP($AT16,$AI$13:$AR$16,6,FALSE)</f>
        <v>Australien</v>
      </c>
      <c r="AV16" s="289">
        <f>VLOOKUP($AU16,$AN$13:$AR$16,2,FALSE)</f>
        <v>1</v>
      </c>
      <c r="AW16" s="289">
        <f>VLOOKUP($AU16,$AN$13:$AR$16,3,FALSE)</f>
        <v>4</v>
      </c>
      <c r="AX16" s="289">
        <f>VLOOKUP($AU16,$AN$13:$AR$16,4,FALSE)</f>
        <v>6</v>
      </c>
      <c r="AY16" s="289">
        <f>VLOOKUP($AU16,$AN$13:$AR$16,5,FALSE)</f>
        <v>-2</v>
      </c>
      <c r="AZ16" s="351">
        <v>20</v>
      </c>
      <c r="BA16" s="358">
        <v>41808.541666666664</v>
      </c>
      <c r="BB16" s="353" t="s">
        <v>31</v>
      </c>
      <c r="BC16" s="354" t="s">
        <v>6</v>
      </c>
      <c r="BD16" s="355" t="s">
        <v>28</v>
      </c>
      <c r="BE16" s="357">
        <f>IF(G16='Resultat &amp; tabell'!$G16,2,0)</f>
        <v>0</v>
      </c>
      <c r="BF16" s="356" t="s">
        <v>6</v>
      </c>
      <c r="BG16" s="357">
        <f>IF(I16='Resultat &amp; tabell'!$I16,2,0)</f>
        <v>0</v>
      </c>
      <c r="BH16" s="357">
        <f>IF(J16='Resultat &amp; tabell'!$J16,1,0)</f>
        <v>1</v>
      </c>
      <c r="BI16" s="341">
        <f t="shared" si="26"/>
        <v>1</v>
      </c>
      <c r="BK16" s="359"/>
      <c r="BL16" s="381"/>
      <c r="BM16" s="381"/>
      <c r="BN16" s="381"/>
      <c r="BO16" s="381"/>
    </row>
    <row r="17" spans="2:67" ht="14.25" customHeight="1" x14ac:dyDescent="0.25">
      <c r="B17" s="280">
        <v>35</v>
      </c>
      <c r="C17" s="323">
        <v>41813.541666666664</v>
      </c>
      <c r="D17" s="319" t="s">
        <v>176</v>
      </c>
      <c r="E17" s="320" t="s">
        <v>6</v>
      </c>
      <c r="F17" s="321" t="s">
        <v>174</v>
      </c>
      <c r="G17" s="397">
        <v>2</v>
      </c>
      <c r="H17" s="334" t="s">
        <v>6</v>
      </c>
      <c r="I17" s="397">
        <v>3</v>
      </c>
      <c r="J17" s="397">
        <v>2</v>
      </c>
      <c r="K17" s="411">
        <f>IF('Resultat &amp; tabell'!J17="",0,BI17)</f>
        <v>3</v>
      </c>
      <c r="N17" s="423"/>
      <c r="O17" s="423"/>
      <c r="P17" s="423"/>
      <c r="Q17" s="423"/>
      <c r="S17" s="431" t="s">
        <v>50</v>
      </c>
      <c r="T17" s="452">
        <f>SUM(K99)</f>
        <v>0</v>
      </c>
      <c r="U17" s="452">
        <f>O99</f>
        <v>0</v>
      </c>
      <c r="V17" s="453">
        <f t="shared" si="19"/>
        <v>0</v>
      </c>
      <c r="W17" s="286"/>
      <c r="Z17" s="293" t="s">
        <v>31</v>
      </c>
      <c r="AA17" s="294">
        <f t="shared" si="20"/>
        <v>0</v>
      </c>
      <c r="AB17" s="294">
        <f t="shared" si="21"/>
        <v>2</v>
      </c>
      <c r="AC17" s="294">
        <f t="shared" si="22"/>
        <v>3</v>
      </c>
      <c r="AD17" s="293" t="s">
        <v>27</v>
      </c>
      <c r="AE17" s="294">
        <f t="shared" si="23"/>
        <v>3</v>
      </c>
      <c r="AF17" s="290">
        <f t="shared" si="24"/>
        <v>3</v>
      </c>
      <c r="AG17" s="290">
        <f t="shared" si="25"/>
        <v>2</v>
      </c>
      <c r="AZ17" s="351">
        <v>35</v>
      </c>
      <c r="BA17" s="358">
        <v>41813.541666666664</v>
      </c>
      <c r="BB17" s="353" t="s">
        <v>31</v>
      </c>
      <c r="BC17" s="354" t="s">
        <v>6</v>
      </c>
      <c r="BD17" s="355" t="s">
        <v>27</v>
      </c>
      <c r="BE17" s="357">
        <f>IF(G17='Resultat &amp; tabell'!$G17,2,0)</f>
        <v>0</v>
      </c>
      <c r="BF17" s="356" t="s">
        <v>6</v>
      </c>
      <c r="BG17" s="357">
        <f>IF(I17='Resultat &amp; tabell'!$I17,2,0)</f>
        <v>2</v>
      </c>
      <c r="BH17" s="357">
        <f>IF(J17='Resultat &amp; tabell'!$J17,1,0)</f>
        <v>1</v>
      </c>
      <c r="BI17" s="341">
        <f t="shared" si="26"/>
        <v>3</v>
      </c>
      <c r="BL17" s="381"/>
      <c r="BM17" s="381"/>
      <c r="BN17" s="381"/>
      <c r="BO17" s="381"/>
    </row>
    <row r="18" spans="2:67" ht="14.25" customHeight="1" x14ac:dyDescent="0.25">
      <c r="B18" s="280">
        <v>36</v>
      </c>
      <c r="C18" s="323">
        <v>41813.541666666664</v>
      </c>
      <c r="D18" s="319" t="s">
        <v>177</v>
      </c>
      <c r="E18" s="320" t="s">
        <v>6</v>
      </c>
      <c r="F18" s="321" t="s">
        <v>175</v>
      </c>
      <c r="G18" s="397">
        <v>1</v>
      </c>
      <c r="H18" s="334" t="s">
        <v>6</v>
      </c>
      <c r="I18" s="397">
        <v>2</v>
      </c>
      <c r="J18" s="397">
        <v>2</v>
      </c>
      <c r="K18" s="411">
        <f>IF('Resultat &amp; tabell'!J18="",0,BI18)</f>
        <v>0</v>
      </c>
      <c r="M18" s="456"/>
      <c r="N18" s="423"/>
      <c r="O18" s="423"/>
      <c r="P18" s="423"/>
      <c r="Q18" s="423"/>
      <c r="S18" s="431" t="s">
        <v>54</v>
      </c>
      <c r="T18" s="452">
        <f>SUM(K103)</f>
        <v>0</v>
      </c>
      <c r="U18" s="452">
        <f>O103</f>
        <v>0</v>
      </c>
      <c r="V18" s="453">
        <f t="shared" si="19"/>
        <v>0</v>
      </c>
      <c r="W18" s="286"/>
      <c r="Z18" s="293" t="s">
        <v>28</v>
      </c>
      <c r="AA18" s="294">
        <f t="shared" si="20"/>
        <v>0</v>
      </c>
      <c r="AB18" s="294">
        <f t="shared" si="21"/>
        <v>1</v>
      </c>
      <c r="AC18" s="294">
        <f t="shared" si="22"/>
        <v>2</v>
      </c>
      <c r="AD18" s="293" t="s">
        <v>30</v>
      </c>
      <c r="AE18" s="294">
        <f t="shared" si="23"/>
        <v>3</v>
      </c>
      <c r="AF18" s="290">
        <f t="shared" si="24"/>
        <v>2</v>
      </c>
      <c r="AG18" s="290">
        <f t="shared" si="25"/>
        <v>1</v>
      </c>
      <c r="AJ18" s="303"/>
      <c r="AZ18" s="351">
        <v>36</v>
      </c>
      <c r="BA18" s="358">
        <v>41813.541666666664</v>
      </c>
      <c r="BB18" s="353" t="s">
        <v>28</v>
      </c>
      <c r="BC18" s="354" t="s">
        <v>6</v>
      </c>
      <c r="BD18" s="355" t="s">
        <v>30</v>
      </c>
      <c r="BE18" s="357">
        <f>IF(G18='Resultat &amp; tabell'!$G18,2,0)</f>
        <v>0</v>
      </c>
      <c r="BF18" s="356" t="s">
        <v>6</v>
      </c>
      <c r="BG18" s="357">
        <f>IF(I18='Resultat &amp; tabell'!$I18,2,0)</f>
        <v>0</v>
      </c>
      <c r="BH18" s="357">
        <f>IF(J18='Resultat &amp; tabell'!$J18,1,0)</f>
        <v>0</v>
      </c>
      <c r="BI18" s="341">
        <f t="shared" si="26"/>
        <v>0</v>
      </c>
      <c r="BL18" s="381"/>
      <c r="BM18" s="381"/>
      <c r="BN18" s="381"/>
      <c r="BO18" s="381"/>
    </row>
    <row r="19" spans="2:67" ht="14.25" customHeight="1" x14ac:dyDescent="0.25">
      <c r="C19" s="295"/>
      <c r="I19" s="456"/>
      <c r="K19" s="424"/>
      <c r="M19" s="276"/>
      <c r="N19" s="423"/>
      <c r="O19" s="423"/>
      <c r="P19" s="423"/>
      <c r="Q19" s="423"/>
      <c r="S19" s="435" t="s">
        <v>82</v>
      </c>
      <c r="T19" s="452">
        <v>0</v>
      </c>
      <c r="U19" s="423">
        <f>SUM(X4:X5)</f>
        <v>0</v>
      </c>
      <c r="V19" s="453">
        <f>SUM(T19:U19)</f>
        <v>0</v>
      </c>
      <c r="W19" s="300"/>
      <c r="X19" s="300"/>
      <c r="BA19" s="366"/>
      <c r="BI19" s="342"/>
      <c r="BL19" s="381"/>
      <c r="BM19" s="381"/>
      <c r="BN19" s="381"/>
      <c r="BO19" s="381"/>
    </row>
    <row r="20" spans="2:67" s="300" customFormat="1" ht="12.75" customHeight="1" x14ac:dyDescent="0.25">
      <c r="B20" s="277" t="s">
        <v>40</v>
      </c>
      <c r="C20" s="298"/>
      <c r="D20" s="283"/>
      <c r="E20" s="284"/>
      <c r="F20" s="276"/>
      <c r="G20" s="284"/>
      <c r="H20" s="284"/>
      <c r="I20" s="276"/>
      <c r="J20" s="284"/>
      <c r="K20" s="276"/>
      <c r="L20" s="425"/>
      <c r="M20" s="426"/>
      <c r="N20" s="427"/>
      <c r="O20" s="427"/>
      <c r="P20" s="427"/>
      <c r="Q20" s="427"/>
      <c r="R20" s="426"/>
      <c r="S20" s="459" t="s">
        <v>110</v>
      </c>
      <c r="T20" s="460"/>
      <c r="U20" s="460"/>
      <c r="V20" s="461">
        <f>SUM(V13:V19)</f>
        <v>107</v>
      </c>
      <c r="Z20" s="287"/>
      <c r="AA20" s="294"/>
      <c r="AB20" s="294"/>
      <c r="AC20" s="294"/>
      <c r="AD20" s="287"/>
      <c r="AE20" s="301"/>
      <c r="AF20" s="302"/>
      <c r="AG20" s="302"/>
      <c r="AH20" s="301"/>
      <c r="AI20" s="301"/>
      <c r="AJ20" s="301"/>
      <c r="AK20" s="301"/>
      <c r="AL20" s="301"/>
      <c r="AM20" s="301"/>
      <c r="AN20" s="301"/>
      <c r="AO20" s="301"/>
      <c r="AP20" s="301"/>
      <c r="AQ20" s="301"/>
      <c r="AR20" s="301"/>
      <c r="AS20" s="301"/>
      <c r="AT20" s="301"/>
      <c r="AU20" s="301"/>
      <c r="AV20" s="301"/>
      <c r="AW20" s="301"/>
      <c r="AX20" s="301"/>
      <c r="AY20" s="301"/>
      <c r="AZ20" s="344" t="s">
        <v>40</v>
      </c>
      <c r="BA20" s="368"/>
      <c r="BB20" s="345"/>
      <c r="BC20" s="346"/>
      <c r="BD20" s="345"/>
      <c r="BE20" s="346"/>
      <c r="BF20" s="346"/>
      <c r="BG20" s="346"/>
      <c r="BH20" s="346"/>
      <c r="BI20" s="343"/>
      <c r="BJ20" s="310"/>
      <c r="BK20" s="312"/>
      <c r="BL20" s="343"/>
      <c r="BM20" s="343"/>
      <c r="BN20" s="343"/>
      <c r="BO20" s="343"/>
    </row>
    <row r="21" spans="2:67" s="300" customFormat="1" ht="14.25" customHeight="1" x14ac:dyDescent="0.25">
      <c r="B21" s="330" t="s">
        <v>2</v>
      </c>
      <c r="C21" s="331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332" t="s">
        <v>81</v>
      </c>
      <c r="K21" s="428" t="s">
        <v>89</v>
      </c>
      <c r="L21" s="425"/>
      <c r="M21" s="407" t="s">
        <v>40</v>
      </c>
      <c r="N21" s="408" t="s">
        <v>89</v>
      </c>
      <c r="O21" s="408" t="s">
        <v>90</v>
      </c>
      <c r="P21" s="408" t="s">
        <v>91</v>
      </c>
      <c r="Q21" s="409" t="s">
        <v>101</v>
      </c>
      <c r="R21" s="426"/>
      <c r="S21" s="426"/>
      <c r="W21" s="304"/>
      <c r="Z21" s="291" t="s">
        <v>87</v>
      </c>
      <c r="AA21" s="291" t="s">
        <v>89</v>
      </c>
      <c r="AB21" s="291" t="s">
        <v>90</v>
      </c>
      <c r="AC21" s="291" t="s">
        <v>91</v>
      </c>
      <c r="AD21" s="291" t="s">
        <v>88</v>
      </c>
      <c r="AE21" s="291" t="s">
        <v>89</v>
      </c>
      <c r="AF21" s="291" t="s">
        <v>90</v>
      </c>
      <c r="AG21" s="291" t="s">
        <v>91</v>
      </c>
      <c r="AH21" s="301"/>
      <c r="AI21" s="292" t="s">
        <v>99</v>
      </c>
      <c r="AJ21" s="292" t="s">
        <v>98</v>
      </c>
      <c r="AK21" s="292" t="s">
        <v>97</v>
      </c>
      <c r="AL21" s="291" t="s">
        <v>96</v>
      </c>
      <c r="AM21" s="291" t="s">
        <v>95</v>
      </c>
      <c r="AN21" s="291" t="s">
        <v>92</v>
      </c>
      <c r="AO21" s="291" t="s">
        <v>89</v>
      </c>
      <c r="AP21" s="291" t="s">
        <v>90</v>
      </c>
      <c r="AQ21" s="291" t="s">
        <v>91</v>
      </c>
      <c r="AR21" s="292" t="s">
        <v>93</v>
      </c>
      <c r="AS21" s="301"/>
      <c r="AT21" s="291" t="s">
        <v>94</v>
      </c>
      <c r="AU21" s="291" t="s">
        <v>92</v>
      </c>
      <c r="AV21" s="291" t="s">
        <v>89</v>
      </c>
      <c r="AW21" s="291" t="s">
        <v>90</v>
      </c>
      <c r="AX21" s="291" t="s">
        <v>91</v>
      </c>
      <c r="AY21" s="292" t="s">
        <v>93</v>
      </c>
      <c r="AZ21" s="373" t="s">
        <v>2</v>
      </c>
      <c r="BA21" s="371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372" t="s">
        <v>81</v>
      </c>
      <c r="BI21" s="333" t="s">
        <v>89</v>
      </c>
      <c r="BJ21" s="310"/>
      <c r="BK21" s="347"/>
      <c r="BL21" s="343"/>
      <c r="BM21" s="343"/>
      <c r="BN21" s="343"/>
      <c r="BO21" s="343"/>
    </row>
    <row r="22" spans="2:67" ht="14.25" customHeight="1" x14ac:dyDescent="0.25">
      <c r="B22" s="280">
        <v>5</v>
      </c>
      <c r="C22" s="323">
        <v>41804.541666666664</v>
      </c>
      <c r="D22" s="319" t="s">
        <v>173</v>
      </c>
      <c r="E22" s="320" t="s">
        <v>6</v>
      </c>
      <c r="F22" s="321" t="s">
        <v>172</v>
      </c>
      <c r="G22" s="397">
        <v>1</v>
      </c>
      <c r="H22" s="334" t="s">
        <v>6</v>
      </c>
      <c r="I22" s="397">
        <v>1</v>
      </c>
      <c r="J22" s="397" t="s">
        <v>122</v>
      </c>
      <c r="K22" s="411">
        <f>IF('Resultat &amp; tabell'!J22="",0,BI22)</f>
        <v>0</v>
      </c>
      <c r="L22" s="412">
        <v>1</v>
      </c>
      <c r="M22" s="413" t="str">
        <f>VLOOKUP(L22,$AT$22:$AY$25,2,FALSE)</f>
        <v>Japan</v>
      </c>
      <c r="N22" s="414">
        <f>VLOOKUP(M22,$AU$22:$AY$25,2,FALSE)</f>
        <v>7</v>
      </c>
      <c r="O22" s="414">
        <f>VLOOKUP(M22,$AU$22:$AY$25,3,FALSE)</f>
        <v>6</v>
      </c>
      <c r="P22" s="414">
        <f>VLOOKUP(M22,$AU$22:$AY$25,4,FALSE)</f>
        <v>3</v>
      </c>
      <c r="Q22" s="415">
        <f>VLOOKUP(M22,$AU$22:$AY$25,5,FALSE)</f>
        <v>3</v>
      </c>
      <c r="S22" s="404"/>
      <c r="T22" s="286"/>
      <c r="U22" s="286"/>
      <c r="V22" s="286"/>
      <c r="W22" s="286"/>
      <c r="Z22" s="293" t="s">
        <v>42</v>
      </c>
      <c r="AA22" s="294">
        <f t="shared" ref="AA22:AA27" si="27">IF(G22="",0,IF($G22&lt;$I22,0,IF($G22=$I22,1,3)))</f>
        <v>1</v>
      </c>
      <c r="AB22" s="294">
        <f t="shared" ref="AB22:AB27" si="28">G22</f>
        <v>1</v>
      </c>
      <c r="AC22" s="294">
        <f t="shared" ref="AC22:AC27" si="29">I22</f>
        <v>1</v>
      </c>
      <c r="AD22" s="293" t="s">
        <v>43</v>
      </c>
      <c r="AE22" s="294">
        <f t="shared" ref="AE22:AE27" si="30">IF(I22="",0,IF(I22&lt;G22,0,IF(G22=I22,1,3)))</f>
        <v>1</v>
      </c>
      <c r="AF22" s="290">
        <f t="shared" ref="AF22:AF27" si="31">I22</f>
        <v>1</v>
      </c>
      <c r="AG22" s="290">
        <f t="shared" ref="AG22:AG27" si="32">G22</f>
        <v>1</v>
      </c>
      <c r="AI22" s="289">
        <f>RANK($AJ22,$AJ$22:$AJ$25,1)+COUNTIF($AJ$22:$AJ22,$AJ22)-1</f>
        <v>3</v>
      </c>
      <c r="AJ22" s="289">
        <f>AK22+AL22+AM22</f>
        <v>3</v>
      </c>
      <c r="AK22" s="289">
        <f>SUMPRODUCT(($AO$22:$AO$25=AO22)*($AR$22:$AR$25=AR22)*($AP$22:$AP$25&gt;AP22))</f>
        <v>0</v>
      </c>
      <c r="AL22" s="289">
        <f>SUMPRODUCT(($AO$22:$AO$25=AO22)*($AR$22:$AR$25&gt;AR22))</f>
        <v>0</v>
      </c>
      <c r="AM22" s="289">
        <f>RANK(AO22,$AO$22:$AO$25)</f>
        <v>3</v>
      </c>
      <c r="AN22" s="293" t="s">
        <v>42</v>
      </c>
      <c r="AO22" s="289">
        <f>SUMIF($Z$22:$Z$27,$AN22,$AA$22:$AA$27)+SUMIF($AD$22:$AD$27,$AN22,$AE$22:$AE$27)</f>
        <v>3</v>
      </c>
      <c r="AP22" s="289">
        <f>SUMIF($Z$22:$Z$27,$AN22,$AB$22:$AB$27)+SUMIF($AD$22:$AD$27,$AN22,$AF$22:$AF$27)</f>
        <v>3</v>
      </c>
      <c r="AQ22" s="289">
        <f>SUMIF($Z$22:$Z$27,$AN22,$AC$22:$AC$27)+SUMIF($AD$22:$AD$27,$AN22,$AG$22:$AG$27)</f>
        <v>3</v>
      </c>
      <c r="AR22" s="289">
        <f>AP22-AQ22</f>
        <v>0</v>
      </c>
      <c r="AT22" s="289">
        <v>1</v>
      </c>
      <c r="AU22" s="289" t="str">
        <f>VLOOKUP($AT22,$AI$22:$AR$25,6,FALSE)</f>
        <v>Japan</v>
      </c>
      <c r="AV22" s="289">
        <f>VLOOKUP($AU22,$AN$22:$AR$25,2,FALSE)</f>
        <v>7</v>
      </c>
      <c r="AW22" s="289">
        <f>VLOOKUP($AU22,$AN$22:$AR$25,3,FALSE)</f>
        <v>6</v>
      </c>
      <c r="AX22" s="289">
        <f>VLOOKUP($AU22,$AN$22:$AR$25,4,FALSE)</f>
        <v>3</v>
      </c>
      <c r="AY22" s="289">
        <f>VLOOKUP($AU22,$AN$22:$AR$25,5,FALSE)</f>
        <v>3</v>
      </c>
      <c r="AZ22" s="351">
        <v>5</v>
      </c>
      <c r="BA22" s="358">
        <v>41804.541666666664</v>
      </c>
      <c r="BB22" s="353" t="s">
        <v>42</v>
      </c>
      <c r="BC22" s="354" t="s">
        <v>6</v>
      </c>
      <c r="BD22" s="355" t="s">
        <v>43</v>
      </c>
      <c r="BE22" s="357">
        <f>IF(G22='Resultat &amp; tabell'!$G22,2,0)</f>
        <v>0</v>
      </c>
      <c r="BF22" s="356" t="s">
        <v>6</v>
      </c>
      <c r="BG22" s="357">
        <f>IF(I22='Resultat &amp; tabell'!$I22,2,0)</f>
        <v>0</v>
      </c>
      <c r="BH22" s="357">
        <f>IF(J22='Resultat &amp; tabell'!$J22,1,0)</f>
        <v>0</v>
      </c>
      <c r="BI22" s="341">
        <f t="shared" ref="BI22:BI27" si="33">SUM(BE22+BG22+BH22)</f>
        <v>0</v>
      </c>
      <c r="BJ22" s="311"/>
      <c r="BK22" s="344"/>
      <c r="BL22" s="381"/>
      <c r="BM22" s="381"/>
      <c r="BN22" s="381"/>
      <c r="BO22" s="381"/>
    </row>
    <row r="23" spans="2:67" ht="14.25" customHeight="1" x14ac:dyDescent="0.25">
      <c r="B23" s="280">
        <v>6</v>
      </c>
      <c r="C23" s="323">
        <v>41805</v>
      </c>
      <c r="D23" s="327" t="s">
        <v>167</v>
      </c>
      <c r="E23" s="320" t="s">
        <v>6</v>
      </c>
      <c r="F23" s="321" t="s">
        <v>171</v>
      </c>
      <c r="G23" s="397">
        <v>1</v>
      </c>
      <c r="H23" s="334" t="s">
        <v>6</v>
      </c>
      <c r="I23" s="397">
        <v>3</v>
      </c>
      <c r="J23" s="397">
        <v>2</v>
      </c>
      <c r="K23" s="411">
        <f>IF('Resultat &amp; tabell'!J23="",0,BI23)</f>
        <v>0</v>
      </c>
      <c r="L23" s="401">
        <v>2</v>
      </c>
      <c r="M23" s="417" t="str">
        <f>VLOOKUP(L23,$AT$22:$AY$25,2,FALSE)</f>
        <v>Grekland</v>
      </c>
      <c r="N23" s="418">
        <f>VLOOKUP(M23,$AU$22:$AY$25,2,FALSE)</f>
        <v>4</v>
      </c>
      <c r="O23" s="418">
        <f>VLOOKUP(M23,$AU$22:$AY$25,3,FALSE)</f>
        <v>4</v>
      </c>
      <c r="P23" s="418">
        <f>VLOOKUP(M23,$AU$22:$AY$25,4,FALSE)</f>
        <v>4</v>
      </c>
      <c r="Q23" s="419">
        <f>VLOOKUP(M23,$AU$22:$AY$25,5,FALSE)</f>
        <v>0</v>
      </c>
      <c r="S23" s="404"/>
      <c r="T23" s="286"/>
      <c r="U23" s="286"/>
      <c r="V23" s="286"/>
      <c r="W23" s="286"/>
      <c r="Z23" s="290" t="s">
        <v>46</v>
      </c>
      <c r="AA23" s="294">
        <f t="shared" si="27"/>
        <v>0</v>
      </c>
      <c r="AB23" s="294">
        <f t="shared" si="28"/>
        <v>1</v>
      </c>
      <c r="AC23" s="294">
        <f t="shared" si="29"/>
        <v>3</v>
      </c>
      <c r="AD23" s="293" t="s">
        <v>47</v>
      </c>
      <c r="AE23" s="294">
        <f t="shared" si="30"/>
        <v>3</v>
      </c>
      <c r="AF23" s="290">
        <f t="shared" si="31"/>
        <v>3</v>
      </c>
      <c r="AG23" s="290">
        <f t="shared" si="32"/>
        <v>1</v>
      </c>
      <c r="AI23" s="289">
        <f>RANK($AJ23,$AJ$22:$AJ$25,1)+COUNTIF($AJ$22:$AJ23,$AJ23)-1</f>
        <v>4</v>
      </c>
      <c r="AJ23" s="289">
        <f>AK23+AL23+AM23</f>
        <v>4</v>
      </c>
      <c r="AK23" s="289">
        <f t="shared" ref="AK23:AK25" si="34">SUMPRODUCT(($AO$22:$AO$25=AO23)*($AR$22:$AR$25=AR23)*($AP$22:$AP$25&gt;AP23))</f>
        <v>0</v>
      </c>
      <c r="AL23" s="289">
        <f t="shared" ref="AL23:AL25" si="35">SUMPRODUCT(($AO$22:$AO$25=AO23)*($AR$22:$AR$25&gt;AR23))</f>
        <v>0</v>
      </c>
      <c r="AM23" s="289">
        <f t="shared" ref="AM23:AM25" si="36">RANK(AO23,$AO$22:$AO$25)</f>
        <v>4</v>
      </c>
      <c r="AN23" s="290" t="s">
        <v>46</v>
      </c>
      <c r="AO23" s="289">
        <f t="shared" ref="AO23:AO25" si="37">SUMIF($Z$22:$Z$27,$AN23,$AA$22:$AA$27)+SUMIF($AD$22:$AD$27,$AN23,$AE$22:$AE$27)</f>
        <v>1</v>
      </c>
      <c r="AP23" s="289">
        <f t="shared" ref="AP23:AP25" si="38">SUMIF($Z$22:$Z$27,$AN23,$AB$22:$AB$27)+SUMIF($AD$22:$AD$27,$AN23,$AF$22:$AF$27)</f>
        <v>3</v>
      </c>
      <c r="AQ23" s="289">
        <f t="shared" ref="AQ23:AQ25" si="39">SUMIF($Z$22:$Z$27,$AN23,$AC$22:$AC$27)+SUMIF($AD$22:$AD$27,$AN23,$AG$22:$AG$27)</f>
        <v>6</v>
      </c>
      <c r="AR23" s="289">
        <f t="shared" ref="AR23:AR25" si="40">AP23-AQ23</f>
        <v>-3</v>
      </c>
      <c r="AT23" s="289">
        <v>2</v>
      </c>
      <c r="AU23" s="289" t="str">
        <f t="shared" ref="AU23:AU25" si="41">VLOOKUP($AT23,$AI$22:$AR$25,6,FALSE)</f>
        <v>Grekland</v>
      </c>
      <c r="AV23" s="289">
        <f t="shared" ref="AV23:AV25" si="42">VLOOKUP($AU23,$AN$22:$AR$25,2,FALSE)</f>
        <v>4</v>
      </c>
      <c r="AW23" s="289">
        <f t="shared" ref="AW23:AW25" si="43">VLOOKUP($AU23,$AN$22:$AR$25,3,FALSE)</f>
        <v>4</v>
      </c>
      <c r="AX23" s="289">
        <f t="shared" ref="AX23:AX25" si="44">VLOOKUP($AU23,$AN$22:$AR$25,4,FALSE)</f>
        <v>4</v>
      </c>
      <c r="AY23" s="289">
        <f t="shared" ref="AY23:AY25" si="45">VLOOKUP($AU23,$AN$22:$AR$25,5,FALSE)</f>
        <v>0</v>
      </c>
      <c r="AZ23" s="351">
        <v>6</v>
      </c>
      <c r="BA23" s="358">
        <v>41805</v>
      </c>
      <c r="BB23" s="374" t="s">
        <v>46</v>
      </c>
      <c r="BC23" s="354" t="s">
        <v>6</v>
      </c>
      <c r="BD23" s="355" t="s">
        <v>47</v>
      </c>
      <c r="BE23" s="357">
        <f>IF(G23='Resultat &amp; tabell'!$G23,2,0)</f>
        <v>0</v>
      </c>
      <c r="BF23" s="356" t="s">
        <v>6</v>
      </c>
      <c r="BG23" s="357">
        <f>IF(I23='Resultat &amp; tabell'!$I23,2,0)</f>
        <v>0</v>
      </c>
      <c r="BH23" s="357">
        <f>IF(J23='Resultat &amp; tabell'!$J23,1,0)</f>
        <v>0</v>
      </c>
      <c r="BI23" s="341">
        <f t="shared" si="33"/>
        <v>0</v>
      </c>
      <c r="BK23" s="344"/>
      <c r="BL23" s="381"/>
      <c r="BM23" s="381"/>
      <c r="BN23" s="381"/>
      <c r="BO23" s="381"/>
    </row>
    <row r="24" spans="2:67" ht="14.25" customHeight="1" x14ac:dyDescent="0.25">
      <c r="B24" s="280">
        <v>21</v>
      </c>
      <c r="C24" s="323">
        <v>41809.541666666664</v>
      </c>
      <c r="D24" s="319" t="s">
        <v>173</v>
      </c>
      <c r="E24" s="320" t="s">
        <v>6</v>
      </c>
      <c r="F24" s="321" t="s">
        <v>167</v>
      </c>
      <c r="G24" s="397">
        <v>1</v>
      </c>
      <c r="H24" s="334" t="s">
        <v>6</v>
      </c>
      <c r="I24" s="397">
        <v>1</v>
      </c>
      <c r="J24" s="397" t="s">
        <v>122</v>
      </c>
      <c r="K24" s="411">
        <f>IF('Resultat &amp; tabell'!J24="",0,BI24)</f>
        <v>2</v>
      </c>
      <c r="L24" s="401">
        <v>3</v>
      </c>
      <c r="M24" s="432" t="str">
        <f>VLOOKUP(L24,$AT$22:$AY$25,2,FALSE)</f>
        <v>Colombia</v>
      </c>
      <c r="N24" s="433">
        <f>VLOOKUP(M24,$AU$22:$AY$25,2,FALSE)</f>
        <v>3</v>
      </c>
      <c r="O24" s="433">
        <f>VLOOKUP(M24,$AU$22:$AY$25,3,FALSE)</f>
        <v>3</v>
      </c>
      <c r="P24" s="433">
        <f>VLOOKUP(M24,$AU$22:$AY$25,4,FALSE)</f>
        <v>3</v>
      </c>
      <c r="Q24" s="434">
        <f>VLOOKUP(M24,$AU$22:$AY$25,5,FALSE)</f>
        <v>0</v>
      </c>
      <c r="S24" s="404"/>
      <c r="T24" s="286"/>
      <c r="U24" s="286"/>
      <c r="V24" s="286"/>
      <c r="W24" s="286"/>
      <c r="Z24" s="293" t="s">
        <v>42</v>
      </c>
      <c r="AA24" s="294">
        <f t="shared" si="27"/>
        <v>1</v>
      </c>
      <c r="AB24" s="294">
        <f t="shared" si="28"/>
        <v>1</v>
      </c>
      <c r="AC24" s="294">
        <f t="shared" si="29"/>
        <v>1</v>
      </c>
      <c r="AD24" s="293" t="s">
        <v>46</v>
      </c>
      <c r="AE24" s="294">
        <f t="shared" si="30"/>
        <v>1</v>
      </c>
      <c r="AF24" s="290">
        <f t="shared" si="31"/>
        <v>1</v>
      </c>
      <c r="AG24" s="290">
        <f t="shared" si="32"/>
        <v>1</v>
      </c>
      <c r="AI24" s="289">
        <f>RANK($AJ24,$AJ$22:$AJ$25,1)+COUNTIF($AJ$22:$AJ24,$AJ24)-1</f>
        <v>2</v>
      </c>
      <c r="AJ24" s="289">
        <f>AK24+AL24+AM24</f>
        <v>2</v>
      </c>
      <c r="AK24" s="289">
        <f t="shared" si="34"/>
        <v>0</v>
      </c>
      <c r="AL24" s="289">
        <f t="shared" si="35"/>
        <v>0</v>
      </c>
      <c r="AM24" s="289">
        <f t="shared" si="36"/>
        <v>2</v>
      </c>
      <c r="AN24" s="293" t="s">
        <v>43</v>
      </c>
      <c r="AO24" s="289">
        <f t="shared" si="37"/>
        <v>4</v>
      </c>
      <c r="AP24" s="289">
        <f t="shared" si="38"/>
        <v>4</v>
      </c>
      <c r="AQ24" s="289">
        <f t="shared" si="39"/>
        <v>4</v>
      </c>
      <c r="AR24" s="289">
        <f t="shared" si="40"/>
        <v>0</v>
      </c>
      <c r="AT24" s="289">
        <v>3</v>
      </c>
      <c r="AU24" s="289" t="str">
        <f t="shared" si="41"/>
        <v>Colombia</v>
      </c>
      <c r="AV24" s="289">
        <f t="shared" si="42"/>
        <v>3</v>
      </c>
      <c r="AW24" s="289">
        <f t="shared" si="43"/>
        <v>3</v>
      </c>
      <c r="AX24" s="289">
        <f t="shared" si="44"/>
        <v>3</v>
      </c>
      <c r="AY24" s="289">
        <f t="shared" si="45"/>
        <v>0</v>
      </c>
      <c r="AZ24" s="351">
        <v>21</v>
      </c>
      <c r="BA24" s="358">
        <v>41809.541666666664</v>
      </c>
      <c r="BB24" s="353" t="s">
        <v>42</v>
      </c>
      <c r="BC24" s="354" t="s">
        <v>6</v>
      </c>
      <c r="BD24" s="355" t="s">
        <v>46</v>
      </c>
      <c r="BE24" s="357">
        <f>IF(G24='Resultat &amp; tabell'!$G24,2,0)</f>
        <v>0</v>
      </c>
      <c r="BF24" s="356" t="s">
        <v>6</v>
      </c>
      <c r="BG24" s="357">
        <f>IF(I24='Resultat &amp; tabell'!$I24,2,0)</f>
        <v>2</v>
      </c>
      <c r="BH24" s="357">
        <f>IF(J24='Resultat &amp; tabell'!$J24,1,0)</f>
        <v>0</v>
      </c>
      <c r="BI24" s="341">
        <f t="shared" si="33"/>
        <v>2</v>
      </c>
      <c r="BK24" s="359"/>
      <c r="BL24" s="381"/>
      <c r="BM24" s="381"/>
      <c r="BN24" s="381"/>
      <c r="BO24" s="381"/>
    </row>
    <row r="25" spans="2:67" ht="14.25" customHeight="1" x14ac:dyDescent="0.25">
      <c r="B25" s="280">
        <v>22</v>
      </c>
      <c r="C25" s="323">
        <v>41809.791666666664</v>
      </c>
      <c r="D25" s="319" t="s">
        <v>171</v>
      </c>
      <c r="E25" s="320" t="s">
        <v>6</v>
      </c>
      <c r="F25" s="321" t="s">
        <v>172</v>
      </c>
      <c r="G25" s="397">
        <v>2</v>
      </c>
      <c r="H25" s="334" t="s">
        <v>6</v>
      </c>
      <c r="I25" s="397">
        <v>1</v>
      </c>
      <c r="J25" s="397">
        <v>1</v>
      </c>
      <c r="K25" s="411">
        <f>IF('Resultat &amp; tabell'!J25="",0,BI25)</f>
        <v>0</v>
      </c>
      <c r="L25" s="401">
        <v>4</v>
      </c>
      <c r="M25" s="421" t="str">
        <f>VLOOKUP(L25,$AT$22:$AY$25,2,FALSE)</f>
        <v>Elfenbenskusten</v>
      </c>
      <c r="N25" s="418">
        <f>VLOOKUP(M25,$AU$22:$AY$25,2,FALSE)</f>
        <v>1</v>
      </c>
      <c r="O25" s="418">
        <f>VLOOKUP(M25,$AU$22:$AY$25,3,FALSE)</f>
        <v>3</v>
      </c>
      <c r="P25" s="418">
        <f>VLOOKUP(M25,$AU$22:$AY$25,4,FALSE)</f>
        <v>6</v>
      </c>
      <c r="Q25" s="419">
        <f>VLOOKUP(M25,$AU$22:$AY$25,5,FALSE)</f>
        <v>-3</v>
      </c>
      <c r="S25" s="404"/>
      <c r="T25" s="286"/>
      <c r="U25" s="286"/>
      <c r="V25" s="286"/>
      <c r="W25" s="286"/>
      <c r="Z25" s="293" t="s">
        <v>47</v>
      </c>
      <c r="AA25" s="294">
        <f t="shared" si="27"/>
        <v>3</v>
      </c>
      <c r="AB25" s="294">
        <f t="shared" si="28"/>
        <v>2</v>
      </c>
      <c r="AC25" s="294">
        <f t="shared" si="29"/>
        <v>1</v>
      </c>
      <c r="AD25" s="293" t="s">
        <v>43</v>
      </c>
      <c r="AE25" s="294">
        <f t="shared" si="30"/>
        <v>0</v>
      </c>
      <c r="AF25" s="290">
        <f t="shared" si="31"/>
        <v>1</v>
      </c>
      <c r="AG25" s="290">
        <f t="shared" si="32"/>
        <v>2</v>
      </c>
      <c r="AI25" s="289">
        <f>RANK($AJ25,$AJ$22:$AJ$25,1)+COUNTIF($AJ$22:$AJ25,$AJ25)-1</f>
        <v>1</v>
      </c>
      <c r="AJ25" s="289">
        <f>AK25+AL25+AM25</f>
        <v>1</v>
      </c>
      <c r="AK25" s="289">
        <f t="shared" si="34"/>
        <v>0</v>
      </c>
      <c r="AL25" s="289">
        <f t="shared" si="35"/>
        <v>0</v>
      </c>
      <c r="AM25" s="289">
        <f t="shared" si="36"/>
        <v>1</v>
      </c>
      <c r="AN25" s="293" t="s">
        <v>47</v>
      </c>
      <c r="AO25" s="289">
        <f t="shared" si="37"/>
        <v>7</v>
      </c>
      <c r="AP25" s="289">
        <f t="shared" si="38"/>
        <v>6</v>
      </c>
      <c r="AQ25" s="289">
        <f t="shared" si="39"/>
        <v>3</v>
      </c>
      <c r="AR25" s="289">
        <f t="shared" si="40"/>
        <v>3</v>
      </c>
      <c r="AT25" s="289">
        <v>4</v>
      </c>
      <c r="AU25" s="289" t="str">
        <f t="shared" si="41"/>
        <v>Elfenbenskusten</v>
      </c>
      <c r="AV25" s="289">
        <f t="shared" si="42"/>
        <v>1</v>
      </c>
      <c r="AW25" s="289">
        <f t="shared" si="43"/>
        <v>3</v>
      </c>
      <c r="AX25" s="289">
        <f t="shared" si="44"/>
        <v>6</v>
      </c>
      <c r="AY25" s="289">
        <f t="shared" si="45"/>
        <v>-3</v>
      </c>
      <c r="AZ25" s="351">
        <v>22</v>
      </c>
      <c r="BA25" s="358">
        <v>41809.791666666664</v>
      </c>
      <c r="BB25" s="353" t="s">
        <v>47</v>
      </c>
      <c r="BC25" s="354" t="s">
        <v>6</v>
      </c>
      <c r="BD25" s="355" t="s">
        <v>43</v>
      </c>
      <c r="BE25" s="357">
        <f>IF(G25='Resultat &amp; tabell'!$G25,2,0)</f>
        <v>0</v>
      </c>
      <c r="BF25" s="356" t="s">
        <v>6</v>
      </c>
      <c r="BG25" s="357">
        <f>IF(I25='Resultat &amp; tabell'!$I25,2,0)</f>
        <v>0</v>
      </c>
      <c r="BH25" s="357">
        <f>IF(J25='Resultat &amp; tabell'!$J25,1,0)</f>
        <v>0</v>
      </c>
      <c r="BI25" s="341">
        <f t="shared" si="33"/>
        <v>0</v>
      </c>
      <c r="BK25" s="359"/>
      <c r="BL25" s="381"/>
      <c r="BM25" s="381"/>
      <c r="BN25" s="381"/>
      <c r="BO25" s="381"/>
    </row>
    <row r="26" spans="2:67" ht="14.25" customHeight="1" x14ac:dyDescent="0.25">
      <c r="B26" s="280">
        <v>37</v>
      </c>
      <c r="C26" s="323">
        <v>41814.666666666664</v>
      </c>
      <c r="D26" s="319" t="s">
        <v>171</v>
      </c>
      <c r="E26" s="320" t="s">
        <v>6</v>
      </c>
      <c r="F26" s="321" t="s">
        <v>173</v>
      </c>
      <c r="G26" s="397">
        <v>1</v>
      </c>
      <c r="H26" s="334" t="s">
        <v>6</v>
      </c>
      <c r="I26" s="397">
        <v>1</v>
      </c>
      <c r="J26" s="397" t="s">
        <v>122</v>
      </c>
      <c r="K26" s="411">
        <f>IF('Resultat &amp; tabell'!J26="",0,BI26)</f>
        <v>2</v>
      </c>
      <c r="N26" s="423"/>
      <c r="O26" s="423"/>
      <c r="P26" s="423"/>
      <c r="Q26" s="423"/>
      <c r="S26" s="404"/>
      <c r="T26" s="286"/>
      <c r="U26" s="286"/>
      <c r="V26" s="286"/>
      <c r="W26" s="286"/>
      <c r="Z26" s="293" t="s">
        <v>47</v>
      </c>
      <c r="AA26" s="294">
        <f t="shared" si="27"/>
        <v>1</v>
      </c>
      <c r="AB26" s="294">
        <f t="shared" si="28"/>
        <v>1</v>
      </c>
      <c r="AC26" s="294">
        <f t="shared" si="29"/>
        <v>1</v>
      </c>
      <c r="AD26" s="293" t="s">
        <v>42</v>
      </c>
      <c r="AE26" s="294">
        <f t="shared" si="30"/>
        <v>1</v>
      </c>
      <c r="AF26" s="290">
        <f t="shared" si="31"/>
        <v>1</v>
      </c>
      <c r="AG26" s="290">
        <f t="shared" si="32"/>
        <v>1</v>
      </c>
      <c r="AZ26" s="351">
        <v>37</v>
      </c>
      <c r="BA26" s="358">
        <v>41814.666666666664</v>
      </c>
      <c r="BB26" s="353" t="s">
        <v>47</v>
      </c>
      <c r="BC26" s="354" t="s">
        <v>6</v>
      </c>
      <c r="BD26" s="355" t="s">
        <v>42</v>
      </c>
      <c r="BE26" s="357">
        <f>IF(G26='Resultat &amp; tabell'!$G26,2,0)</f>
        <v>2</v>
      </c>
      <c r="BF26" s="356" t="s">
        <v>6</v>
      </c>
      <c r="BG26" s="357">
        <f>IF(I26='Resultat &amp; tabell'!$I26,2,0)</f>
        <v>0</v>
      </c>
      <c r="BH26" s="357">
        <f>IF(J26='Resultat &amp; tabell'!$J26,1,0)</f>
        <v>0</v>
      </c>
      <c r="BI26" s="341">
        <f t="shared" si="33"/>
        <v>2</v>
      </c>
      <c r="BL26" s="381"/>
      <c r="BM26" s="381"/>
      <c r="BN26" s="381"/>
      <c r="BO26" s="381"/>
    </row>
    <row r="27" spans="2:67" ht="14.25" customHeight="1" x14ac:dyDescent="0.25">
      <c r="B27" s="280">
        <v>38</v>
      </c>
      <c r="C27" s="323">
        <v>41814.708333333336</v>
      </c>
      <c r="D27" s="319" t="s">
        <v>172</v>
      </c>
      <c r="E27" s="320" t="s">
        <v>6</v>
      </c>
      <c r="F27" s="321" t="s">
        <v>167</v>
      </c>
      <c r="G27" s="397">
        <v>2</v>
      </c>
      <c r="H27" s="334" t="s">
        <v>6</v>
      </c>
      <c r="I27" s="397">
        <v>1</v>
      </c>
      <c r="J27" s="397">
        <v>1</v>
      </c>
      <c r="K27" s="411">
        <f>IF('Resultat &amp; tabell'!J27="",0,BI27)</f>
        <v>5</v>
      </c>
      <c r="N27" s="423"/>
      <c r="O27" s="423"/>
      <c r="P27" s="423"/>
      <c r="Q27" s="423"/>
      <c r="S27" s="404"/>
      <c r="T27" s="286"/>
      <c r="U27" s="286"/>
      <c r="V27" s="286"/>
      <c r="W27" s="286"/>
      <c r="Z27" s="293" t="s">
        <v>43</v>
      </c>
      <c r="AA27" s="294">
        <f t="shared" si="27"/>
        <v>3</v>
      </c>
      <c r="AB27" s="294">
        <f t="shared" si="28"/>
        <v>2</v>
      </c>
      <c r="AC27" s="294">
        <f t="shared" si="29"/>
        <v>1</v>
      </c>
      <c r="AD27" s="293" t="s">
        <v>46</v>
      </c>
      <c r="AE27" s="294">
        <f t="shared" si="30"/>
        <v>0</v>
      </c>
      <c r="AF27" s="290">
        <f t="shared" si="31"/>
        <v>1</v>
      </c>
      <c r="AG27" s="290">
        <f t="shared" si="32"/>
        <v>2</v>
      </c>
      <c r="AZ27" s="351">
        <v>38</v>
      </c>
      <c r="BA27" s="358">
        <v>41814.708333333336</v>
      </c>
      <c r="BB27" s="353" t="s">
        <v>43</v>
      </c>
      <c r="BC27" s="354" t="s">
        <v>6</v>
      </c>
      <c r="BD27" s="355" t="s">
        <v>46</v>
      </c>
      <c r="BE27" s="357">
        <f>IF(G27='Resultat &amp; tabell'!$G27,2,0)</f>
        <v>2</v>
      </c>
      <c r="BF27" s="356" t="s">
        <v>6</v>
      </c>
      <c r="BG27" s="357">
        <f>IF(I27='Resultat &amp; tabell'!$I27,2,0)</f>
        <v>2</v>
      </c>
      <c r="BH27" s="357">
        <f>IF(J27='Resultat &amp; tabell'!$J27,1,0)</f>
        <v>1</v>
      </c>
      <c r="BI27" s="341">
        <f t="shared" si="33"/>
        <v>5</v>
      </c>
      <c r="BL27" s="381"/>
      <c r="BM27" s="381"/>
      <c r="BN27" s="381"/>
      <c r="BO27" s="381"/>
    </row>
    <row r="28" spans="2:67" ht="14.25" customHeight="1" x14ac:dyDescent="0.25">
      <c r="C28" s="295"/>
      <c r="K28" s="424"/>
      <c r="N28" s="423"/>
      <c r="O28" s="423"/>
      <c r="P28" s="423"/>
      <c r="Q28" s="423"/>
      <c r="S28" s="404"/>
      <c r="T28" s="286"/>
      <c r="U28" s="286"/>
      <c r="V28" s="286"/>
      <c r="W28" s="286"/>
      <c r="BA28" s="366"/>
      <c r="BI28" s="342"/>
      <c r="BL28" s="381"/>
      <c r="BM28" s="381"/>
      <c r="BN28" s="381"/>
      <c r="BO28" s="381"/>
    </row>
    <row r="29" spans="2:67" s="300" customFormat="1" ht="14.25" customHeight="1" x14ac:dyDescent="0.25">
      <c r="B29" s="277" t="s">
        <v>53</v>
      </c>
      <c r="C29" s="298"/>
      <c r="D29" s="283"/>
      <c r="E29" s="284"/>
      <c r="F29" s="283"/>
      <c r="G29" s="284"/>
      <c r="H29" s="284"/>
      <c r="I29" s="284"/>
      <c r="J29" s="284"/>
      <c r="K29" s="424"/>
      <c r="L29" s="425"/>
      <c r="M29" s="426"/>
      <c r="N29" s="427"/>
      <c r="O29" s="427"/>
      <c r="P29" s="427"/>
      <c r="Q29" s="427"/>
      <c r="R29" s="426"/>
      <c r="S29" s="426"/>
      <c r="Z29" s="287"/>
      <c r="AA29" s="294"/>
      <c r="AB29" s="294"/>
      <c r="AC29" s="294"/>
      <c r="AD29" s="287"/>
      <c r="AE29" s="301"/>
      <c r="AF29" s="302"/>
      <c r="AG29" s="302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44" t="s">
        <v>53</v>
      </c>
      <c r="BA29" s="368"/>
      <c r="BB29" s="345"/>
      <c r="BC29" s="346"/>
      <c r="BD29" s="345"/>
      <c r="BE29" s="346"/>
      <c r="BF29" s="346"/>
      <c r="BG29" s="346"/>
      <c r="BH29" s="346"/>
      <c r="BI29" s="343"/>
      <c r="BJ29" s="310"/>
      <c r="BK29" s="312"/>
      <c r="BL29" s="343"/>
      <c r="BM29" s="343"/>
      <c r="BN29" s="343"/>
      <c r="BO29" s="343"/>
    </row>
    <row r="30" spans="2:67" s="300" customFormat="1" ht="14.25" customHeight="1" x14ac:dyDescent="0.25">
      <c r="B30" s="330" t="s">
        <v>2</v>
      </c>
      <c r="C30" s="331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332" t="s">
        <v>81</v>
      </c>
      <c r="K30" s="428" t="s">
        <v>89</v>
      </c>
      <c r="L30" s="425"/>
      <c r="M30" s="407" t="s">
        <v>53</v>
      </c>
      <c r="N30" s="408" t="s">
        <v>89</v>
      </c>
      <c r="O30" s="408" t="s">
        <v>90</v>
      </c>
      <c r="P30" s="408" t="s">
        <v>91</v>
      </c>
      <c r="Q30" s="409" t="s">
        <v>101</v>
      </c>
      <c r="R30" s="426"/>
      <c r="S30" s="426"/>
      <c r="Z30" s="291" t="s">
        <v>87</v>
      </c>
      <c r="AA30" s="291" t="s">
        <v>89</v>
      </c>
      <c r="AB30" s="291" t="s">
        <v>90</v>
      </c>
      <c r="AC30" s="291" t="s">
        <v>91</v>
      </c>
      <c r="AD30" s="291" t="s">
        <v>88</v>
      </c>
      <c r="AE30" s="291" t="s">
        <v>89</v>
      </c>
      <c r="AF30" s="291" t="s">
        <v>90</v>
      </c>
      <c r="AG30" s="291" t="s">
        <v>91</v>
      </c>
      <c r="AH30" s="301"/>
      <c r="AI30" s="292" t="s">
        <v>99</v>
      </c>
      <c r="AJ30" s="292" t="s">
        <v>98</v>
      </c>
      <c r="AK30" s="292" t="s">
        <v>97</v>
      </c>
      <c r="AL30" s="291" t="s">
        <v>96</v>
      </c>
      <c r="AM30" s="291" t="s">
        <v>95</v>
      </c>
      <c r="AN30" s="291" t="s">
        <v>92</v>
      </c>
      <c r="AO30" s="291" t="s">
        <v>89</v>
      </c>
      <c r="AP30" s="291" t="s">
        <v>90</v>
      </c>
      <c r="AQ30" s="291" t="s">
        <v>91</v>
      </c>
      <c r="AR30" s="292" t="s">
        <v>93</v>
      </c>
      <c r="AS30" s="301"/>
      <c r="AT30" s="291" t="s">
        <v>94</v>
      </c>
      <c r="AU30" s="291" t="s">
        <v>92</v>
      </c>
      <c r="AV30" s="291" t="s">
        <v>89</v>
      </c>
      <c r="AW30" s="291" t="s">
        <v>90</v>
      </c>
      <c r="AX30" s="291" t="s">
        <v>91</v>
      </c>
      <c r="AY30" s="292" t="s">
        <v>93</v>
      </c>
      <c r="AZ30" s="373" t="s">
        <v>2</v>
      </c>
      <c r="BA30" s="371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372" t="s">
        <v>81</v>
      </c>
      <c r="BI30" s="333" t="s">
        <v>89</v>
      </c>
      <c r="BJ30" s="310"/>
      <c r="BK30" s="347"/>
      <c r="BL30" s="343"/>
      <c r="BM30" s="343"/>
      <c r="BN30" s="343"/>
      <c r="BO30" s="343"/>
    </row>
    <row r="31" spans="2:67" ht="14.25" customHeight="1" x14ac:dyDescent="0.25">
      <c r="B31" s="280">
        <v>7</v>
      </c>
      <c r="C31" s="323">
        <v>41804.666666666664</v>
      </c>
      <c r="D31" s="319" t="s">
        <v>182</v>
      </c>
      <c r="E31" s="320" t="s">
        <v>6</v>
      </c>
      <c r="F31" s="321" t="s">
        <v>185</v>
      </c>
      <c r="G31" s="397">
        <v>3</v>
      </c>
      <c r="H31" s="334" t="s">
        <v>6</v>
      </c>
      <c r="I31" s="397">
        <v>1</v>
      </c>
      <c r="J31" s="397">
        <v>1</v>
      </c>
      <c r="K31" s="411">
        <f>IF('Resultat &amp; tabell'!J31="",0,BI31)</f>
        <v>0</v>
      </c>
      <c r="L31" s="412">
        <v>1</v>
      </c>
      <c r="M31" s="413" t="str">
        <f>VLOOKUP(L31,$AT$31:$AY$34,2,FALSE)</f>
        <v>Italien</v>
      </c>
      <c r="N31" s="414">
        <f>VLOOKUP(M31,$AU$31:$AY$34,2,FALSE)</f>
        <v>7</v>
      </c>
      <c r="O31" s="414">
        <f>VLOOKUP(M31,$AU$31:$AY$34,3,FALSE)</f>
        <v>8</v>
      </c>
      <c r="P31" s="414">
        <f>VLOOKUP(M31,$AU$31:$AY$34,4,FALSE)</f>
        <v>5</v>
      </c>
      <c r="Q31" s="415">
        <f>VLOOKUP(M31,$AU$31:$AY$34,5,FALSE)</f>
        <v>3</v>
      </c>
      <c r="S31" s="404"/>
      <c r="T31" s="286"/>
      <c r="U31" s="286"/>
      <c r="V31" s="286"/>
      <c r="W31" s="286"/>
      <c r="Z31" s="293" t="s">
        <v>55</v>
      </c>
      <c r="AA31" s="294">
        <f t="shared" ref="AA31:AA36" si="46">IF(G31="",0,IF($G31&lt;$I31,0,IF($G31=$I31,1,3)))</f>
        <v>3</v>
      </c>
      <c r="AB31" s="294">
        <f t="shared" ref="AB31:AB36" si="47">G31</f>
        <v>3</v>
      </c>
      <c r="AC31" s="294">
        <f t="shared" ref="AC31:AC36" si="48">I31</f>
        <v>1</v>
      </c>
      <c r="AD31" s="293" t="s">
        <v>56</v>
      </c>
      <c r="AE31" s="294">
        <f t="shared" ref="AE31:AE36" si="49">IF(I31="",0,IF(I31&lt;G31,0,IF(G31=I31,1,3)))</f>
        <v>0</v>
      </c>
      <c r="AF31" s="290">
        <f t="shared" ref="AF31:AF36" si="50">I31</f>
        <v>1</v>
      </c>
      <c r="AG31" s="290">
        <f t="shared" ref="AG31:AG36" si="51">G31</f>
        <v>3</v>
      </c>
      <c r="AI31" s="289">
        <f>RANK($AJ31,$AJ$31:$AJ$34,1)+COUNTIF($AJ$31:$AJ31,$AJ31)-1</f>
        <v>3</v>
      </c>
      <c r="AJ31" s="289">
        <f>AK31+AL31+AM31</f>
        <v>3</v>
      </c>
      <c r="AK31" s="289">
        <f>SUMPRODUCT(($AO$31:$AO$34=AO31)*($AR$31:$AR$34=AR31)*($AP$31:$AP$34&gt;AP31))</f>
        <v>0</v>
      </c>
      <c r="AL31" s="289">
        <f>SUMPRODUCT(($AO$31:$AO$34=AO31)*($AR$31:$AR$34&gt;AR31))</f>
        <v>0</v>
      </c>
      <c r="AM31" s="289">
        <f>RANK(AO31,$AO$31:$AO$34)</f>
        <v>3</v>
      </c>
      <c r="AN31" s="293" t="s">
        <v>55</v>
      </c>
      <c r="AO31" s="289">
        <f>SUMIF($Z$31:$Z$36,$AN31,$AA$31:$AA$36)+SUMIF($AD$31:$AD$36,$AN31,$AE$31:$AE$36)</f>
        <v>3</v>
      </c>
      <c r="AP31" s="289">
        <f>SUMIF($Z$31:$Z$36,$AN31,$AB$31:$AB$36)+SUMIF($AD$31:$AD$36,$AN31,$AF$31:$AF$36)</f>
        <v>6</v>
      </c>
      <c r="AQ31" s="289">
        <f>SUMIF($Z$31:$Z$36,$AN31,$AC$31:$AC$36)+SUMIF($AD$31:$AD$36,$AN31,$AG$31:$AG$36)</f>
        <v>6</v>
      </c>
      <c r="AR31" s="289">
        <f>AP31-AQ31</f>
        <v>0</v>
      </c>
      <c r="AT31" s="289">
        <v>1</v>
      </c>
      <c r="AU31" s="289" t="str">
        <f>VLOOKUP($AT31,$AI$31:$AR$34,6,FALSE)</f>
        <v>Italien</v>
      </c>
      <c r="AV31" s="289">
        <f>VLOOKUP($AU31,$AN$31:$AR$34,2,FALSE)</f>
        <v>7</v>
      </c>
      <c r="AW31" s="289">
        <f>VLOOKUP($AU31,$AN$31:$AR$34,3,FALSE)</f>
        <v>8</v>
      </c>
      <c r="AX31" s="289">
        <f>VLOOKUP($AU31,$AN$31:$AR$34,4,FALSE)</f>
        <v>5</v>
      </c>
      <c r="AY31" s="289">
        <f>VLOOKUP($AU31,$AN$31:$AR$34,5,FALSE)</f>
        <v>3</v>
      </c>
      <c r="AZ31" s="351">
        <v>7</v>
      </c>
      <c r="BA31" s="358">
        <v>41804.666666666664</v>
      </c>
      <c r="BB31" s="353" t="s">
        <v>55</v>
      </c>
      <c r="BC31" s="354" t="s">
        <v>6</v>
      </c>
      <c r="BD31" s="355" t="s">
        <v>56</v>
      </c>
      <c r="BE31" s="357">
        <f>IF(G31='Resultat &amp; tabell'!$G31,2,0)</f>
        <v>0</v>
      </c>
      <c r="BF31" s="356" t="s">
        <v>6</v>
      </c>
      <c r="BG31" s="357">
        <f>IF(I31='Resultat &amp; tabell'!$I31,2,0)</f>
        <v>0</v>
      </c>
      <c r="BH31" s="357">
        <f>IF(J31='Resultat &amp; tabell'!$J31,1,0)</f>
        <v>0</v>
      </c>
      <c r="BI31" s="341">
        <f t="shared" ref="BI31:BI36" si="52">SUM(BE31+BG31+BH31)</f>
        <v>0</v>
      </c>
      <c r="BJ31" s="311"/>
      <c r="BK31" s="344"/>
      <c r="BL31" s="381"/>
      <c r="BM31" s="381"/>
      <c r="BN31" s="381"/>
      <c r="BO31" s="381"/>
    </row>
    <row r="32" spans="2:67" ht="14.25" customHeight="1" x14ac:dyDescent="0.25">
      <c r="B32" s="280">
        <v>8</v>
      </c>
      <c r="C32" s="323">
        <v>41804.75</v>
      </c>
      <c r="D32" s="319" t="s">
        <v>183</v>
      </c>
      <c r="E32" s="320" t="s">
        <v>6</v>
      </c>
      <c r="F32" s="321" t="s">
        <v>184</v>
      </c>
      <c r="G32" s="397">
        <v>2</v>
      </c>
      <c r="H32" s="334" t="s">
        <v>6</v>
      </c>
      <c r="I32" s="397">
        <v>2</v>
      </c>
      <c r="J32" s="397" t="s">
        <v>122</v>
      </c>
      <c r="K32" s="411">
        <f>IF('Resultat &amp; tabell'!J32="",0,BI32)</f>
        <v>2</v>
      </c>
      <c r="L32" s="401">
        <v>2</v>
      </c>
      <c r="M32" s="417" t="str">
        <f>VLOOKUP(L32,$AT$31:$AY$34,2,FALSE)</f>
        <v>England</v>
      </c>
      <c r="N32" s="418">
        <f>VLOOKUP(M32,$AU$31:$AY$34,2,FALSE)</f>
        <v>7</v>
      </c>
      <c r="O32" s="418">
        <f>VLOOKUP(M32,$AU$31:$AY$34,3,FALSE)</f>
        <v>5</v>
      </c>
      <c r="P32" s="418">
        <f>VLOOKUP(M32,$AU$31:$AY$34,4,FALSE)</f>
        <v>3</v>
      </c>
      <c r="Q32" s="419">
        <f>VLOOKUP(M32,$AU$31:$AY$34,5,FALSE)</f>
        <v>2</v>
      </c>
      <c r="S32" s="404"/>
      <c r="T32" s="286"/>
      <c r="U32" s="286"/>
      <c r="V32" s="286"/>
      <c r="W32" s="286"/>
      <c r="Z32" s="293" t="s">
        <v>59</v>
      </c>
      <c r="AA32" s="294">
        <f t="shared" si="46"/>
        <v>1</v>
      </c>
      <c r="AB32" s="294">
        <f t="shared" si="47"/>
        <v>2</v>
      </c>
      <c r="AC32" s="294">
        <f t="shared" si="48"/>
        <v>2</v>
      </c>
      <c r="AD32" s="293" t="s">
        <v>60</v>
      </c>
      <c r="AE32" s="294">
        <f t="shared" si="49"/>
        <v>1</v>
      </c>
      <c r="AF32" s="290">
        <f t="shared" si="50"/>
        <v>2</v>
      </c>
      <c r="AG32" s="290">
        <f t="shared" si="51"/>
        <v>2</v>
      </c>
      <c r="AI32" s="289">
        <f>RANK($AJ32,$AJ$31:$AJ$34,1)+COUNTIF($AJ$31:$AJ32,$AJ32)-1</f>
        <v>2</v>
      </c>
      <c r="AJ32" s="289">
        <f>AK32+AL32+AM32</f>
        <v>2</v>
      </c>
      <c r="AK32" s="289">
        <f t="shared" ref="AK32:AK34" si="53">SUMPRODUCT(($AO$31:$AO$34=AO32)*($AR$31:$AR$34=AR32)*($AP$31:$AP$34&gt;AP32))</f>
        <v>0</v>
      </c>
      <c r="AL32" s="289">
        <f t="shared" ref="AL32:AL34" si="54">SUMPRODUCT(($AO$31:$AO$34=AO32)*($AR$31:$AR$34&gt;AR32))</f>
        <v>1</v>
      </c>
      <c r="AM32" s="289">
        <f t="shared" ref="AM32:AM34" si="55">RANK(AO32,$AO$31:$AO$34)</f>
        <v>1</v>
      </c>
      <c r="AN32" s="293" t="s">
        <v>59</v>
      </c>
      <c r="AO32" s="289">
        <f t="shared" ref="AO32:AO34" si="56">SUMIF($Z$31:$Z$36,$AN32,$AA$31:$AA$36)+SUMIF($AD$31:$AD$36,$AN32,$AE$31:$AE$36)</f>
        <v>7</v>
      </c>
      <c r="AP32" s="289">
        <f t="shared" ref="AP32:AP34" si="57">SUMIF($Z$31:$Z$36,$AN32,$AB$31:$AB$36)+SUMIF($AD$31:$AD$36,$AN32,$AF$31:$AF$36)</f>
        <v>5</v>
      </c>
      <c r="AQ32" s="289">
        <f t="shared" ref="AQ32:AQ34" si="58">SUMIF($Z$31:$Z$36,$AN32,$AC$31:$AC$36)+SUMIF($AD$31:$AD$36,$AN32,$AG$31:$AG$36)</f>
        <v>3</v>
      </c>
      <c r="AR32" s="289">
        <f t="shared" ref="AR32:AR34" si="59">AP32-AQ32</f>
        <v>2</v>
      </c>
      <c r="AT32" s="289">
        <v>2</v>
      </c>
      <c r="AU32" s="289" t="str">
        <f t="shared" ref="AU32:AU34" si="60">VLOOKUP($AT32,$AI$31:$AR$34,6,FALSE)</f>
        <v>England</v>
      </c>
      <c r="AV32" s="289">
        <f t="shared" ref="AV32:AV34" si="61">VLOOKUP($AU32,$AN$31:$AR$34,2,FALSE)</f>
        <v>7</v>
      </c>
      <c r="AW32" s="289">
        <f t="shared" ref="AW32:AW34" si="62">VLOOKUP($AU32,$AN$31:$AR$34,3,FALSE)</f>
        <v>5</v>
      </c>
      <c r="AX32" s="289">
        <f t="shared" ref="AX32:AX34" si="63">VLOOKUP($AU32,$AN$31:$AR$34,4,FALSE)</f>
        <v>3</v>
      </c>
      <c r="AY32" s="289">
        <f t="shared" ref="AY32:AY34" si="64">VLOOKUP($AU32,$AN$31:$AR$34,5,FALSE)</f>
        <v>2</v>
      </c>
      <c r="AZ32" s="351">
        <v>8</v>
      </c>
      <c r="BA32" s="358">
        <v>41804.75</v>
      </c>
      <c r="BB32" s="353" t="s">
        <v>59</v>
      </c>
      <c r="BC32" s="354" t="s">
        <v>6</v>
      </c>
      <c r="BD32" s="355" t="s">
        <v>60</v>
      </c>
      <c r="BE32" s="357">
        <f>IF(G32='Resultat &amp; tabell'!$G32,2,0)</f>
        <v>0</v>
      </c>
      <c r="BF32" s="356" t="s">
        <v>6</v>
      </c>
      <c r="BG32" s="357">
        <f>IF(I32='Resultat &amp; tabell'!$I32,2,0)</f>
        <v>2</v>
      </c>
      <c r="BH32" s="357">
        <f>IF(J32='Resultat &amp; tabell'!$J32,1,0)</f>
        <v>0</v>
      </c>
      <c r="BI32" s="341">
        <f t="shared" si="52"/>
        <v>2</v>
      </c>
      <c r="BK32" s="344"/>
      <c r="BL32" s="381"/>
      <c r="BM32" s="381"/>
      <c r="BN32" s="381"/>
      <c r="BO32" s="381"/>
    </row>
    <row r="33" spans="2:67" ht="14.25" customHeight="1" x14ac:dyDescent="0.25">
      <c r="B33" s="280">
        <v>23</v>
      </c>
      <c r="C33" s="323">
        <v>41809.666666666664</v>
      </c>
      <c r="D33" s="319" t="s">
        <v>182</v>
      </c>
      <c r="E33" s="320" t="s">
        <v>6</v>
      </c>
      <c r="F33" s="321" t="s">
        <v>183</v>
      </c>
      <c r="G33" s="397">
        <v>1</v>
      </c>
      <c r="H33" s="334" t="s">
        <v>6</v>
      </c>
      <c r="I33" s="397">
        <v>2</v>
      </c>
      <c r="J33" s="397">
        <v>2</v>
      </c>
      <c r="K33" s="411">
        <f>IF('Resultat &amp; tabell'!J33="",0,BI33)</f>
        <v>0</v>
      </c>
      <c r="L33" s="401">
        <v>3</v>
      </c>
      <c r="M33" s="432" t="str">
        <f>VLOOKUP(L33,$AT$31:$AY$34,2,FALSE)</f>
        <v>Uruguay</v>
      </c>
      <c r="N33" s="433">
        <f>VLOOKUP(M33,$AU$31:$AY$34,2,FALSE)</f>
        <v>3</v>
      </c>
      <c r="O33" s="433">
        <f>VLOOKUP(M33,$AU$31:$AY$34,3,FALSE)</f>
        <v>6</v>
      </c>
      <c r="P33" s="433">
        <f>VLOOKUP(M33,$AU$31:$AY$34,4,FALSE)</f>
        <v>6</v>
      </c>
      <c r="Q33" s="434">
        <f>VLOOKUP(M33,$AU$31:$AY$34,5,FALSE)</f>
        <v>0</v>
      </c>
      <c r="S33" s="404"/>
      <c r="T33" s="286"/>
      <c r="U33" s="286"/>
      <c r="V33" s="286"/>
      <c r="W33" s="286"/>
      <c r="Z33" s="293" t="s">
        <v>55</v>
      </c>
      <c r="AA33" s="294">
        <f t="shared" si="46"/>
        <v>0</v>
      </c>
      <c r="AB33" s="294">
        <f t="shared" si="47"/>
        <v>1</v>
      </c>
      <c r="AC33" s="294">
        <f t="shared" si="48"/>
        <v>2</v>
      </c>
      <c r="AD33" s="293" t="s">
        <v>59</v>
      </c>
      <c r="AE33" s="294">
        <f t="shared" si="49"/>
        <v>3</v>
      </c>
      <c r="AF33" s="290">
        <f t="shared" si="50"/>
        <v>2</v>
      </c>
      <c r="AG33" s="290">
        <f t="shared" si="51"/>
        <v>1</v>
      </c>
      <c r="AI33" s="289">
        <f>RANK($AJ33,$AJ$31:$AJ$34,1)+COUNTIF($AJ$31:$AJ33,$AJ33)-1</f>
        <v>4</v>
      </c>
      <c r="AJ33" s="289">
        <f>AK33+AL33+AM33</f>
        <v>4</v>
      </c>
      <c r="AK33" s="289">
        <f t="shared" si="53"/>
        <v>0</v>
      </c>
      <c r="AL33" s="289">
        <f t="shared" si="54"/>
        <v>0</v>
      </c>
      <c r="AM33" s="289">
        <f t="shared" si="55"/>
        <v>4</v>
      </c>
      <c r="AN33" s="293" t="s">
        <v>56</v>
      </c>
      <c r="AO33" s="289">
        <f t="shared" si="56"/>
        <v>0</v>
      </c>
      <c r="AP33" s="289">
        <f t="shared" si="57"/>
        <v>2</v>
      </c>
      <c r="AQ33" s="289">
        <f t="shared" si="58"/>
        <v>7</v>
      </c>
      <c r="AR33" s="289">
        <f t="shared" si="59"/>
        <v>-5</v>
      </c>
      <c r="AT33" s="289">
        <v>3</v>
      </c>
      <c r="AU33" s="289" t="str">
        <f t="shared" si="60"/>
        <v>Uruguay</v>
      </c>
      <c r="AV33" s="289">
        <f t="shared" si="61"/>
        <v>3</v>
      </c>
      <c r="AW33" s="289">
        <f t="shared" si="62"/>
        <v>6</v>
      </c>
      <c r="AX33" s="289">
        <f t="shared" si="63"/>
        <v>6</v>
      </c>
      <c r="AY33" s="289">
        <f t="shared" si="64"/>
        <v>0</v>
      </c>
      <c r="AZ33" s="351">
        <v>23</v>
      </c>
      <c r="BA33" s="358">
        <v>41809.666666666664</v>
      </c>
      <c r="BB33" s="353" t="s">
        <v>55</v>
      </c>
      <c r="BC33" s="354" t="s">
        <v>6</v>
      </c>
      <c r="BD33" s="355" t="s">
        <v>59</v>
      </c>
      <c r="BE33" s="357">
        <f>IF(G33='Resultat &amp; tabell'!$G33,2,0)</f>
        <v>0</v>
      </c>
      <c r="BF33" s="356" t="s">
        <v>6</v>
      </c>
      <c r="BG33" s="357">
        <f>IF(I33='Resultat &amp; tabell'!$I33,2,0)</f>
        <v>0</v>
      </c>
      <c r="BH33" s="357">
        <f>IF(J33='Resultat &amp; tabell'!$J33,1,0)</f>
        <v>0</v>
      </c>
      <c r="BI33" s="341">
        <f t="shared" si="52"/>
        <v>0</v>
      </c>
      <c r="BK33" s="359"/>
      <c r="BL33" s="381"/>
      <c r="BM33" s="381"/>
      <c r="BN33" s="381"/>
      <c r="BO33" s="381"/>
    </row>
    <row r="34" spans="2:67" ht="14.25" customHeight="1" x14ac:dyDescent="0.25">
      <c r="B34" s="280">
        <v>24</v>
      </c>
      <c r="C34" s="323">
        <v>41810.541666666664</v>
      </c>
      <c r="D34" s="319" t="s">
        <v>184</v>
      </c>
      <c r="E34" s="320" t="s">
        <v>6</v>
      </c>
      <c r="F34" s="321" t="s">
        <v>185</v>
      </c>
      <c r="G34" s="397">
        <v>3</v>
      </c>
      <c r="H34" s="334" t="s">
        <v>6</v>
      </c>
      <c r="I34" s="397">
        <v>1</v>
      </c>
      <c r="J34" s="397">
        <v>1</v>
      </c>
      <c r="K34" s="411">
        <f>IF('Resultat &amp; tabell'!J34="",0,BI34)</f>
        <v>2</v>
      </c>
      <c r="L34" s="401">
        <v>4</v>
      </c>
      <c r="M34" s="421" t="str">
        <f>VLOOKUP(L34,$AT$31:$AY$34,2,FALSE)</f>
        <v>Costa Rica</v>
      </c>
      <c r="N34" s="418">
        <f>VLOOKUP(M34,$AU$31:$AY$34,2,FALSE)</f>
        <v>0</v>
      </c>
      <c r="O34" s="418">
        <f>VLOOKUP(M34,$AU$31:$AY$34,3,FALSE)</f>
        <v>2</v>
      </c>
      <c r="P34" s="418">
        <f>VLOOKUP(M34,$AU$31:$AY$34,4,FALSE)</f>
        <v>7</v>
      </c>
      <c r="Q34" s="419">
        <f>VLOOKUP(M34,$AU$31:$AY$34,5,FALSE)</f>
        <v>-5</v>
      </c>
      <c r="S34" s="404"/>
      <c r="T34" s="286"/>
      <c r="U34" s="286"/>
      <c r="V34" s="286"/>
      <c r="W34" s="286"/>
      <c r="Z34" s="293" t="s">
        <v>60</v>
      </c>
      <c r="AA34" s="294">
        <f t="shared" si="46"/>
        <v>3</v>
      </c>
      <c r="AB34" s="294">
        <f t="shared" si="47"/>
        <v>3</v>
      </c>
      <c r="AC34" s="294">
        <f t="shared" si="48"/>
        <v>1</v>
      </c>
      <c r="AD34" s="293" t="s">
        <v>56</v>
      </c>
      <c r="AE34" s="294">
        <f t="shared" si="49"/>
        <v>0</v>
      </c>
      <c r="AF34" s="290">
        <f t="shared" si="50"/>
        <v>1</v>
      </c>
      <c r="AG34" s="290">
        <f t="shared" si="51"/>
        <v>3</v>
      </c>
      <c r="AI34" s="289">
        <f>RANK($AJ34,$AJ$31:$AJ$34,1)+COUNTIF($AJ$31:$AJ34,$AJ34)-1</f>
        <v>1</v>
      </c>
      <c r="AJ34" s="289">
        <f>AK34+AL34+AM34</f>
        <v>1</v>
      </c>
      <c r="AK34" s="289">
        <f t="shared" si="53"/>
        <v>0</v>
      </c>
      <c r="AL34" s="289">
        <f t="shared" si="54"/>
        <v>0</v>
      </c>
      <c r="AM34" s="289">
        <f t="shared" si="55"/>
        <v>1</v>
      </c>
      <c r="AN34" s="293" t="s">
        <v>60</v>
      </c>
      <c r="AO34" s="289">
        <f t="shared" si="56"/>
        <v>7</v>
      </c>
      <c r="AP34" s="289">
        <f t="shared" si="57"/>
        <v>8</v>
      </c>
      <c r="AQ34" s="289">
        <f t="shared" si="58"/>
        <v>5</v>
      </c>
      <c r="AR34" s="289">
        <f t="shared" si="59"/>
        <v>3</v>
      </c>
      <c r="AT34" s="289">
        <v>4</v>
      </c>
      <c r="AU34" s="289" t="str">
        <f t="shared" si="60"/>
        <v>Costa Rica</v>
      </c>
      <c r="AV34" s="289">
        <f t="shared" si="61"/>
        <v>0</v>
      </c>
      <c r="AW34" s="289">
        <f t="shared" si="62"/>
        <v>2</v>
      </c>
      <c r="AX34" s="289">
        <f t="shared" si="63"/>
        <v>7</v>
      </c>
      <c r="AY34" s="289">
        <f t="shared" si="64"/>
        <v>-5</v>
      </c>
      <c r="AZ34" s="351">
        <v>24</v>
      </c>
      <c r="BA34" s="358">
        <v>41810.541666666664</v>
      </c>
      <c r="BB34" s="353" t="s">
        <v>60</v>
      </c>
      <c r="BC34" s="354" t="s">
        <v>6</v>
      </c>
      <c r="BD34" s="355" t="s">
        <v>56</v>
      </c>
      <c r="BE34" s="357">
        <f>IF(G34='Resultat &amp; tabell'!$G34,2,0)</f>
        <v>0</v>
      </c>
      <c r="BF34" s="356" t="s">
        <v>6</v>
      </c>
      <c r="BG34" s="357">
        <f>IF(I34='Resultat &amp; tabell'!$I34,2,0)</f>
        <v>2</v>
      </c>
      <c r="BH34" s="357">
        <f>IF(J34='Resultat &amp; tabell'!$J34,1,0)</f>
        <v>0</v>
      </c>
      <c r="BI34" s="341">
        <f t="shared" si="52"/>
        <v>2</v>
      </c>
      <c r="BK34" s="359"/>
      <c r="BL34" s="381"/>
      <c r="BM34" s="381"/>
      <c r="BN34" s="381"/>
      <c r="BO34" s="381"/>
    </row>
    <row r="35" spans="2:67" ht="14.25" customHeight="1" x14ac:dyDescent="0.25">
      <c r="B35" s="280">
        <v>39</v>
      </c>
      <c r="C35" s="323">
        <v>41814.541666666664</v>
      </c>
      <c r="D35" s="319" t="s">
        <v>184</v>
      </c>
      <c r="E35" s="320" t="s">
        <v>6</v>
      </c>
      <c r="F35" s="321" t="s">
        <v>182</v>
      </c>
      <c r="G35" s="397">
        <v>3</v>
      </c>
      <c r="H35" s="334" t="s">
        <v>6</v>
      </c>
      <c r="I35" s="397">
        <v>2</v>
      </c>
      <c r="J35" s="397">
        <v>1</v>
      </c>
      <c r="K35" s="411">
        <f>IF('Resultat &amp; tabell'!J35="",0,BI35)</f>
        <v>0</v>
      </c>
      <c r="N35" s="423"/>
      <c r="O35" s="436"/>
      <c r="P35" s="423"/>
      <c r="Q35" s="423"/>
      <c r="S35" s="404"/>
      <c r="T35" s="286"/>
      <c r="U35" s="286"/>
      <c r="V35" s="286"/>
      <c r="W35" s="286"/>
      <c r="Z35" s="293" t="s">
        <v>60</v>
      </c>
      <c r="AA35" s="294">
        <f t="shared" si="46"/>
        <v>3</v>
      </c>
      <c r="AB35" s="294">
        <f t="shared" si="47"/>
        <v>3</v>
      </c>
      <c r="AC35" s="294">
        <f t="shared" si="48"/>
        <v>2</v>
      </c>
      <c r="AD35" s="293" t="s">
        <v>55</v>
      </c>
      <c r="AE35" s="294">
        <f t="shared" si="49"/>
        <v>0</v>
      </c>
      <c r="AF35" s="290">
        <f t="shared" si="50"/>
        <v>2</v>
      </c>
      <c r="AG35" s="290">
        <f t="shared" si="51"/>
        <v>3</v>
      </c>
      <c r="AZ35" s="351">
        <v>39</v>
      </c>
      <c r="BA35" s="358">
        <v>41814.541666666664</v>
      </c>
      <c r="BB35" s="353" t="s">
        <v>60</v>
      </c>
      <c r="BC35" s="354" t="s">
        <v>6</v>
      </c>
      <c r="BD35" s="355" t="s">
        <v>55</v>
      </c>
      <c r="BE35" s="357">
        <f>IF(G35='Resultat &amp; tabell'!$G35,2,0)</f>
        <v>0</v>
      </c>
      <c r="BF35" s="356" t="s">
        <v>6</v>
      </c>
      <c r="BG35" s="357">
        <f>IF(I35='Resultat &amp; tabell'!$I35,2,0)</f>
        <v>0</v>
      </c>
      <c r="BH35" s="357">
        <f>IF(J35='Resultat &amp; tabell'!$J35,1,0)</f>
        <v>0</v>
      </c>
      <c r="BI35" s="341">
        <f t="shared" si="52"/>
        <v>0</v>
      </c>
      <c r="BL35" s="381"/>
      <c r="BM35" s="385"/>
      <c r="BN35" s="381"/>
      <c r="BO35" s="381"/>
    </row>
    <row r="36" spans="2:67" ht="14.25" customHeight="1" x14ac:dyDescent="0.25">
      <c r="B36" s="280">
        <v>40</v>
      </c>
      <c r="C36" s="323">
        <v>41814.541666666664</v>
      </c>
      <c r="D36" s="319" t="s">
        <v>185</v>
      </c>
      <c r="E36" s="320" t="s">
        <v>6</v>
      </c>
      <c r="F36" s="321" t="s">
        <v>183</v>
      </c>
      <c r="G36" s="397">
        <v>0</v>
      </c>
      <c r="H36" s="334" t="s">
        <v>6</v>
      </c>
      <c r="I36" s="397">
        <v>1</v>
      </c>
      <c r="J36" s="397">
        <v>2</v>
      </c>
      <c r="K36" s="411">
        <f>IF('Resultat &amp; tabell'!J36="",0,BI36)</f>
        <v>2</v>
      </c>
      <c r="N36" s="276"/>
      <c r="O36" s="276"/>
      <c r="P36" s="423"/>
      <c r="Q36" s="423"/>
      <c r="S36" s="404"/>
      <c r="T36" s="286"/>
      <c r="U36" s="286"/>
      <c r="V36" s="286"/>
      <c r="W36" s="286"/>
      <c r="Z36" s="293" t="s">
        <v>56</v>
      </c>
      <c r="AA36" s="294">
        <f t="shared" si="46"/>
        <v>0</v>
      </c>
      <c r="AB36" s="294">
        <f t="shared" si="47"/>
        <v>0</v>
      </c>
      <c r="AC36" s="294">
        <f t="shared" si="48"/>
        <v>1</v>
      </c>
      <c r="AD36" s="293" t="s">
        <v>59</v>
      </c>
      <c r="AE36" s="294">
        <f t="shared" si="49"/>
        <v>3</v>
      </c>
      <c r="AF36" s="290">
        <f t="shared" si="50"/>
        <v>1</v>
      </c>
      <c r="AG36" s="290">
        <f t="shared" si="51"/>
        <v>0</v>
      </c>
      <c r="AZ36" s="351">
        <v>40</v>
      </c>
      <c r="BA36" s="358">
        <v>41814.541666666664</v>
      </c>
      <c r="BB36" s="353" t="s">
        <v>56</v>
      </c>
      <c r="BC36" s="354" t="s">
        <v>6</v>
      </c>
      <c r="BD36" s="355" t="s">
        <v>59</v>
      </c>
      <c r="BE36" s="357">
        <f>IF(G36='Resultat &amp; tabell'!$G36,2,0)</f>
        <v>2</v>
      </c>
      <c r="BF36" s="356" t="s">
        <v>6</v>
      </c>
      <c r="BG36" s="357">
        <f>IF(I36='Resultat &amp; tabell'!$I36,2,0)</f>
        <v>0</v>
      </c>
      <c r="BH36" s="357">
        <f>IF(J36='Resultat &amp; tabell'!$J36,1,0)</f>
        <v>0</v>
      </c>
      <c r="BI36" s="341">
        <f t="shared" si="52"/>
        <v>2</v>
      </c>
      <c r="BL36" s="381"/>
      <c r="BM36" s="385"/>
      <c r="BN36" s="381"/>
      <c r="BO36" s="381"/>
    </row>
    <row r="37" spans="2:67" ht="14.25" customHeight="1" x14ac:dyDescent="0.25">
      <c r="C37" s="295"/>
      <c r="K37" s="424"/>
      <c r="N37" s="423"/>
      <c r="O37" s="436"/>
      <c r="P37" s="423"/>
      <c r="Q37" s="423"/>
      <c r="S37" s="404"/>
      <c r="T37" s="286"/>
      <c r="U37" s="286"/>
      <c r="V37" s="286"/>
      <c r="W37" s="286"/>
      <c r="BA37" s="366"/>
      <c r="BI37" s="342"/>
      <c r="BL37" s="381"/>
      <c r="BM37" s="385"/>
      <c r="BN37" s="381"/>
      <c r="BO37" s="381"/>
    </row>
    <row r="38" spans="2:67" s="300" customFormat="1" ht="14.25" customHeight="1" x14ac:dyDescent="0.25">
      <c r="B38" s="277" t="s">
        <v>61</v>
      </c>
      <c r="C38" s="298"/>
      <c r="D38" s="283"/>
      <c r="E38" s="284"/>
      <c r="F38" s="283"/>
      <c r="G38" s="284"/>
      <c r="H38" s="284"/>
      <c r="I38" s="284"/>
      <c r="J38" s="284"/>
      <c r="K38" s="424"/>
      <c r="L38" s="425"/>
      <c r="M38" s="426"/>
      <c r="N38" s="427"/>
      <c r="O38" s="437"/>
      <c r="P38" s="427"/>
      <c r="Q38" s="427"/>
      <c r="R38" s="426"/>
      <c r="S38" s="427"/>
      <c r="T38" s="284"/>
      <c r="U38" s="284"/>
      <c r="V38" s="284"/>
      <c r="W38" s="305"/>
      <c r="Z38" s="287"/>
      <c r="AA38" s="294"/>
      <c r="AB38" s="294"/>
      <c r="AC38" s="294"/>
      <c r="AD38" s="287"/>
      <c r="AE38" s="301"/>
      <c r="AF38" s="302"/>
      <c r="AG38" s="302"/>
      <c r="AH38" s="301"/>
      <c r="AI38" s="301"/>
      <c r="AJ38" s="301"/>
      <c r="AK38" s="301"/>
      <c r="AL38" s="301"/>
      <c r="AM38" s="301"/>
      <c r="AN38" s="301"/>
      <c r="AO38" s="301"/>
      <c r="AP38" s="301"/>
      <c r="AQ38" s="301"/>
      <c r="AR38" s="301"/>
      <c r="AS38" s="301"/>
      <c r="AT38" s="301"/>
      <c r="AU38" s="301"/>
      <c r="AV38" s="301"/>
      <c r="AW38" s="301"/>
      <c r="AX38" s="301"/>
      <c r="AY38" s="301"/>
      <c r="AZ38" s="344" t="s">
        <v>61</v>
      </c>
      <c r="BA38" s="368"/>
      <c r="BB38" s="345"/>
      <c r="BC38" s="346"/>
      <c r="BD38" s="345"/>
      <c r="BE38" s="346"/>
      <c r="BF38" s="346"/>
      <c r="BG38" s="346"/>
      <c r="BH38" s="346"/>
      <c r="BI38" s="343"/>
      <c r="BJ38" s="310"/>
      <c r="BK38" s="312"/>
      <c r="BL38" s="343"/>
      <c r="BM38" s="386"/>
      <c r="BN38" s="343"/>
      <c r="BO38" s="343"/>
    </row>
    <row r="39" spans="2:67" s="300" customFormat="1" ht="14.25" customHeight="1" x14ac:dyDescent="0.25">
      <c r="B39" s="330" t="s">
        <v>2</v>
      </c>
      <c r="C39" s="331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332" t="s">
        <v>81</v>
      </c>
      <c r="K39" s="428" t="s">
        <v>89</v>
      </c>
      <c r="L39" s="425"/>
      <c r="M39" s="407" t="s">
        <v>61</v>
      </c>
      <c r="N39" s="408" t="s">
        <v>89</v>
      </c>
      <c r="O39" s="408" t="s">
        <v>90</v>
      </c>
      <c r="P39" s="408" t="s">
        <v>91</v>
      </c>
      <c r="Q39" s="409" t="s">
        <v>101</v>
      </c>
      <c r="R39" s="426"/>
      <c r="S39" s="427"/>
      <c r="T39" s="284"/>
      <c r="U39" s="284"/>
      <c r="V39" s="284"/>
      <c r="W39" s="305"/>
      <c r="Z39" s="291" t="s">
        <v>87</v>
      </c>
      <c r="AA39" s="291" t="s">
        <v>89</v>
      </c>
      <c r="AB39" s="291" t="s">
        <v>90</v>
      </c>
      <c r="AC39" s="291" t="s">
        <v>91</v>
      </c>
      <c r="AD39" s="291" t="s">
        <v>88</v>
      </c>
      <c r="AE39" s="291" t="s">
        <v>89</v>
      </c>
      <c r="AF39" s="291" t="s">
        <v>90</v>
      </c>
      <c r="AG39" s="291" t="s">
        <v>91</v>
      </c>
      <c r="AH39" s="301"/>
      <c r="AI39" s="292" t="s">
        <v>99</v>
      </c>
      <c r="AJ39" s="292" t="s">
        <v>98</v>
      </c>
      <c r="AK39" s="292" t="s">
        <v>97</v>
      </c>
      <c r="AL39" s="291" t="s">
        <v>96</v>
      </c>
      <c r="AM39" s="291" t="s">
        <v>95</v>
      </c>
      <c r="AN39" s="291" t="s">
        <v>92</v>
      </c>
      <c r="AO39" s="291" t="s">
        <v>89</v>
      </c>
      <c r="AP39" s="291" t="s">
        <v>90</v>
      </c>
      <c r="AQ39" s="291" t="s">
        <v>91</v>
      </c>
      <c r="AR39" s="292" t="s">
        <v>93</v>
      </c>
      <c r="AS39" s="301"/>
      <c r="AT39" s="291" t="s">
        <v>94</v>
      </c>
      <c r="AU39" s="291" t="s">
        <v>92</v>
      </c>
      <c r="AV39" s="291" t="s">
        <v>89</v>
      </c>
      <c r="AW39" s="291" t="s">
        <v>90</v>
      </c>
      <c r="AX39" s="291" t="s">
        <v>91</v>
      </c>
      <c r="AY39" s="292" t="s">
        <v>93</v>
      </c>
      <c r="AZ39" s="373" t="s">
        <v>2</v>
      </c>
      <c r="BA39" s="371" t="s">
        <v>3</v>
      </c>
      <c r="BB39" s="375" t="s">
        <v>2</v>
      </c>
      <c r="BC39" s="372"/>
      <c r="BD39" s="376"/>
      <c r="BE39" s="1999" t="s">
        <v>4</v>
      </c>
      <c r="BF39" s="1999"/>
      <c r="BG39" s="1999"/>
      <c r="BH39" s="372" t="s">
        <v>81</v>
      </c>
      <c r="BI39" s="333" t="s">
        <v>89</v>
      </c>
      <c r="BJ39" s="310"/>
      <c r="BK39" s="347"/>
      <c r="BL39" s="343"/>
      <c r="BM39" s="343"/>
      <c r="BN39" s="343"/>
      <c r="BO39" s="343"/>
    </row>
    <row r="40" spans="2:67" ht="14.25" customHeight="1" x14ac:dyDescent="0.25">
      <c r="B40" s="280">
        <v>9</v>
      </c>
      <c r="C40" s="323">
        <v>41805.541666666664</v>
      </c>
      <c r="D40" s="319" t="s">
        <v>186</v>
      </c>
      <c r="E40" s="320" t="s">
        <v>6</v>
      </c>
      <c r="F40" s="321" t="s">
        <v>189</v>
      </c>
      <c r="G40" s="397">
        <v>0</v>
      </c>
      <c r="H40" s="334" t="s">
        <v>6</v>
      </c>
      <c r="I40" s="397">
        <v>0</v>
      </c>
      <c r="J40" s="397" t="s">
        <v>122</v>
      </c>
      <c r="K40" s="411">
        <f>IF('Resultat &amp; tabell'!J40="",0,BI40)</f>
        <v>0</v>
      </c>
      <c r="L40" s="412">
        <v>1</v>
      </c>
      <c r="M40" s="413" t="str">
        <f>VLOOKUP(L40,$AT$40:$AY$43,2,FALSE)</f>
        <v>Frankrike</v>
      </c>
      <c r="N40" s="414">
        <f>VLOOKUP(M40,$AU$40:$AY$43,2,FALSE)</f>
        <v>9</v>
      </c>
      <c r="O40" s="414">
        <f>VLOOKUP(M40,$AU$40:$AY$43,3,FALSE)</f>
        <v>6</v>
      </c>
      <c r="P40" s="414">
        <f>VLOOKUP(M40,$AU$40:$AY$43,4,FALSE)</f>
        <v>2</v>
      </c>
      <c r="Q40" s="415">
        <f>VLOOKUP(M40,$AU$40:$AY$43,5,FALSE)</f>
        <v>4</v>
      </c>
      <c r="Z40" s="293" t="s">
        <v>62</v>
      </c>
      <c r="AA40" s="294">
        <f t="shared" ref="AA40:AA45" si="65">IF(G40="",0,IF($G40&lt;$I40,0,IF($G40=$I40,1,3)))</f>
        <v>1</v>
      </c>
      <c r="AB40" s="294">
        <f t="shared" ref="AB40:AB45" si="66">G40</f>
        <v>0</v>
      </c>
      <c r="AC40" s="294">
        <f t="shared" ref="AC40:AC45" si="67">I40</f>
        <v>0</v>
      </c>
      <c r="AD40" s="293" t="s">
        <v>63</v>
      </c>
      <c r="AE40" s="294">
        <f t="shared" ref="AE40:AE45" si="68">IF(I40="",0,IF(I40&lt;G40,0,IF(G40=I40,1,3)))</f>
        <v>1</v>
      </c>
      <c r="AF40" s="290">
        <f t="shared" ref="AF40:AF45" si="69">I40</f>
        <v>0</v>
      </c>
      <c r="AG40" s="290">
        <f t="shared" ref="AG40:AG45" si="70">G40</f>
        <v>0</v>
      </c>
      <c r="AI40" s="289">
        <f>RANK($AJ40,$AJ$40:$AJ$43,1)+COUNTIF($AJ$40:$AJ40,$AJ40)-1</f>
        <v>3</v>
      </c>
      <c r="AJ40" s="289">
        <f>AK40+AL40+AM40</f>
        <v>3</v>
      </c>
      <c r="AK40" s="289">
        <f>SUMPRODUCT(($AO$40:$AO$43=AO40)*($AR$40:$AR$43=AR40)*($AP$40:$AP$43&gt;AP40))</f>
        <v>1</v>
      </c>
      <c r="AL40" s="289">
        <f>SUMPRODUCT(($AO$40:$AO$43=AO40)*($AR$40:$AR$43&gt;AR40))</f>
        <v>0</v>
      </c>
      <c r="AM40" s="289">
        <f>RANK(AO40,$AO$40:$AO$43)</f>
        <v>2</v>
      </c>
      <c r="AN40" s="293" t="s">
        <v>62</v>
      </c>
      <c r="AO40" s="289">
        <f>SUMIF($Z$40:$Z$45,$AN40,$AA$40:$AA$45)+SUMIF($AD$40:$AD$45,$AN40,$AE$40:$AE$45)</f>
        <v>2</v>
      </c>
      <c r="AP40" s="289">
        <f>SUMIF($Z$40:$Z$45,$AN40,$AB$40:$AB$45)+SUMIF($AD$40:$AD$45,$AN40,$AF$40:$AF$45)</f>
        <v>1</v>
      </c>
      <c r="AQ40" s="289">
        <f>SUMIF($Z$40:$Z$45,$AN40,$AC$40:$AC$45)+SUMIF($AD$40:$AD$45,$AN40,$AG$40:$AG$45)</f>
        <v>2</v>
      </c>
      <c r="AR40" s="289">
        <f>AP40-AQ40</f>
        <v>-1</v>
      </c>
      <c r="AT40" s="289">
        <v>1</v>
      </c>
      <c r="AU40" s="289" t="str">
        <f>VLOOKUP($AT40,$AI$40:$AR$43,6,FALSE)</f>
        <v>Frankrike</v>
      </c>
      <c r="AV40" s="289">
        <f>VLOOKUP($AU40,$AN$40:$AR$43,2,FALSE)</f>
        <v>9</v>
      </c>
      <c r="AW40" s="289">
        <f>VLOOKUP($AU40,$AN$40:$AR$43,3,FALSE)</f>
        <v>6</v>
      </c>
      <c r="AX40" s="289">
        <f>VLOOKUP($AU40,$AN$40:$AR$43,4,FALSE)</f>
        <v>2</v>
      </c>
      <c r="AY40" s="289">
        <f>VLOOKUP($AU40,$AN$40:$AR$43,5,FALSE)</f>
        <v>4</v>
      </c>
      <c r="AZ40" s="351">
        <v>9</v>
      </c>
      <c r="BA40" s="358">
        <v>41805.541666666664</v>
      </c>
      <c r="BB40" s="353" t="s">
        <v>62</v>
      </c>
      <c r="BC40" s="354" t="s">
        <v>6</v>
      </c>
      <c r="BD40" s="355" t="s">
        <v>63</v>
      </c>
      <c r="BE40" s="357">
        <f>IF(G40='Resultat &amp; tabell'!$G40,2,0)</f>
        <v>0</v>
      </c>
      <c r="BF40" s="356" t="s">
        <v>6</v>
      </c>
      <c r="BG40" s="357">
        <f>IF(I40='Resultat &amp; tabell'!$I40,2,0)</f>
        <v>0</v>
      </c>
      <c r="BH40" s="357">
        <f>IF(J40='Resultat &amp; tabell'!$J40,1,0)</f>
        <v>0</v>
      </c>
      <c r="BI40" s="341">
        <f t="shared" ref="BI40:BI45" si="71">SUM(BE40+BG40+BH40)</f>
        <v>0</v>
      </c>
      <c r="BJ40" s="311"/>
      <c r="BK40" s="344"/>
      <c r="BL40" s="381"/>
      <c r="BM40" s="381"/>
      <c r="BN40" s="381"/>
      <c r="BO40" s="381"/>
    </row>
    <row r="41" spans="2:67" ht="14.25" customHeight="1" x14ac:dyDescent="0.25">
      <c r="B41" s="280">
        <v>10</v>
      </c>
      <c r="C41" s="323">
        <v>41805.666666666664</v>
      </c>
      <c r="D41" s="319" t="s">
        <v>187</v>
      </c>
      <c r="E41" s="320" t="s">
        <v>6</v>
      </c>
      <c r="F41" s="321" t="s">
        <v>188</v>
      </c>
      <c r="G41" s="397">
        <v>2</v>
      </c>
      <c r="H41" s="334" t="s">
        <v>6</v>
      </c>
      <c r="I41" s="397">
        <v>0</v>
      </c>
      <c r="J41" s="397">
        <v>1</v>
      </c>
      <c r="K41" s="411">
        <f>IF('Resultat &amp; tabell'!J41="",0,BI41)</f>
        <v>3</v>
      </c>
      <c r="L41" s="401">
        <v>2</v>
      </c>
      <c r="M41" s="417" t="str">
        <f>VLOOKUP(L41,$AT$40:$AY$43,2,FALSE)</f>
        <v>Ecuador</v>
      </c>
      <c r="N41" s="418">
        <f>VLOOKUP(M41,$AU$40:$AY$43,2,FALSE)</f>
        <v>2</v>
      </c>
      <c r="O41" s="418">
        <f>VLOOKUP(M41,$AU$40:$AY$43,3,FALSE)</f>
        <v>2</v>
      </c>
      <c r="P41" s="418">
        <f>VLOOKUP(M41,$AU$40:$AY$43,4,FALSE)</f>
        <v>3</v>
      </c>
      <c r="Q41" s="419">
        <f>VLOOKUP(M41,$AU$40:$AY$43,5,FALSE)</f>
        <v>-1</v>
      </c>
      <c r="Z41" s="293" t="s">
        <v>64</v>
      </c>
      <c r="AA41" s="294">
        <f t="shared" si="65"/>
        <v>3</v>
      </c>
      <c r="AB41" s="294">
        <f t="shared" si="66"/>
        <v>2</v>
      </c>
      <c r="AC41" s="294">
        <f t="shared" si="67"/>
        <v>0</v>
      </c>
      <c r="AD41" s="293" t="s">
        <v>65</v>
      </c>
      <c r="AE41" s="294">
        <f t="shared" si="68"/>
        <v>0</v>
      </c>
      <c r="AF41" s="290">
        <f t="shared" si="69"/>
        <v>0</v>
      </c>
      <c r="AG41" s="290">
        <f t="shared" si="70"/>
        <v>2</v>
      </c>
      <c r="AI41" s="289">
        <f>RANK($AJ41,$AJ$40:$AJ$43,1)+COUNTIF($AJ$40:$AJ41,$AJ41)-1</f>
        <v>1</v>
      </c>
      <c r="AJ41" s="289">
        <f>AK41+AL41+AM41</f>
        <v>1</v>
      </c>
      <c r="AK41" s="289">
        <f t="shared" ref="AK41:AK43" si="72">SUMPRODUCT(($AO$40:$AO$43=AO41)*($AR$40:$AR$43=AR41)*($AP$40:$AP$43&gt;AP41))</f>
        <v>0</v>
      </c>
      <c r="AL41" s="289">
        <f t="shared" ref="AL41:AL43" si="73">SUMPRODUCT(($AO$40:$AO$43=AO41)*($AR$40:$AR$43&gt;AR41))</f>
        <v>0</v>
      </c>
      <c r="AM41" s="289">
        <f t="shared" ref="AM41:AM43" si="74">RANK(AO41,$AO$40:$AO$43)</f>
        <v>1</v>
      </c>
      <c r="AN41" s="293" t="s">
        <v>64</v>
      </c>
      <c r="AO41" s="289">
        <f t="shared" ref="AO41:AO43" si="75">SUMIF($Z$40:$Z$45,$AN41,$AA$40:$AA$45)+SUMIF($AD$40:$AD$45,$AN41,$AE$40:$AE$45)</f>
        <v>9</v>
      </c>
      <c r="AP41" s="289">
        <f t="shared" ref="AP41:AP43" si="76">SUMIF($Z$40:$Z$45,$AN41,$AB$40:$AB$45)+SUMIF($AD$40:$AD$45,$AN41,$AF$40:$AF$45)</f>
        <v>6</v>
      </c>
      <c r="AQ41" s="289">
        <f t="shared" ref="AQ41:AQ43" si="77">SUMIF($Z$40:$Z$45,$AN41,$AC$40:$AC$45)+SUMIF($AD$40:$AD$45,$AN41,$AG$40:$AG$45)</f>
        <v>2</v>
      </c>
      <c r="AR41" s="289">
        <f t="shared" ref="AR41:AR43" si="78">AP41-AQ41</f>
        <v>4</v>
      </c>
      <c r="AT41" s="289">
        <v>2</v>
      </c>
      <c r="AU41" s="289" t="str">
        <f t="shared" ref="AU41:AU43" si="79">VLOOKUP($AT41,$AI$40:$AR$43,6,FALSE)</f>
        <v>Ecuador</v>
      </c>
      <c r="AV41" s="289">
        <f t="shared" ref="AV41:AV43" si="80">VLOOKUP($AU41,$AN$40:$AR$43,2,FALSE)</f>
        <v>2</v>
      </c>
      <c r="AW41" s="289">
        <f t="shared" ref="AW41:AW43" si="81">VLOOKUP($AU41,$AN$40:$AR$43,3,FALSE)</f>
        <v>2</v>
      </c>
      <c r="AX41" s="289">
        <f t="shared" ref="AX41:AX43" si="82">VLOOKUP($AU41,$AN$40:$AR$43,4,FALSE)</f>
        <v>3</v>
      </c>
      <c r="AY41" s="289">
        <f t="shared" ref="AY41:AY43" si="83">VLOOKUP($AU41,$AN$40:$AR$43,5,FALSE)</f>
        <v>-1</v>
      </c>
      <c r="AZ41" s="351">
        <v>10</v>
      </c>
      <c r="BA41" s="358">
        <v>41805.666666666664</v>
      </c>
      <c r="BB41" s="353" t="s">
        <v>64</v>
      </c>
      <c r="BC41" s="354" t="s">
        <v>6</v>
      </c>
      <c r="BD41" s="355" t="s">
        <v>65</v>
      </c>
      <c r="BE41" s="357">
        <f>IF(G41='Resultat &amp; tabell'!$G41,2,0)</f>
        <v>0</v>
      </c>
      <c r="BF41" s="356" t="s">
        <v>6</v>
      </c>
      <c r="BG41" s="357">
        <f>IF(I41='Resultat &amp; tabell'!$I41,2,0)</f>
        <v>2</v>
      </c>
      <c r="BH41" s="357">
        <f>IF(J41='Resultat &amp; tabell'!$J41,1,0)</f>
        <v>1</v>
      </c>
      <c r="BI41" s="341">
        <f t="shared" si="71"/>
        <v>3</v>
      </c>
      <c r="BK41" s="344"/>
      <c r="BL41" s="381"/>
      <c r="BM41" s="381"/>
      <c r="BN41" s="381"/>
      <c r="BO41" s="381"/>
    </row>
    <row r="42" spans="2:67" ht="14.25" customHeight="1" x14ac:dyDescent="0.25">
      <c r="B42" s="280">
        <v>25</v>
      </c>
      <c r="C42" s="323">
        <v>41810.666666666664</v>
      </c>
      <c r="D42" s="319" t="s">
        <v>186</v>
      </c>
      <c r="E42" s="320" t="s">
        <v>6</v>
      </c>
      <c r="F42" s="321" t="s">
        <v>187</v>
      </c>
      <c r="G42" s="397">
        <v>1</v>
      </c>
      <c r="H42" s="334" t="s">
        <v>6</v>
      </c>
      <c r="I42" s="397">
        <v>2</v>
      </c>
      <c r="J42" s="397">
        <v>2</v>
      </c>
      <c r="K42" s="411">
        <f>IF('Resultat &amp; tabell'!J42="",0,BI42)</f>
        <v>1</v>
      </c>
      <c r="L42" s="401">
        <v>3</v>
      </c>
      <c r="M42" s="432" t="str">
        <f>VLOOKUP(L42,$AT$40:$AY$43,2,FALSE)</f>
        <v>Schweiz</v>
      </c>
      <c r="N42" s="433">
        <f>VLOOKUP(M42,$AU$40:$AY$43,2,FALSE)</f>
        <v>2</v>
      </c>
      <c r="O42" s="433">
        <f>VLOOKUP(M42,$AU$40:$AY$43,3,FALSE)</f>
        <v>1</v>
      </c>
      <c r="P42" s="433">
        <f>VLOOKUP(M42,$AU$40:$AY$43,4,FALSE)</f>
        <v>2</v>
      </c>
      <c r="Q42" s="434">
        <f>VLOOKUP(M42,$AU$40:$AY$43,5,FALSE)</f>
        <v>-1</v>
      </c>
      <c r="Z42" s="293" t="s">
        <v>62</v>
      </c>
      <c r="AA42" s="294">
        <f t="shared" si="65"/>
        <v>0</v>
      </c>
      <c r="AB42" s="294">
        <f t="shared" si="66"/>
        <v>1</v>
      </c>
      <c r="AC42" s="294">
        <f t="shared" si="67"/>
        <v>2</v>
      </c>
      <c r="AD42" s="293" t="s">
        <v>64</v>
      </c>
      <c r="AE42" s="294">
        <f t="shared" si="68"/>
        <v>3</v>
      </c>
      <c r="AF42" s="290">
        <f t="shared" si="69"/>
        <v>2</v>
      </c>
      <c r="AG42" s="290">
        <f t="shared" si="70"/>
        <v>1</v>
      </c>
      <c r="AI42" s="289">
        <f>RANK($AJ42,$AJ$40:$AJ$43,1)+COUNTIF($AJ$40:$AJ42,$AJ42)-1</f>
        <v>2</v>
      </c>
      <c r="AJ42" s="289">
        <f>AK42+AL42+AM42</f>
        <v>2</v>
      </c>
      <c r="AK42" s="289">
        <f t="shared" si="72"/>
        <v>0</v>
      </c>
      <c r="AL42" s="289">
        <f t="shared" si="73"/>
        <v>0</v>
      </c>
      <c r="AM42" s="289">
        <f t="shared" si="74"/>
        <v>2</v>
      </c>
      <c r="AN42" s="293" t="s">
        <v>63</v>
      </c>
      <c r="AO42" s="289">
        <f t="shared" si="75"/>
        <v>2</v>
      </c>
      <c r="AP42" s="289">
        <f t="shared" si="76"/>
        <v>2</v>
      </c>
      <c r="AQ42" s="289">
        <f t="shared" si="77"/>
        <v>3</v>
      </c>
      <c r="AR42" s="289">
        <f t="shared" si="78"/>
        <v>-1</v>
      </c>
      <c r="AT42" s="289">
        <v>3</v>
      </c>
      <c r="AU42" s="289" t="str">
        <f t="shared" si="79"/>
        <v>Schweiz</v>
      </c>
      <c r="AV42" s="289">
        <f t="shared" si="80"/>
        <v>2</v>
      </c>
      <c r="AW42" s="289">
        <f t="shared" si="81"/>
        <v>1</v>
      </c>
      <c r="AX42" s="289">
        <f t="shared" si="82"/>
        <v>2</v>
      </c>
      <c r="AY42" s="289">
        <f t="shared" si="83"/>
        <v>-1</v>
      </c>
      <c r="AZ42" s="351">
        <v>25</v>
      </c>
      <c r="BA42" s="358">
        <v>41810.666666666664</v>
      </c>
      <c r="BB42" s="353" t="s">
        <v>62</v>
      </c>
      <c r="BC42" s="354" t="s">
        <v>6</v>
      </c>
      <c r="BD42" s="355" t="s">
        <v>64</v>
      </c>
      <c r="BE42" s="357">
        <f>IF(G42='Resultat &amp; tabell'!$G42,2,0)</f>
        <v>0</v>
      </c>
      <c r="BF42" s="356" t="s">
        <v>6</v>
      </c>
      <c r="BG42" s="357">
        <f>IF(I42='Resultat &amp; tabell'!$I42,2,0)</f>
        <v>0</v>
      </c>
      <c r="BH42" s="357">
        <f>IF(J42='Resultat &amp; tabell'!$J42,1,0)</f>
        <v>1</v>
      </c>
      <c r="BI42" s="341">
        <f t="shared" si="71"/>
        <v>1</v>
      </c>
      <c r="BK42" s="359"/>
      <c r="BL42" s="381"/>
      <c r="BM42" s="381"/>
      <c r="BN42" s="381"/>
      <c r="BO42" s="381"/>
    </row>
    <row r="43" spans="2:67" ht="14.25" customHeight="1" x14ac:dyDescent="0.25">
      <c r="B43" s="280">
        <v>26</v>
      </c>
      <c r="C43" s="323">
        <v>41810.791666666664</v>
      </c>
      <c r="D43" s="319" t="s">
        <v>188</v>
      </c>
      <c r="E43" s="320" t="s">
        <v>6</v>
      </c>
      <c r="F43" s="321" t="s">
        <v>189</v>
      </c>
      <c r="G43" s="397">
        <v>1</v>
      </c>
      <c r="H43" s="334" t="s">
        <v>6</v>
      </c>
      <c r="I43" s="397">
        <v>1</v>
      </c>
      <c r="J43" s="397" t="s">
        <v>122</v>
      </c>
      <c r="K43" s="411">
        <f>IF('Resultat &amp; tabell'!J43="",0,BI43)</f>
        <v>2</v>
      </c>
      <c r="L43" s="401">
        <v>4</v>
      </c>
      <c r="M43" s="421" t="str">
        <f>VLOOKUP(L43,$AT$40:$AY$43,2,FALSE)</f>
        <v>Honduras</v>
      </c>
      <c r="N43" s="418">
        <f>VLOOKUP(M43,$AU$40:$AY$43,2,FALSE)</f>
        <v>2</v>
      </c>
      <c r="O43" s="418">
        <f>VLOOKUP(M43,$AU$40:$AY$43,3,FALSE)</f>
        <v>1</v>
      </c>
      <c r="P43" s="418">
        <f>VLOOKUP(M43,$AU$40:$AY$43,4,FALSE)</f>
        <v>3</v>
      </c>
      <c r="Q43" s="419">
        <f>VLOOKUP(M43,$AU$40:$AY$43,5,FALSE)</f>
        <v>-2</v>
      </c>
      <c r="Z43" s="293" t="s">
        <v>65</v>
      </c>
      <c r="AA43" s="294">
        <f t="shared" si="65"/>
        <v>1</v>
      </c>
      <c r="AB43" s="294">
        <f t="shared" si="66"/>
        <v>1</v>
      </c>
      <c r="AC43" s="294">
        <f t="shared" si="67"/>
        <v>1</v>
      </c>
      <c r="AD43" s="293" t="s">
        <v>63</v>
      </c>
      <c r="AE43" s="294">
        <f t="shared" si="68"/>
        <v>1</v>
      </c>
      <c r="AF43" s="290">
        <f t="shared" si="69"/>
        <v>1</v>
      </c>
      <c r="AG43" s="290">
        <f t="shared" si="70"/>
        <v>1</v>
      </c>
      <c r="AI43" s="289">
        <f>RANK($AJ43,$AJ$40:$AJ$43,1)+COUNTIF($AJ$40:$AJ43,$AJ43)-1</f>
        <v>4</v>
      </c>
      <c r="AJ43" s="289">
        <f>AK43+AL43+AM43</f>
        <v>4</v>
      </c>
      <c r="AK43" s="289">
        <f t="shared" si="72"/>
        <v>0</v>
      </c>
      <c r="AL43" s="289">
        <f t="shared" si="73"/>
        <v>2</v>
      </c>
      <c r="AM43" s="289">
        <f t="shared" si="74"/>
        <v>2</v>
      </c>
      <c r="AN43" s="293" t="s">
        <v>65</v>
      </c>
      <c r="AO43" s="289">
        <f t="shared" si="75"/>
        <v>2</v>
      </c>
      <c r="AP43" s="289">
        <f t="shared" si="76"/>
        <v>1</v>
      </c>
      <c r="AQ43" s="289">
        <f t="shared" si="77"/>
        <v>3</v>
      </c>
      <c r="AR43" s="289">
        <f t="shared" si="78"/>
        <v>-2</v>
      </c>
      <c r="AT43" s="289">
        <v>4</v>
      </c>
      <c r="AU43" s="289" t="str">
        <f t="shared" si="79"/>
        <v>Honduras</v>
      </c>
      <c r="AV43" s="289">
        <f t="shared" si="80"/>
        <v>2</v>
      </c>
      <c r="AW43" s="289">
        <f t="shared" si="81"/>
        <v>1</v>
      </c>
      <c r="AX43" s="289">
        <f t="shared" si="82"/>
        <v>3</v>
      </c>
      <c r="AY43" s="289">
        <f t="shared" si="83"/>
        <v>-2</v>
      </c>
      <c r="AZ43" s="351">
        <v>26</v>
      </c>
      <c r="BA43" s="358">
        <v>41810.791666666664</v>
      </c>
      <c r="BB43" s="353" t="s">
        <v>65</v>
      </c>
      <c r="BC43" s="354" t="s">
        <v>6</v>
      </c>
      <c r="BD43" s="355" t="s">
        <v>63</v>
      </c>
      <c r="BE43" s="357">
        <f>IF(G43='Resultat &amp; tabell'!$G43,2,0)</f>
        <v>2</v>
      </c>
      <c r="BF43" s="356" t="s">
        <v>6</v>
      </c>
      <c r="BG43" s="357">
        <f>IF(I43='Resultat &amp; tabell'!$I43,2,0)</f>
        <v>0</v>
      </c>
      <c r="BH43" s="357">
        <f>IF(J43='Resultat &amp; tabell'!$J43,1,0)</f>
        <v>0</v>
      </c>
      <c r="BI43" s="341">
        <f t="shared" si="71"/>
        <v>2</v>
      </c>
      <c r="BK43" s="359"/>
      <c r="BL43" s="381"/>
      <c r="BM43" s="381"/>
      <c r="BN43" s="381"/>
      <c r="BO43" s="381"/>
    </row>
    <row r="44" spans="2:67" ht="14.25" customHeight="1" x14ac:dyDescent="0.25">
      <c r="B44" s="280">
        <v>41</v>
      </c>
      <c r="C44" s="323">
        <v>41815.666666666664</v>
      </c>
      <c r="D44" s="319" t="s">
        <v>188</v>
      </c>
      <c r="E44" s="320" t="s">
        <v>6</v>
      </c>
      <c r="F44" s="321" t="s">
        <v>186</v>
      </c>
      <c r="G44" s="397">
        <v>0</v>
      </c>
      <c r="H44" s="334" t="s">
        <v>6</v>
      </c>
      <c r="I44" s="397">
        <v>0</v>
      </c>
      <c r="J44" s="397" t="s">
        <v>122</v>
      </c>
      <c r="K44" s="411">
        <f>IF('Resultat &amp; tabell'!J44="",0,BI44)</f>
        <v>2</v>
      </c>
      <c r="M44" s="403"/>
      <c r="N44" s="433"/>
      <c r="O44" s="276"/>
      <c r="P44" s="433"/>
      <c r="Q44" s="433"/>
      <c r="Z44" s="293" t="s">
        <v>65</v>
      </c>
      <c r="AA44" s="294">
        <f t="shared" si="65"/>
        <v>1</v>
      </c>
      <c r="AB44" s="294">
        <f t="shared" si="66"/>
        <v>0</v>
      </c>
      <c r="AC44" s="294">
        <f t="shared" si="67"/>
        <v>0</v>
      </c>
      <c r="AD44" s="293" t="s">
        <v>62</v>
      </c>
      <c r="AE44" s="294">
        <f t="shared" si="68"/>
        <v>1</v>
      </c>
      <c r="AF44" s="290">
        <f t="shared" si="69"/>
        <v>0</v>
      </c>
      <c r="AG44" s="290">
        <f t="shared" si="70"/>
        <v>0</v>
      </c>
      <c r="AZ44" s="351">
        <v>41</v>
      </c>
      <c r="BA44" s="358">
        <v>41815.666666666664</v>
      </c>
      <c r="BB44" s="353" t="s">
        <v>65</v>
      </c>
      <c r="BC44" s="354" t="s">
        <v>6</v>
      </c>
      <c r="BD44" s="355" t="s">
        <v>62</v>
      </c>
      <c r="BE44" s="357">
        <f>IF(G44='Resultat &amp; tabell'!$G44,2,0)</f>
        <v>2</v>
      </c>
      <c r="BF44" s="356" t="s">
        <v>6</v>
      </c>
      <c r="BG44" s="357">
        <f>IF(I44='Resultat &amp; tabell'!$I44,2,0)</f>
        <v>0</v>
      </c>
      <c r="BH44" s="357">
        <f>IF(J44='Resultat &amp; tabell'!$J44,1,0)</f>
        <v>0</v>
      </c>
      <c r="BI44" s="341">
        <f t="shared" si="71"/>
        <v>2</v>
      </c>
      <c r="BL44" s="381"/>
      <c r="BM44" s="381"/>
      <c r="BN44" s="381"/>
      <c r="BO44" s="381"/>
    </row>
    <row r="45" spans="2:67" ht="14.25" customHeight="1" x14ac:dyDescent="0.25">
      <c r="B45" s="280">
        <v>42</v>
      </c>
      <c r="C45" s="323">
        <v>41815.708333333336</v>
      </c>
      <c r="D45" s="319" t="s">
        <v>189</v>
      </c>
      <c r="E45" s="320" t="s">
        <v>6</v>
      </c>
      <c r="F45" s="321" t="s">
        <v>187</v>
      </c>
      <c r="G45" s="397">
        <v>1</v>
      </c>
      <c r="H45" s="334" t="s">
        <v>6</v>
      </c>
      <c r="I45" s="397">
        <v>2</v>
      </c>
      <c r="J45" s="397">
        <v>2</v>
      </c>
      <c r="K45" s="411">
        <f>IF('Resultat &amp; tabell'!J45="",0,BI45)</f>
        <v>0</v>
      </c>
      <c r="M45" s="456"/>
      <c r="N45" s="276"/>
      <c r="O45" s="433"/>
      <c r="P45" s="433"/>
      <c r="Q45" s="433"/>
      <c r="Z45" s="293" t="s">
        <v>63</v>
      </c>
      <c r="AA45" s="294">
        <f t="shared" si="65"/>
        <v>0</v>
      </c>
      <c r="AB45" s="294">
        <f t="shared" si="66"/>
        <v>1</v>
      </c>
      <c r="AC45" s="294">
        <f t="shared" si="67"/>
        <v>2</v>
      </c>
      <c r="AD45" s="293" t="s">
        <v>64</v>
      </c>
      <c r="AE45" s="294">
        <f t="shared" si="68"/>
        <v>3</v>
      </c>
      <c r="AF45" s="290">
        <f t="shared" si="69"/>
        <v>2</v>
      </c>
      <c r="AG45" s="290">
        <f t="shared" si="70"/>
        <v>1</v>
      </c>
      <c r="AZ45" s="351">
        <v>42</v>
      </c>
      <c r="BA45" s="358">
        <v>41815.708333333336</v>
      </c>
      <c r="BB45" s="353" t="s">
        <v>63</v>
      </c>
      <c r="BC45" s="354" t="s">
        <v>6</v>
      </c>
      <c r="BD45" s="355" t="s">
        <v>64</v>
      </c>
      <c r="BE45" s="357">
        <f>IF(G45='Resultat &amp; tabell'!$G45,2,0)</f>
        <v>0</v>
      </c>
      <c r="BF45" s="356" t="s">
        <v>6</v>
      </c>
      <c r="BG45" s="357">
        <f>IF(I45='Resultat &amp; tabell'!$I45,2,0)</f>
        <v>0</v>
      </c>
      <c r="BH45" s="357">
        <f>IF(J45='Resultat &amp; tabell'!$J45,1,0)</f>
        <v>0</v>
      </c>
      <c r="BI45" s="341">
        <f t="shared" si="71"/>
        <v>0</v>
      </c>
      <c r="BL45" s="381"/>
      <c r="BM45" s="381"/>
      <c r="BN45" s="381"/>
      <c r="BO45" s="381"/>
    </row>
    <row r="46" spans="2:67" ht="14.25" customHeight="1" x14ac:dyDescent="0.25">
      <c r="C46" s="295"/>
      <c r="K46" s="424"/>
      <c r="N46" s="423"/>
      <c r="O46" s="436"/>
      <c r="P46" s="423"/>
      <c r="Q46" s="423"/>
      <c r="BA46" s="366"/>
      <c r="BI46" s="342"/>
      <c r="BL46" s="381"/>
      <c r="BM46" s="385"/>
      <c r="BN46" s="381"/>
      <c r="BO46" s="381"/>
    </row>
    <row r="47" spans="2:67" s="300" customFormat="1" ht="14.25" customHeight="1" x14ac:dyDescent="0.25">
      <c r="B47" s="277" t="s">
        <v>66</v>
      </c>
      <c r="C47" s="298"/>
      <c r="D47" s="283"/>
      <c r="E47" s="284"/>
      <c r="F47" s="283"/>
      <c r="G47" s="284"/>
      <c r="H47" s="284"/>
      <c r="I47" s="284"/>
      <c r="J47" s="284"/>
      <c r="K47" s="424"/>
      <c r="L47" s="425"/>
      <c r="M47" s="426"/>
      <c r="N47" s="276"/>
      <c r="O47" s="437"/>
      <c r="P47" s="427"/>
      <c r="Q47" s="427"/>
      <c r="R47" s="426"/>
      <c r="S47" s="427"/>
      <c r="T47" s="284"/>
      <c r="U47" s="284"/>
      <c r="V47" s="284"/>
      <c r="W47" s="305"/>
      <c r="Z47" s="287"/>
      <c r="AA47" s="294"/>
      <c r="AB47" s="294"/>
      <c r="AC47" s="294"/>
      <c r="AD47" s="287"/>
      <c r="AE47" s="301"/>
      <c r="AF47" s="302"/>
      <c r="AG47" s="302"/>
      <c r="AH47" s="301"/>
      <c r="AI47" s="301"/>
      <c r="AJ47" s="301"/>
      <c r="AK47" s="301"/>
      <c r="AL47" s="301"/>
      <c r="AM47" s="301"/>
      <c r="AN47" s="301"/>
      <c r="AO47" s="301"/>
      <c r="AP47" s="301"/>
      <c r="AQ47" s="301"/>
      <c r="AR47" s="301"/>
      <c r="AS47" s="301"/>
      <c r="AT47" s="301"/>
      <c r="AU47" s="301"/>
      <c r="AV47" s="301"/>
      <c r="AW47" s="301"/>
      <c r="AX47" s="301"/>
      <c r="AY47" s="301"/>
      <c r="AZ47" s="344" t="s">
        <v>66</v>
      </c>
      <c r="BA47" s="368"/>
      <c r="BB47" s="345"/>
      <c r="BC47" s="346"/>
      <c r="BD47" s="345"/>
      <c r="BE47" s="346"/>
      <c r="BF47" s="346"/>
      <c r="BG47" s="346"/>
      <c r="BH47" s="346"/>
      <c r="BI47" s="343"/>
      <c r="BJ47" s="310"/>
      <c r="BK47" s="312"/>
      <c r="BL47" s="343"/>
      <c r="BM47" s="386"/>
      <c r="BN47" s="343"/>
      <c r="BO47" s="343"/>
    </row>
    <row r="48" spans="2:67" s="300" customFormat="1" ht="14.25" customHeight="1" x14ac:dyDescent="0.25">
      <c r="B48" s="330" t="s">
        <v>2</v>
      </c>
      <c r="C48" s="331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332" t="s">
        <v>81</v>
      </c>
      <c r="K48" s="428" t="s">
        <v>89</v>
      </c>
      <c r="L48" s="425"/>
      <c r="M48" s="407" t="s">
        <v>66</v>
      </c>
      <c r="N48" s="408" t="s">
        <v>89</v>
      </c>
      <c r="O48" s="408" t="s">
        <v>90</v>
      </c>
      <c r="P48" s="408" t="s">
        <v>91</v>
      </c>
      <c r="Q48" s="409" t="s">
        <v>101</v>
      </c>
      <c r="R48" s="426"/>
      <c r="S48" s="427"/>
      <c r="T48" s="284"/>
      <c r="U48" s="284"/>
      <c r="V48" s="284"/>
      <c r="W48" s="305"/>
      <c r="Z48" s="291" t="s">
        <v>87</v>
      </c>
      <c r="AA48" s="291" t="s">
        <v>89</v>
      </c>
      <c r="AB48" s="291" t="s">
        <v>90</v>
      </c>
      <c r="AC48" s="291" t="s">
        <v>91</v>
      </c>
      <c r="AD48" s="291" t="s">
        <v>88</v>
      </c>
      <c r="AE48" s="291" t="s">
        <v>89</v>
      </c>
      <c r="AF48" s="291" t="s">
        <v>90</v>
      </c>
      <c r="AG48" s="291" t="s">
        <v>91</v>
      </c>
      <c r="AH48" s="301"/>
      <c r="AI48" s="292" t="s">
        <v>99</v>
      </c>
      <c r="AJ48" s="292" t="s">
        <v>98</v>
      </c>
      <c r="AK48" s="292" t="s">
        <v>97</v>
      </c>
      <c r="AL48" s="291" t="s">
        <v>96</v>
      </c>
      <c r="AM48" s="291" t="s">
        <v>95</v>
      </c>
      <c r="AN48" s="291" t="s">
        <v>92</v>
      </c>
      <c r="AO48" s="291" t="s">
        <v>89</v>
      </c>
      <c r="AP48" s="291" t="s">
        <v>90</v>
      </c>
      <c r="AQ48" s="291" t="s">
        <v>91</v>
      </c>
      <c r="AR48" s="292" t="s">
        <v>93</v>
      </c>
      <c r="AS48" s="301"/>
      <c r="AT48" s="291" t="s">
        <v>94</v>
      </c>
      <c r="AU48" s="291" t="s">
        <v>92</v>
      </c>
      <c r="AV48" s="291" t="s">
        <v>89</v>
      </c>
      <c r="AW48" s="291" t="s">
        <v>90</v>
      </c>
      <c r="AX48" s="291" t="s">
        <v>91</v>
      </c>
      <c r="AY48" s="292" t="s">
        <v>93</v>
      </c>
      <c r="AZ48" s="373" t="s">
        <v>2</v>
      </c>
      <c r="BA48" s="371" t="s">
        <v>3</v>
      </c>
      <c r="BB48" s="375" t="s">
        <v>2</v>
      </c>
      <c r="BC48" s="372"/>
      <c r="BD48" s="376"/>
      <c r="BE48" s="1999" t="s">
        <v>4</v>
      </c>
      <c r="BF48" s="1999"/>
      <c r="BG48" s="1999"/>
      <c r="BH48" s="372" t="s">
        <v>81</v>
      </c>
      <c r="BI48" s="333" t="s">
        <v>89</v>
      </c>
      <c r="BJ48" s="310"/>
      <c r="BK48" s="347"/>
      <c r="BL48" s="343"/>
      <c r="BM48" s="343"/>
      <c r="BN48" s="343"/>
      <c r="BO48" s="343"/>
    </row>
    <row r="49" spans="2:67" ht="14.25" customHeight="1" x14ac:dyDescent="0.25">
      <c r="B49" s="280">
        <v>11</v>
      </c>
      <c r="C49" s="323">
        <v>41805.791666666664</v>
      </c>
      <c r="D49" s="319" t="s">
        <v>190</v>
      </c>
      <c r="E49" s="320" t="s">
        <v>6</v>
      </c>
      <c r="F49" s="321" t="s">
        <v>193</v>
      </c>
      <c r="G49" s="397">
        <v>3</v>
      </c>
      <c r="H49" s="334" t="s">
        <v>6</v>
      </c>
      <c r="I49" s="397">
        <v>1</v>
      </c>
      <c r="J49" s="397">
        <v>1</v>
      </c>
      <c r="K49" s="411">
        <f>IF('Resultat &amp; tabell'!J49="",0,BI49)</f>
        <v>3</v>
      </c>
      <c r="L49" s="412">
        <v>1</v>
      </c>
      <c r="M49" s="413" t="str">
        <f>VLOOKUP(L49,$AT$49:$AY$52,2,FALSE)</f>
        <v>Argentina</v>
      </c>
      <c r="N49" s="414">
        <f>VLOOKUP(M49,$AU$49:$AY$52,2,FALSE)</f>
        <v>9</v>
      </c>
      <c r="O49" s="414">
        <f>VLOOKUP(M49,$AU$49:$AY$52,3,FALSE)</f>
        <v>8</v>
      </c>
      <c r="P49" s="414">
        <f>VLOOKUP(M49,$AU$49:$AY$52,4,FALSE)</f>
        <v>3</v>
      </c>
      <c r="Q49" s="415">
        <f>VLOOKUP(M49,$AU$49:$AY$52,5,FALSE)</f>
        <v>5</v>
      </c>
      <c r="Z49" s="293" t="s">
        <v>67</v>
      </c>
      <c r="AA49" s="294">
        <f t="shared" ref="AA49:AA54" si="84">IF(G49="",0,IF($G49&lt;$I49,0,IF($G49=$I49,1,3)))</f>
        <v>3</v>
      </c>
      <c r="AB49" s="294">
        <f t="shared" ref="AB49:AB54" si="85">G49</f>
        <v>3</v>
      </c>
      <c r="AC49" s="294">
        <f t="shared" ref="AC49:AC54" si="86">I49</f>
        <v>1</v>
      </c>
      <c r="AD49" s="293" t="s">
        <v>68</v>
      </c>
      <c r="AE49" s="294">
        <f t="shared" ref="AE49:AE54" si="87">IF(I49="",0,IF(I49&lt;G49,0,IF(G49=I49,1,3)))</f>
        <v>0</v>
      </c>
      <c r="AF49" s="290">
        <f t="shared" ref="AF49:AF54" si="88">I49</f>
        <v>1</v>
      </c>
      <c r="AG49" s="290">
        <f t="shared" ref="AG49:AG54" si="89">G49</f>
        <v>3</v>
      </c>
      <c r="AI49" s="289">
        <f>RANK($AJ49,$AJ$49:$AJ$52,1)+COUNTIF($AJ$49:$AJ49,$AJ49)-1</f>
        <v>1</v>
      </c>
      <c r="AJ49" s="289">
        <f>AK49+AL49+AM49</f>
        <v>1</v>
      </c>
      <c r="AK49" s="289">
        <f>SUMPRODUCT(($AO$49:$AO$52=AO49)*($AR$49:$AR$52=AR49)*($AP$49:$AP$52&gt;AP49))</f>
        <v>0</v>
      </c>
      <c r="AL49" s="289">
        <f>SUMPRODUCT(($AO$49:$AO$52=AO49)*($AR$49:$AR$52&gt;AR49))</f>
        <v>0</v>
      </c>
      <c r="AM49" s="289">
        <f>RANK(AO49,$AO$49:$AO$52)</f>
        <v>1</v>
      </c>
      <c r="AN49" s="293" t="s">
        <v>67</v>
      </c>
      <c r="AO49" s="289">
        <f>SUMIF($Z$49:$Z$54,$AN49,$AA$49:$AA$54)+SUMIF($AD$49:$AD$54,$AN49,$AE$49:$AE$54)</f>
        <v>9</v>
      </c>
      <c r="AP49" s="289">
        <f>SUMIF($Z$49:$Z$54,$AN49,$AB$49:$AB$54)+SUMIF($AD$49:$AD$54,$AN49,$AF$49:$AF$54)</f>
        <v>8</v>
      </c>
      <c r="AQ49" s="289">
        <f>SUMIF($Z$49:$Z$54,$AN49,$AC$49:$AC$54)+SUMIF($AD$49:$AD$54,$AN49,$AG$49:$AG$54)</f>
        <v>3</v>
      </c>
      <c r="AR49" s="289">
        <f>AP49-AQ49</f>
        <v>5</v>
      </c>
      <c r="AT49" s="289">
        <v>1</v>
      </c>
      <c r="AU49" s="289" t="str">
        <f>VLOOKUP($AT49,$AI$49:$AR$52,6,FALSE)</f>
        <v>Argentina</v>
      </c>
      <c r="AV49" s="289">
        <f>VLOOKUP($AU49,$AN$49:$AR$52,2,FALSE)</f>
        <v>9</v>
      </c>
      <c r="AW49" s="289">
        <f>VLOOKUP($AU49,$AN$49:$AR$52,3,FALSE)</f>
        <v>8</v>
      </c>
      <c r="AX49" s="289">
        <f>VLOOKUP($AU49,$AN$49:$AR$52,4,FALSE)</f>
        <v>3</v>
      </c>
      <c r="AY49" s="289">
        <f>VLOOKUP($AU49,$AN$49:$AR$52,5,FALSE)</f>
        <v>5</v>
      </c>
      <c r="AZ49" s="351">
        <v>11</v>
      </c>
      <c r="BA49" s="358">
        <v>41805.791666666664</v>
      </c>
      <c r="BB49" s="353" t="s">
        <v>67</v>
      </c>
      <c r="BC49" s="354" t="s">
        <v>6</v>
      </c>
      <c r="BD49" s="355" t="s">
        <v>68</v>
      </c>
      <c r="BE49" s="357">
        <f>IF(G49='Resultat &amp; tabell'!$G49,2,0)</f>
        <v>0</v>
      </c>
      <c r="BF49" s="356" t="s">
        <v>6</v>
      </c>
      <c r="BG49" s="357">
        <f>IF(I49='Resultat &amp; tabell'!$I49,2,0)</f>
        <v>2</v>
      </c>
      <c r="BH49" s="357">
        <f>IF(J49='Resultat &amp; tabell'!$J49,1,0)</f>
        <v>1</v>
      </c>
      <c r="BI49" s="341">
        <f t="shared" ref="BI49:BI54" si="90">SUM(BE49+BG49+BH49)</f>
        <v>3</v>
      </c>
      <c r="BJ49" s="311"/>
      <c r="BK49" s="344"/>
      <c r="BL49" s="381"/>
      <c r="BM49" s="381"/>
      <c r="BN49" s="381"/>
      <c r="BO49" s="381"/>
    </row>
    <row r="50" spans="2:67" ht="14.25" customHeight="1" x14ac:dyDescent="0.25">
      <c r="B50" s="280">
        <v>12</v>
      </c>
      <c r="C50" s="323">
        <v>41806.666666666664</v>
      </c>
      <c r="D50" s="319" t="s">
        <v>191</v>
      </c>
      <c r="E50" s="320" t="s">
        <v>6</v>
      </c>
      <c r="F50" s="321" t="s">
        <v>192</v>
      </c>
      <c r="G50" s="397">
        <v>2</v>
      </c>
      <c r="H50" s="334" t="s">
        <v>6</v>
      </c>
      <c r="I50" s="397">
        <v>2</v>
      </c>
      <c r="J50" s="397" t="s">
        <v>122</v>
      </c>
      <c r="K50" s="411">
        <f>IF('Resultat &amp; tabell'!J50="",0,BI50)</f>
        <v>1</v>
      </c>
      <c r="L50" s="401">
        <v>2</v>
      </c>
      <c r="M50" s="417" t="str">
        <f>VLOOKUP(L50,$AT$49:$AY$52,2,FALSE)</f>
        <v>Iran</v>
      </c>
      <c r="N50" s="418">
        <f>VLOOKUP(M50,$AU$49:$AY$52,2,FALSE)</f>
        <v>4</v>
      </c>
      <c r="O50" s="418">
        <f>VLOOKUP(M50,$AU$49:$AY$52,3,FALSE)</f>
        <v>5</v>
      </c>
      <c r="P50" s="418">
        <f>VLOOKUP(M50,$AU$49:$AY$52,4,FALSE)</f>
        <v>6</v>
      </c>
      <c r="Q50" s="419">
        <f>VLOOKUP(M50,$AU$49:$AY$52,5,FALSE)</f>
        <v>-1</v>
      </c>
      <c r="Z50" s="293" t="s">
        <v>69</v>
      </c>
      <c r="AA50" s="294">
        <f t="shared" si="84"/>
        <v>1</v>
      </c>
      <c r="AB50" s="294">
        <f t="shared" si="85"/>
        <v>2</v>
      </c>
      <c r="AC50" s="294">
        <f t="shared" si="86"/>
        <v>2</v>
      </c>
      <c r="AD50" s="293" t="s">
        <v>70</v>
      </c>
      <c r="AE50" s="294">
        <f t="shared" si="87"/>
        <v>1</v>
      </c>
      <c r="AF50" s="290">
        <f t="shared" si="88"/>
        <v>2</v>
      </c>
      <c r="AG50" s="290">
        <f t="shared" si="89"/>
        <v>2</v>
      </c>
      <c r="AI50" s="289">
        <f>RANK($AJ50,$AJ$49:$AJ$52,1)+COUNTIF($AJ$49:$AJ50,$AJ50)-1</f>
        <v>2</v>
      </c>
      <c r="AJ50" s="289">
        <f>AK50+AL50+AM50</f>
        <v>2</v>
      </c>
      <c r="AK50" s="289">
        <f t="shared" ref="AK50:AK52" si="91">SUMPRODUCT(($AO$49:$AO$52=AO50)*($AR$49:$AR$52=AR50)*($AP$49:$AP$52&gt;AP50))</f>
        <v>0</v>
      </c>
      <c r="AL50" s="289">
        <f t="shared" ref="AL50:AL52" si="92">SUMPRODUCT(($AO$49:$AO$52=AO50)*($AR$49:$AR$52&gt;AR50))</f>
        <v>0</v>
      </c>
      <c r="AM50" s="289">
        <f t="shared" ref="AM50:AM52" si="93">RANK(AO50,$AO$49:$AO$52)</f>
        <v>2</v>
      </c>
      <c r="AN50" s="293" t="s">
        <v>69</v>
      </c>
      <c r="AO50" s="289">
        <f t="shared" ref="AO50:AO52" si="94">SUMIF($Z$49:$Z$54,$AN50,$AA$49:$AA$54)+SUMIF($AD$49:$AD$54,$AN50,$AE$49:$AE$54)</f>
        <v>4</v>
      </c>
      <c r="AP50" s="289">
        <f t="shared" ref="AP50:AP52" si="95">SUMIF($Z$49:$Z$54,$AN50,$AB$49:$AB$54)+SUMIF($AD$49:$AD$54,$AN50,$AF$49:$AF$54)</f>
        <v>5</v>
      </c>
      <c r="AQ50" s="289">
        <f t="shared" ref="AQ50:AQ52" si="96">SUMIF($Z$49:$Z$54,$AN50,$AC$49:$AC$54)+SUMIF($AD$49:$AD$54,$AN50,$AG$49:$AG$54)</f>
        <v>6</v>
      </c>
      <c r="AR50" s="289">
        <f t="shared" ref="AR50:AR52" si="97">AP50-AQ50</f>
        <v>-1</v>
      </c>
      <c r="AT50" s="289">
        <v>2</v>
      </c>
      <c r="AU50" s="289" t="str">
        <f t="shared" ref="AU50:AU52" si="98">VLOOKUP($AT50,$AI$49:$AR$52,6,FALSE)</f>
        <v>Iran</v>
      </c>
      <c r="AV50" s="289">
        <f t="shared" ref="AV50:AV52" si="99">VLOOKUP($AU50,$AN$49:$AR$52,2,FALSE)</f>
        <v>4</v>
      </c>
      <c r="AW50" s="289">
        <f t="shared" ref="AW50:AW52" si="100">VLOOKUP($AU50,$AN$49:$AR$52,3,FALSE)</f>
        <v>5</v>
      </c>
      <c r="AX50" s="289">
        <f t="shared" ref="AX50:AX52" si="101">VLOOKUP($AU50,$AN$49:$AR$52,4,FALSE)</f>
        <v>6</v>
      </c>
      <c r="AY50" s="289">
        <f t="shared" ref="AY50:AY52" si="102">VLOOKUP($AU50,$AN$49:$AR$52,5,FALSE)</f>
        <v>-1</v>
      </c>
      <c r="AZ50" s="351">
        <v>12</v>
      </c>
      <c r="BA50" s="358">
        <v>41806.666666666664</v>
      </c>
      <c r="BB50" s="353" t="s">
        <v>69</v>
      </c>
      <c r="BC50" s="354" t="s">
        <v>6</v>
      </c>
      <c r="BD50" s="355" t="s">
        <v>70</v>
      </c>
      <c r="BE50" s="357">
        <f>IF(G50='Resultat &amp; tabell'!$G50,2,0)</f>
        <v>0</v>
      </c>
      <c r="BF50" s="356" t="s">
        <v>6</v>
      </c>
      <c r="BG50" s="357">
        <f>IF(I50='Resultat &amp; tabell'!$I50,2,0)</f>
        <v>0</v>
      </c>
      <c r="BH50" s="357">
        <f>IF(J50='Resultat &amp; tabell'!$J50,1,0)</f>
        <v>1</v>
      </c>
      <c r="BI50" s="341">
        <f t="shared" si="90"/>
        <v>1</v>
      </c>
      <c r="BK50" s="344"/>
      <c r="BL50" s="381"/>
      <c r="BM50" s="381"/>
      <c r="BN50" s="381"/>
      <c r="BO50" s="381"/>
    </row>
    <row r="51" spans="2:67" ht="14.25" customHeight="1" x14ac:dyDescent="0.25">
      <c r="B51" s="280">
        <v>27</v>
      </c>
      <c r="C51" s="323">
        <v>41811.541666666664</v>
      </c>
      <c r="D51" s="319" t="s">
        <v>190</v>
      </c>
      <c r="E51" s="320" t="s">
        <v>6</v>
      </c>
      <c r="F51" s="321" t="s">
        <v>191</v>
      </c>
      <c r="G51" s="397">
        <v>3</v>
      </c>
      <c r="H51" s="334" t="s">
        <v>6</v>
      </c>
      <c r="I51" s="397">
        <v>1</v>
      </c>
      <c r="J51" s="397">
        <v>1</v>
      </c>
      <c r="K51" s="411">
        <f>IF('Resultat &amp; tabell'!J51="",0,BI51)</f>
        <v>1</v>
      </c>
      <c r="L51" s="401">
        <v>3</v>
      </c>
      <c r="M51" s="432" t="str">
        <f>VLOOKUP(L51,$AT$49:$AY$52,2,FALSE)</f>
        <v>Nigeria</v>
      </c>
      <c r="N51" s="433">
        <f>VLOOKUP(M51,$AU$49:$AY$52,2,FALSE)</f>
        <v>2</v>
      </c>
      <c r="O51" s="433">
        <f>VLOOKUP(M51,$AU$49:$AY$52,3,FALSE)</f>
        <v>4</v>
      </c>
      <c r="P51" s="433">
        <f>VLOOKUP(M51,$AU$49:$AY$52,4,FALSE)</f>
        <v>5</v>
      </c>
      <c r="Q51" s="434">
        <f>VLOOKUP(M51,$AU$49:$AY$52,5,FALSE)</f>
        <v>-1</v>
      </c>
      <c r="Z51" s="293" t="s">
        <v>67</v>
      </c>
      <c r="AA51" s="294">
        <f t="shared" si="84"/>
        <v>3</v>
      </c>
      <c r="AB51" s="294">
        <f t="shared" si="85"/>
        <v>3</v>
      </c>
      <c r="AC51" s="294">
        <f t="shared" si="86"/>
        <v>1</v>
      </c>
      <c r="AD51" s="293" t="s">
        <v>69</v>
      </c>
      <c r="AE51" s="294">
        <f t="shared" si="87"/>
        <v>0</v>
      </c>
      <c r="AF51" s="290">
        <f t="shared" si="88"/>
        <v>1</v>
      </c>
      <c r="AG51" s="290">
        <f t="shared" si="89"/>
        <v>3</v>
      </c>
      <c r="AI51" s="289">
        <f>RANK($AJ51,$AJ$49:$AJ$52,1)+COUNTIF($AJ$49:$AJ51,$AJ51)-1</f>
        <v>4</v>
      </c>
      <c r="AJ51" s="289">
        <f>AK51+AL51+AM51</f>
        <v>4</v>
      </c>
      <c r="AK51" s="289">
        <f t="shared" si="91"/>
        <v>0</v>
      </c>
      <c r="AL51" s="289">
        <f t="shared" si="92"/>
        <v>0</v>
      </c>
      <c r="AM51" s="289">
        <f t="shared" si="93"/>
        <v>4</v>
      </c>
      <c r="AN51" s="293" t="s">
        <v>68</v>
      </c>
      <c r="AO51" s="289">
        <f t="shared" si="94"/>
        <v>1</v>
      </c>
      <c r="AP51" s="289">
        <f t="shared" si="95"/>
        <v>3</v>
      </c>
      <c r="AQ51" s="289">
        <f t="shared" si="96"/>
        <v>6</v>
      </c>
      <c r="AR51" s="289">
        <f t="shared" si="97"/>
        <v>-3</v>
      </c>
      <c r="AT51" s="289">
        <v>3</v>
      </c>
      <c r="AU51" s="289" t="str">
        <f t="shared" si="98"/>
        <v>Nigeria</v>
      </c>
      <c r="AV51" s="289">
        <f t="shared" si="99"/>
        <v>2</v>
      </c>
      <c r="AW51" s="289">
        <f t="shared" si="100"/>
        <v>4</v>
      </c>
      <c r="AX51" s="289">
        <f t="shared" si="101"/>
        <v>5</v>
      </c>
      <c r="AY51" s="289">
        <f t="shared" si="102"/>
        <v>-1</v>
      </c>
      <c r="AZ51" s="351">
        <v>27</v>
      </c>
      <c r="BA51" s="358">
        <v>41811.541666666664</v>
      </c>
      <c r="BB51" s="353" t="s">
        <v>67</v>
      </c>
      <c r="BC51" s="354" t="s">
        <v>6</v>
      </c>
      <c r="BD51" s="355" t="s">
        <v>69</v>
      </c>
      <c r="BE51" s="357">
        <f>IF(G51='Resultat &amp; tabell'!$G51,2,0)</f>
        <v>0</v>
      </c>
      <c r="BF51" s="356" t="s">
        <v>6</v>
      </c>
      <c r="BG51" s="357">
        <f>IF(I51='Resultat &amp; tabell'!$I51,2,0)</f>
        <v>0</v>
      </c>
      <c r="BH51" s="357">
        <f>IF(J51='Resultat &amp; tabell'!$J51,1,0)</f>
        <v>1</v>
      </c>
      <c r="BI51" s="341">
        <f t="shared" si="90"/>
        <v>1</v>
      </c>
      <c r="BK51" s="359"/>
      <c r="BL51" s="381"/>
      <c r="BM51" s="381"/>
      <c r="BN51" s="381"/>
      <c r="BO51" s="381"/>
    </row>
    <row r="52" spans="2:67" ht="14.25" customHeight="1" x14ac:dyDescent="0.25">
      <c r="B52" s="280">
        <v>28</v>
      </c>
      <c r="C52" s="323">
        <v>41811.75</v>
      </c>
      <c r="D52" s="319" t="s">
        <v>192</v>
      </c>
      <c r="E52" s="320" t="s">
        <v>6</v>
      </c>
      <c r="F52" s="321" t="s">
        <v>193</v>
      </c>
      <c r="G52" s="397">
        <v>1</v>
      </c>
      <c r="H52" s="334" t="s">
        <v>6</v>
      </c>
      <c r="I52" s="397">
        <v>1</v>
      </c>
      <c r="J52" s="397" t="s">
        <v>122</v>
      </c>
      <c r="K52" s="411">
        <f>IF('Resultat &amp; tabell'!J52="",0,BI52)</f>
        <v>2</v>
      </c>
      <c r="L52" s="401">
        <v>4</v>
      </c>
      <c r="M52" s="421" t="str">
        <f>VLOOKUP(L52,$AT$49:$AY$52,2,FALSE)</f>
        <v>Bosnien</v>
      </c>
      <c r="N52" s="418">
        <f>VLOOKUP(M52,$AU$49:$AY$52,2,FALSE)</f>
        <v>1</v>
      </c>
      <c r="O52" s="418">
        <f>VLOOKUP(M52,$AU$49:$AY$52,3,FALSE)</f>
        <v>3</v>
      </c>
      <c r="P52" s="418">
        <f>VLOOKUP(M52,$AU$49:$AY$52,4,FALSE)</f>
        <v>6</v>
      </c>
      <c r="Q52" s="419">
        <f>VLOOKUP(M52,$AU$49:$AY$52,5,FALSE)</f>
        <v>-3</v>
      </c>
      <c r="Z52" s="293" t="s">
        <v>70</v>
      </c>
      <c r="AA52" s="294">
        <f t="shared" si="84"/>
        <v>1</v>
      </c>
      <c r="AB52" s="294">
        <f t="shared" si="85"/>
        <v>1</v>
      </c>
      <c r="AC52" s="294">
        <f t="shared" si="86"/>
        <v>1</v>
      </c>
      <c r="AD52" s="293" t="s">
        <v>68</v>
      </c>
      <c r="AE52" s="294">
        <f t="shared" si="87"/>
        <v>1</v>
      </c>
      <c r="AF52" s="290">
        <f t="shared" si="88"/>
        <v>1</v>
      </c>
      <c r="AG52" s="290">
        <f t="shared" si="89"/>
        <v>1</v>
      </c>
      <c r="AI52" s="289">
        <f>RANK($AJ52,$AJ$49:$AJ$52,1)+COUNTIF($AJ$49:$AJ52,$AJ52)-1</f>
        <v>3</v>
      </c>
      <c r="AJ52" s="289">
        <f>AK52+AL52+AM52</f>
        <v>3</v>
      </c>
      <c r="AK52" s="289">
        <f t="shared" si="91"/>
        <v>0</v>
      </c>
      <c r="AL52" s="289">
        <f t="shared" si="92"/>
        <v>0</v>
      </c>
      <c r="AM52" s="289">
        <f t="shared" si="93"/>
        <v>3</v>
      </c>
      <c r="AN52" s="293" t="s">
        <v>70</v>
      </c>
      <c r="AO52" s="289">
        <f t="shared" si="94"/>
        <v>2</v>
      </c>
      <c r="AP52" s="289">
        <f t="shared" si="95"/>
        <v>4</v>
      </c>
      <c r="AQ52" s="289">
        <f t="shared" si="96"/>
        <v>5</v>
      </c>
      <c r="AR52" s="289">
        <f t="shared" si="97"/>
        <v>-1</v>
      </c>
      <c r="AT52" s="289">
        <v>4</v>
      </c>
      <c r="AU52" s="289" t="str">
        <f t="shared" si="98"/>
        <v>Bosnien</v>
      </c>
      <c r="AV52" s="289">
        <f t="shared" si="99"/>
        <v>1</v>
      </c>
      <c r="AW52" s="289">
        <f t="shared" si="100"/>
        <v>3</v>
      </c>
      <c r="AX52" s="289">
        <f t="shared" si="101"/>
        <v>6</v>
      </c>
      <c r="AY52" s="289">
        <f t="shared" si="102"/>
        <v>-3</v>
      </c>
      <c r="AZ52" s="351">
        <v>28</v>
      </c>
      <c r="BA52" s="358">
        <v>41811.75</v>
      </c>
      <c r="BB52" s="353" t="s">
        <v>70</v>
      </c>
      <c r="BC52" s="354" t="s">
        <v>6</v>
      </c>
      <c r="BD52" s="355" t="s">
        <v>68</v>
      </c>
      <c r="BE52" s="357">
        <f>IF(G52='Resultat &amp; tabell'!$G52,2,0)</f>
        <v>2</v>
      </c>
      <c r="BF52" s="356" t="s">
        <v>6</v>
      </c>
      <c r="BG52" s="357">
        <f>IF(I52='Resultat &amp; tabell'!$I52,2,0)</f>
        <v>0</v>
      </c>
      <c r="BH52" s="357">
        <f>IF(J52='Resultat &amp; tabell'!$J52,1,0)</f>
        <v>0</v>
      </c>
      <c r="BI52" s="341">
        <f t="shared" si="90"/>
        <v>2</v>
      </c>
      <c r="BK52" s="359"/>
      <c r="BL52" s="381"/>
      <c r="BM52" s="381"/>
      <c r="BN52" s="381"/>
      <c r="BO52" s="381"/>
    </row>
    <row r="53" spans="2:67" ht="14.25" customHeight="1" x14ac:dyDescent="0.25">
      <c r="B53" s="280">
        <v>43</v>
      </c>
      <c r="C53" s="323">
        <v>41815.541666666664</v>
      </c>
      <c r="D53" s="319" t="s">
        <v>192</v>
      </c>
      <c r="E53" s="320" t="s">
        <v>6</v>
      </c>
      <c r="F53" s="321" t="s">
        <v>190</v>
      </c>
      <c r="G53" s="397">
        <v>1</v>
      </c>
      <c r="H53" s="334" t="s">
        <v>6</v>
      </c>
      <c r="I53" s="397">
        <v>2</v>
      </c>
      <c r="J53" s="397">
        <v>2</v>
      </c>
      <c r="K53" s="411">
        <f>IF('Resultat &amp; tabell'!J53="",0,BI53)</f>
        <v>1</v>
      </c>
      <c r="M53" s="403"/>
      <c r="N53" s="433"/>
      <c r="O53" s="433"/>
      <c r="P53" s="433"/>
      <c r="Q53" s="433"/>
      <c r="Z53" s="293" t="s">
        <v>70</v>
      </c>
      <c r="AA53" s="294">
        <f t="shared" si="84"/>
        <v>0</v>
      </c>
      <c r="AB53" s="294">
        <f t="shared" si="85"/>
        <v>1</v>
      </c>
      <c r="AC53" s="294">
        <f t="shared" si="86"/>
        <v>2</v>
      </c>
      <c r="AD53" s="293" t="s">
        <v>67</v>
      </c>
      <c r="AE53" s="294">
        <f t="shared" si="87"/>
        <v>3</v>
      </c>
      <c r="AF53" s="290">
        <f t="shared" si="88"/>
        <v>2</v>
      </c>
      <c r="AG53" s="290">
        <f t="shared" si="89"/>
        <v>1</v>
      </c>
      <c r="AZ53" s="351">
        <v>43</v>
      </c>
      <c r="BA53" s="358">
        <v>41815.541666666664</v>
      </c>
      <c r="BB53" s="353" t="s">
        <v>70</v>
      </c>
      <c r="BC53" s="354" t="s">
        <v>6</v>
      </c>
      <c r="BD53" s="355" t="s">
        <v>67</v>
      </c>
      <c r="BE53" s="357">
        <f>IF(G53='Resultat &amp; tabell'!$G53,2,0)</f>
        <v>0</v>
      </c>
      <c r="BF53" s="356" t="s">
        <v>6</v>
      </c>
      <c r="BG53" s="357">
        <f>IF(I53='Resultat &amp; tabell'!$I53,2,0)</f>
        <v>0</v>
      </c>
      <c r="BH53" s="357">
        <f>IF(J53='Resultat &amp; tabell'!$J53,1,0)</f>
        <v>1</v>
      </c>
      <c r="BI53" s="341">
        <f t="shared" si="90"/>
        <v>1</v>
      </c>
      <c r="BL53" s="381"/>
      <c r="BM53" s="381"/>
      <c r="BN53" s="381"/>
      <c r="BO53" s="381"/>
    </row>
    <row r="54" spans="2:67" ht="14.25" customHeight="1" x14ac:dyDescent="0.25">
      <c r="B54" s="280">
        <v>44</v>
      </c>
      <c r="C54" s="323">
        <v>41815.541666666664</v>
      </c>
      <c r="D54" s="319" t="s">
        <v>193</v>
      </c>
      <c r="E54" s="320" t="s">
        <v>6</v>
      </c>
      <c r="F54" s="321" t="s">
        <v>191</v>
      </c>
      <c r="G54" s="397">
        <v>1</v>
      </c>
      <c r="H54" s="334" t="s">
        <v>6</v>
      </c>
      <c r="I54" s="397">
        <v>2</v>
      </c>
      <c r="J54" s="397">
        <v>2</v>
      </c>
      <c r="K54" s="411">
        <f>IF('Resultat &amp; tabell'!J54="",0,BI54)</f>
        <v>0</v>
      </c>
      <c r="M54" s="276"/>
      <c r="N54" s="276"/>
      <c r="O54" s="433"/>
      <c r="P54" s="276"/>
      <c r="Q54" s="433"/>
      <c r="R54" s="276"/>
      <c r="Z54" s="293" t="s">
        <v>68</v>
      </c>
      <c r="AA54" s="294">
        <f t="shared" si="84"/>
        <v>0</v>
      </c>
      <c r="AB54" s="294">
        <f t="shared" si="85"/>
        <v>1</v>
      </c>
      <c r="AC54" s="294">
        <f t="shared" si="86"/>
        <v>2</v>
      </c>
      <c r="AD54" s="293" t="s">
        <v>69</v>
      </c>
      <c r="AE54" s="294">
        <f t="shared" si="87"/>
        <v>3</v>
      </c>
      <c r="AF54" s="290">
        <f t="shared" si="88"/>
        <v>2</v>
      </c>
      <c r="AG54" s="290">
        <f t="shared" si="89"/>
        <v>1</v>
      </c>
      <c r="AZ54" s="351">
        <v>44</v>
      </c>
      <c r="BA54" s="358">
        <v>41815.541666666664</v>
      </c>
      <c r="BB54" s="353" t="s">
        <v>68</v>
      </c>
      <c r="BC54" s="354" t="s">
        <v>6</v>
      </c>
      <c r="BD54" s="355" t="s">
        <v>69</v>
      </c>
      <c r="BE54" s="357">
        <f>IF(G54='Resultat &amp; tabell'!$G54,2,0)</f>
        <v>0</v>
      </c>
      <c r="BF54" s="356" t="s">
        <v>6</v>
      </c>
      <c r="BG54" s="357">
        <f>IF(I54='Resultat &amp; tabell'!$I54,2,0)</f>
        <v>0</v>
      </c>
      <c r="BH54" s="357">
        <f>IF(J54='Resultat &amp; tabell'!$J54,1,0)</f>
        <v>0</v>
      </c>
      <c r="BI54" s="341">
        <f t="shared" si="90"/>
        <v>0</v>
      </c>
      <c r="BL54" s="381"/>
      <c r="BM54" s="381"/>
      <c r="BN54" s="381"/>
      <c r="BO54" s="381"/>
    </row>
    <row r="55" spans="2:67" ht="14.25" customHeight="1" x14ac:dyDescent="0.25">
      <c r="C55" s="295"/>
      <c r="K55" s="424"/>
      <c r="N55" s="423"/>
      <c r="O55" s="436"/>
      <c r="P55" s="423"/>
      <c r="Q55" s="423"/>
      <c r="BA55" s="366"/>
      <c r="BI55" s="342"/>
      <c r="BL55" s="381"/>
      <c r="BM55" s="385"/>
      <c r="BN55" s="381"/>
      <c r="BO55" s="381"/>
    </row>
    <row r="56" spans="2:67" s="300" customFormat="1" ht="14.25" customHeight="1" x14ac:dyDescent="0.25">
      <c r="B56" s="277" t="s">
        <v>71</v>
      </c>
      <c r="C56" s="298"/>
      <c r="D56" s="283"/>
      <c r="E56" s="284"/>
      <c r="F56" s="283"/>
      <c r="G56" s="284"/>
      <c r="H56" s="284"/>
      <c r="I56" s="284"/>
      <c r="J56" s="284"/>
      <c r="K56" s="424"/>
      <c r="L56" s="425"/>
      <c r="M56" s="426"/>
      <c r="N56" s="427"/>
      <c r="O56" s="437"/>
      <c r="P56" s="427"/>
      <c r="Q56" s="427"/>
      <c r="R56" s="426"/>
      <c r="S56" s="427"/>
      <c r="T56" s="284"/>
      <c r="U56" s="284"/>
      <c r="V56" s="284"/>
      <c r="W56" s="305"/>
      <c r="Z56" s="287"/>
      <c r="AA56" s="294"/>
      <c r="AB56" s="294"/>
      <c r="AC56" s="294"/>
      <c r="AD56" s="287"/>
      <c r="AE56" s="301"/>
      <c r="AF56" s="302"/>
      <c r="AG56" s="302"/>
      <c r="AH56" s="301"/>
      <c r="AI56" s="301"/>
      <c r="AJ56" s="301"/>
      <c r="AK56" s="301"/>
      <c r="AL56" s="301"/>
      <c r="AM56" s="301"/>
      <c r="AN56" s="301"/>
      <c r="AO56" s="301"/>
      <c r="AP56" s="301"/>
      <c r="AQ56" s="301"/>
      <c r="AR56" s="301"/>
      <c r="AS56" s="301"/>
      <c r="AT56" s="301"/>
      <c r="AU56" s="301"/>
      <c r="AV56" s="301"/>
      <c r="AW56" s="301"/>
      <c r="AX56" s="301"/>
      <c r="AY56" s="301"/>
      <c r="AZ56" s="344" t="s">
        <v>71</v>
      </c>
      <c r="BA56" s="368"/>
      <c r="BB56" s="345"/>
      <c r="BC56" s="346"/>
      <c r="BD56" s="345"/>
      <c r="BE56" s="346"/>
      <c r="BF56" s="346"/>
      <c r="BG56" s="346"/>
      <c r="BH56" s="346"/>
      <c r="BI56" s="343"/>
      <c r="BJ56" s="310"/>
      <c r="BK56" s="312"/>
      <c r="BL56" s="343"/>
      <c r="BM56" s="386"/>
      <c r="BN56" s="343"/>
      <c r="BO56" s="343"/>
    </row>
    <row r="57" spans="2:67" s="300" customFormat="1" ht="14.25" customHeight="1" x14ac:dyDescent="0.25">
      <c r="B57" s="330" t="s">
        <v>2</v>
      </c>
      <c r="C57" s="331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332" t="s">
        <v>81</v>
      </c>
      <c r="K57" s="428" t="s">
        <v>89</v>
      </c>
      <c r="L57" s="425"/>
      <c r="M57" s="407" t="s">
        <v>71</v>
      </c>
      <c r="N57" s="408" t="s">
        <v>89</v>
      </c>
      <c r="O57" s="408" t="s">
        <v>90</v>
      </c>
      <c r="P57" s="408" t="s">
        <v>91</v>
      </c>
      <c r="Q57" s="409" t="s">
        <v>101</v>
      </c>
      <c r="R57" s="426"/>
      <c r="S57" s="427"/>
      <c r="T57" s="284"/>
      <c r="U57" s="284"/>
      <c r="V57" s="284"/>
      <c r="W57" s="305"/>
      <c r="Z57" s="291" t="s">
        <v>87</v>
      </c>
      <c r="AA57" s="291" t="s">
        <v>89</v>
      </c>
      <c r="AB57" s="291" t="s">
        <v>90</v>
      </c>
      <c r="AC57" s="291" t="s">
        <v>91</v>
      </c>
      <c r="AD57" s="291" t="s">
        <v>88</v>
      </c>
      <c r="AE57" s="291" t="s">
        <v>89</v>
      </c>
      <c r="AF57" s="291" t="s">
        <v>90</v>
      </c>
      <c r="AG57" s="291" t="s">
        <v>91</v>
      </c>
      <c r="AH57" s="301"/>
      <c r="AI57" s="292" t="s">
        <v>99</v>
      </c>
      <c r="AJ57" s="292" t="s">
        <v>98</v>
      </c>
      <c r="AK57" s="292" t="s">
        <v>97</v>
      </c>
      <c r="AL57" s="291" t="s">
        <v>96</v>
      </c>
      <c r="AM57" s="291" t="s">
        <v>95</v>
      </c>
      <c r="AN57" s="291" t="s">
        <v>92</v>
      </c>
      <c r="AO57" s="291" t="s">
        <v>89</v>
      </c>
      <c r="AP57" s="291" t="s">
        <v>90</v>
      </c>
      <c r="AQ57" s="291" t="s">
        <v>91</v>
      </c>
      <c r="AR57" s="292" t="s">
        <v>93</v>
      </c>
      <c r="AS57" s="301"/>
      <c r="AT57" s="291" t="s">
        <v>94</v>
      </c>
      <c r="AU57" s="291" t="s">
        <v>92</v>
      </c>
      <c r="AV57" s="291" t="s">
        <v>89</v>
      </c>
      <c r="AW57" s="291" t="s">
        <v>90</v>
      </c>
      <c r="AX57" s="291" t="s">
        <v>91</v>
      </c>
      <c r="AY57" s="292" t="s">
        <v>93</v>
      </c>
      <c r="AZ57" s="373" t="s">
        <v>2</v>
      </c>
      <c r="BA57" s="371" t="s">
        <v>3</v>
      </c>
      <c r="BB57" s="375" t="s">
        <v>2</v>
      </c>
      <c r="BC57" s="372"/>
      <c r="BD57" s="376"/>
      <c r="BE57" s="1999" t="s">
        <v>4</v>
      </c>
      <c r="BF57" s="1999"/>
      <c r="BG57" s="1999"/>
      <c r="BH57" s="372" t="s">
        <v>81</v>
      </c>
      <c r="BI57" s="333" t="s">
        <v>89</v>
      </c>
      <c r="BJ57" s="310"/>
      <c r="BK57" s="347"/>
      <c r="BL57" s="343"/>
      <c r="BM57" s="343"/>
      <c r="BN57" s="343"/>
      <c r="BO57" s="343"/>
    </row>
    <row r="58" spans="2:67" ht="14.25" customHeight="1" x14ac:dyDescent="0.25">
      <c r="B58" s="280">
        <v>13</v>
      </c>
      <c r="C58" s="323">
        <v>41806.541666666664</v>
      </c>
      <c r="D58" s="319" t="s">
        <v>194</v>
      </c>
      <c r="E58" s="320" t="s">
        <v>6</v>
      </c>
      <c r="F58" s="321" t="s">
        <v>197</v>
      </c>
      <c r="G58" s="397">
        <v>2</v>
      </c>
      <c r="H58" s="334" t="s">
        <v>6</v>
      </c>
      <c r="I58" s="397">
        <v>2</v>
      </c>
      <c r="J58" s="397" t="s">
        <v>122</v>
      </c>
      <c r="K58" s="411">
        <f>IF('Resultat &amp; tabell'!J58="",0,BI58)</f>
        <v>0</v>
      </c>
      <c r="L58" s="412">
        <v>1</v>
      </c>
      <c r="M58" s="413" t="str">
        <f>VLOOKUP(L58,$AT$58:$AY$61,2,FALSE)</f>
        <v>Portugal</v>
      </c>
      <c r="N58" s="414">
        <f>VLOOKUP(M58,$AU$58:$AY$61,2,FALSE)</f>
        <v>7</v>
      </c>
      <c r="O58" s="414">
        <f>VLOOKUP(M58,$AU$58:$AY$61,3,FALSE)</f>
        <v>7</v>
      </c>
      <c r="P58" s="414">
        <f>VLOOKUP(M58,$AU$58:$AY$61,4,FALSE)</f>
        <v>4</v>
      </c>
      <c r="Q58" s="415">
        <f>VLOOKUP(M58,$AU$58:$AY$61,5,FALSE)</f>
        <v>3</v>
      </c>
      <c r="Z58" s="293" t="s">
        <v>72</v>
      </c>
      <c r="AA58" s="294">
        <f t="shared" ref="AA58:AA63" si="103">IF(G58="",0,IF($G58&lt;$I58,0,IF($G58=$I58,1,3)))</f>
        <v>1</v>
      </c>
      <c r="AB58" s="294">
        <f t="shared" ref="AB58:AB63" si="104">G58</f>
        <v>2</v>
      </c>
      <c r="AC58" s="294">
        <f t="shared" ref="AC58:AC63" si="105">I58</f>
        <v>2</v>
      </c>
      <c r="AD58" s="293" t="s">
        <v>73</v>
      </c>
      <c r="AE58" s="294">
        <f t="shared" ref="AE58:AE63" si="106">IF(I58="",0,IF(I58&lt;G58,0,IF(G58=I58,1,3)))</f>
        <v>1</v>
      </c>
      <c r="AF58" s="290">
        <f t="shared" ref="AF58:AF63" si="107">I58</f>
        <v>2</v>
      </c>
      <c r="AG58" s="290">
        <f t="shared" ref="AG58:AG63" si="108">G58</f>
        <v>2</v>
      </c>
      <c r="AI58" s="289">
        <f>RANK($AJ58,$AJ$58:$AJ$61,1)+COUNTIF($AJ$58:$AJ58,$AJ58)-1</f>
        <v>2</v>
      </c>
      <c r="AJ58" s="289">
        <f>AK58+AL58+AM58</f>
        <v>2</v>
      </c>
      <c r="AK58" s="289">
        <f>SUMPRODUCT(($AO$58:$AO$61=AO58)*($AR$58:$AR$61=AR58)*($AP$58:$AP$61&gt;AP58))</f>
        <v>0</v>
      </c>
      <c r="AL58" s="289">
        <f>SUMPRODUCT(($AO$58:$AO$61=AO58)*($AR$58:$AR$61&gt;AR58))</f>
        <v>0</v>
      </c>
      <c r="AM58" s="289">
        <f>RANK(AO58,$AO$58:$AO$61)</f>
        <v>2</v>
      </c>
      <c r="AN58" s="293" t="s">
        <v>72</v>
      </c>
      <c r="AO58" s="289">
        <f>SUMIF($Z$58:$Z$63,$AN58,$AA$58:$AA$63)+SUMIF($AD$58:$AD$63,$AN58,$AE$58:$AE$63)</f>
        <v>5</v>
      </c>
      <c r="AP58" s="289">
        <f>SUMIF($Z$58:$Z$63,$AN58,$AB$58:$AB$63)+SUMIF($AD$58:$AD$63,$AN58,$AF$58:$AF$63)</f>
        <v>5</v>
      </c>
      <c r="AQ58" s="289">
        <f>SUMIF($Z$58:$Z$63,$AN58,$AC$58:$AC$63)+SUMIF($AD$58:$AD$63,$AN58,$AG$58:$AG$63)</f>
        <v>4</v>
      </c>
      <c r="AR58" s="289">
        <f>AP58-AQ58</f>
        <v>1</v>
      </c>
      <c r="AT58" s="289">
        <v>1</v>
      </c>
      <c r="AU58" s="289" t="str">
        <f>VLOOKUP($AT58,$AI$58:$AR$61,6,FALSE)</f>
        <v>Portugal</v>
      </c>
      <c r="AV58" s="289">
        <f>VLOOKUP($AU58,$AN$58:$AR$61,2,FALSE)</f>
        <v>7</v>
      </c>
      <c r="AW58" s="289">
        <f>VLOOKUP($AU58,$AN$58:$AR$61,3,FALSE)</f>
        <v>7</v>
      </c>
      <c r="AX58" s="289">
        <f>VLOOKUP($AU58,$AN$58:$AR$61,4,FALSE)</f>
        <v>4</v>
      </c>
      <c r="AY58" s="289">
        <f>VLOOKUP($AU58,$AN$58:$AR$61,5,FALSE)</f>
        <v>3</v>
      </c>
      <c r="AZ58" s="351">
        <v>13</v>
      </c>
      <c r="BA58" s="358">
        <v>41806.541666666664</v>
      </c>
      <c r="BB58" s="353" t="s">
        <v>72</v>
      </c>
      <c r="BC58" s="354" t="s">
        <v>6</v>
      </c>
      <c r="BD58" s="355" t="s">
        <v>73</v>
      </c>
      <c r="BE58" s="357">
        <f>IF(G58='Resultat &amp; tabell'!$G58,2,0)</f>
        <v>0</v>
      </c>
      <c r="BF58" s="356" t="s">
        <v>6</v>
      </c>
      <c r="BG58" s="357">
        <f>IF(I58='Resultat &amp; tabell'!$I58,2,0)</f>
        <v>0</v>
      </c>
      <c r="BH58" s="357">
        <f>IF(J58='Resultat &amp; tabell'!$J58,1,0)</f>
        <v>0</v>
      </c>
      <c r="BI58" s="341">
        <f t="shared" ref="BI58:BI63" si="109">SUM(BE58+BG58+BH58)</f>
        <v>0</v>
      </c>
      <c r="BJ58" s="311"/>
      <c r="BK58" s="344"/>
      <c r="BL58" s="381"/>
      <c r="BM58" s="381"/>
      <c r="BN58" s="381"/>
      <c r="BO58" s="381"/>
    </row>
    <row r="59" spans="2:67" ht="14.25" customHeight="1" x14ac:dyDescent="0.25">
      <c r="B59" s="280">
        <v>14</v>
      </c>
      <c r="C59" s="323">
        <v>41806.791666666664</v>
      </c>
      <c r="D59" s="319" t="s">
        <v>195</v>
      </c>
      <c r="E59" s="320" t="s">
        <v>6</v>
      </c>
      <c r="F59" s="321" t="s">
        <v>196</v>
      </c>
      <c r="G59" s="397">
        <v>1</v>
      </c>
      <c r="H59" s="334" t="s">
        <v>6</v>
      </c>
      <c r="I59" s="397">
        <v>2</v>
      </c>
      <c r="J59" s="397">
        <v>2</v>
      </c>
      <c r="K59" s="411">
        <f>IF('Resultat &amp; tabell'!J59="",0,BI59)</f>
        <v>5</v>
      </c>
      <c r="L59" s="401">
        <v>2</v>
      </c>
      <c r="M59" s="417" t="str">
        <f>VLOOKUP(L59,$AT$58:$AY$61,2,FALSE)</f>
        <v>Tyskland</v>
      </c>
      <c r="N59" s="418">
        <f>VLOOKUP(M59,$AU$58:$AY$61,2,FALSE)</f>
        <v>5</v>
      </c>
      <c r="O59" s="418">
        <f>VLOOKUP(M59,$AU$58:$AY$61,3,FALSE)</f>
        <v>5</v>
      </c>
      <c r="P59" s="418">
        <f>VLOOKUP(M59,$AU$58:$AY$61,4,FALSE)</f>
        <v>4</v>
      </c>
      <c r="Q59" s="419">
        <f>VLOOKUP(M59,$AU$58:$AY$61,5,FALSE)</f>
        <v>1</v>
      </c>
      <c r="Z59" s="293" t="s">
        <v>74</v>
      </c>
      <c r="AA59" s="294">
        <f t="shared" si="103"/>
        <v>0</v>
      </c>
      <c r="AB59" s="294">
        <f t="shared" si="104"/>
        <v>1</v>
      </c>
      <c r="AC59" s="294">
        <f t="shared" si="105"/>
        <v>2</v>
      </c>
      <c r="AD59" s="293" t="s">
        <v>75</v>
      </c>
      <c r="AE59" s="294">
        <f t="shared" si="106"/>
        <v>3</v>
      </c>
      <c r="AF59" s="290">
        <f t="shared" si="107"/>
        <v>2</v>
      </c>
      <c r="AG59" s="290">
        <f t="shared" si="108"/>
        <v>1</v>
      </c>
      <c r="AI59" s="289">
        <f>RANK($AJ59,$AJ$58:$AJ$61,1)+COUNTIF($AJ$58:$AJ59,$AJ59)-1</f>
        <v>4</v>
      </c>
      <c r="AJ59" s="289">
        <f>AK59+AL59+AM59</f>
        <v>4</v>
      </c>
      <c r="AK59" s="289">
        <f t="shared" ref="AK59:AK61" si="110">SUMPRODUCT(($AO$58:$AO$61=AO59)*($AR$58:$AR$61=AR59)*($AP$58:$AP$61&gt;AP59))</f>
        <v>0</v>
      </c>
      <c r="AL59" s="289">
        <f t="shared" ref="AL59:AL61" si="111">SUMPRODUCT(($AO$58:$AO$61=AO59)*($AR$58:$AR$61&gt;AR59))</f>
        <v>0</v>
      </c>
      <c r="AM59" s="289">
        <f t="shared" ref="AM59:AM61" si="112">RANK(AO59,$AO$58:$AO$61)</f>
        <v>4</v>
      </c>
      <c r="AN59" s="293" t="s">
        <v>74</v>
      </c>
      <c r="AO59" s="289">
        <f t="shared" ref="AO59:AO61" si="113">SUMIF($Z$58:$Z$63,$AN59,$AA$58:$AA$63)+SUMIF($AD$58:$AD$63,$AN59,$AE$58:$AE$63)</f>
        <v>0</v>
      </c>
      <c r="AP59" s="289">
        <f t="shared" ref="AP59:AP61" si="114">SUMIF($Z$58:$Z$63,$AN59,$AB$58:$AB$63)+SUMIF($AD$58:$AD$63,$AN59,$AF$58:$AF$63)</f>
        <v>2</v>
      </c>
      <c r="AQ59" s="289">
        <f t="shared" ref="AQ59:AQ61" si="115">SUMIF($Z$58:$Z$63,$AN59,$AC$58:$AC$63)+SUMIF($AD$58:$AD$63,$AN59,$AG$58:$AG$63)</f>
        <v>6</v>
      </c>
      <c r="AR59" s="289">
        <f t="shared" ref="AR59:AR61" si="116">AP59-AQ59</f>
        <v>-4</v>
      </c>
      <c r="AT59" s="289">
        <v>2</v>
      </c>
      <c r="AU59" s="289" t="str">
        <f t="shared" ref="AU59:AU61" si="117">VLOOKUP($AT59,$AI$58:$AR$61,6,FALSE)</f>
        <v>Tyskland</v>
      </c>
      <c r="AV59" s="289">
        <f t="shared" ref="AV59:AV61" si="118">VLOOKUP($AU59,$AN$58:$AR$61,2,FALSE)</f>
        <v>5</v>
      </c>
      <c r="AW59" s="289">
        <f t="shared" ref="AW59:AW61" si="119">VLOOKUP($AU59,$AN$58:$AR$61,3,FALSE)</f>
        <v>5</v>
      </c>
      <c r="AX59" s="289">
        <f t="shared" ref="AX59:AX61" si="120">VLOOKUP($AU59,$AN$58:$AR$61,4,FALSE)</f>
        <v>4</v>
      </c>
      <c r="AY59" s="289">
        <f t="shared" ref="AY59:AY61" si="121">VLOOKUP($AU59,$AN$58:$AR$61,5,FALSE)</f>
        <v>1</v>
      </c>
      <c r="AZ59" s="351">
        <v>14</v>
      </c>
      <c r="BA59" s="358">
        <v>41806.791666666664</v>
      </c>
      <c r="BB59" s="353" t="s">
        <v>74</v>
      </c>
      <c r="BC59" s="354" t="s">
        <v>6</v>
      </c>
      <c r="BD59" s="355" t="s">
        <v>75</v>
      </c>
      <c r="BE59" s="357">
        <f>IF(G59='Resultat &amp; tabell'!$G59,2,0)</f>
        <v>2</v>
      </c>
      <c r="BF59" s="356" t="s">
        <v>6</v>
      </c>
      <c r="BG59" s="357">
        <f>IF(I59='Resultat &amp; tabell'!$I59,2,0)</f>
        <v>2</v>
      </c>
      <c r="BH59" s="357">
        <f>IF(J59='Resultat &amp; tabell'!$J59,1,0)</f>
        <v>1</v>
      </c>
      <c r="BI59" s="341">
        <f t="shared" si="109"/>
        <v>5</v>
      </c>
      <c r="BK59" s="344"/>
      <c r="BL59" s="381"/>
      <c r="BM59" s="381"/>
      <c r="BN59" s="381"/>
      <c r="BO59" s="381"/>
    </row>
    <row r="60" spans="2:67" ht="14.25" customHeight="1" x14ac:dyDescent="0.25">
      <c r="B60" s="280">
        <v>29</v>
      </c>
      <c r="C60" s="323">
        <v>41811.666666666664</v>
      </c>
      <c r="D60" s="319" t="s">
        <v>194</v>
      </c>
      <c r="E60" s="320" t="s">
        <v>6</v>
      </c>
      <c r="F60" s="321" t="s">
        <v>195</v>
      </c>
      <c r="G60" s="397">
        <v>2</v>
      </c>
      <c r="H60" s="334" t="s">
        <v>6</v>
      </c>
      <c r="I60" s="397">
        <v>1</v>
      </c>
      <c r="J60" s="397">
        <v>1</v>
      </c>
      <c r="K60" s="411">
        <f>IF('Resultat &amp; tabell'!J60="",0,BI60)</f>
        <v>2</v>
      </c>
      <c r="L60" s="401">
        <v>3</v>
      </c>
      <c r="M60" s="432" t="str">
        <f>VLOOKUP(L60,$AT$58:$AY$61,2,FALSE)</f>
        <v>USA</v>
      </c>
      <c r="N60" s="433">
        <f>VLOOKUP(M60,$AU$58:$AY$61,2,FALSE)</f>
        <v>4</v>
      </c>
      <c r="O60" s="433">
        <f>VLOOKUP(M60,$AU$58:$AY$61,3,FALSE)</f>
        <v>5</v>
      </c>
      <c r="P60" s="433">
        <f>VLOOKUP(M60,$AU$58:$AY$61,4,FALSE)</f>
        <v>5</v>
      </c>
      <c r="Q60" s="434">
        <f>VLOOKUP(M60,$AU$58:$AY$61,5,FALSE)</f>
        <v>0</v>
      </c>
      <c r="Z60" s="293" t="s">
        <v>72</v>
      </c>
      <c r="AA60" s="294">
        <f t="shared" si="103"/>
        <v>3</v>
      </c>
      <c r="AB60" s="294">
        <f t="shared" si="104"/>
        <v>2</v>
      </c>
      <c r="AC60" s="294">
        <f t="shared" si="105"/>
        <v>1</v>
      </c>
      <c r="AD60" s="293" t="s">
        <v>74</v>
      </c>
      <c r="AE60" s="294">
        <f t="shared" si="106"/>
        <v>0</v>
      </c>
      <c r="AF60" s="290">
        <f t="shared" si="107"/>
        <v>1</v>
      </c>
      <c r="AG60" s="290">
        <f t="shared" si="108"/>
        <v>2</v>
      </c>
      <c r="AI60" s="289">
        <f>RANK($AJ60,$AJ$58:$AJ$61,1)+COUNTIF($AJ$58:$AJ60,$AJ60)-1</f>
        <v>1</v>
      </c>
      <c r="AJ60" s="289">
        <f>AK60+AL60+AM60</f>
        <v>1</v>
      </c>
      <c r="AK60" s="289">
        <f t="shared" si="110"/>
        <v>0</v>
      </c>
      <c r="AL60" s="289">
        <f t="shared" si="111"/>
        <v>0</v>
      </c>
      <c r="AM60" s="289">
        <f t="shared" si="112"/>
        <v>1</v>
      </c>
      <c r="AN60" s="293" t="s">
        <v>73</v>
      </c>
      <c r="AO60" s="289">
        <f t="shared" si="113"/>
        <v>7</v>
      </c>
      <c r="AP60" s="289">
        <f t="shared" si="114"/>
        <v>7</v>
      </c>
      <c r="AQ60" s="289">
        <f t="shared" si="115"/>
        <v>4</v>
      </c>
      <c r="AR60" s="289">
        <f t="shared" si="116"/>
        <v>3</v>
      </c>
      <c r="AT60" s="289">
        <v>3</v>
      </c>
      <c r="AU60" s="289" t="str">
        <f t="shared" si="117"/>
        <v>USA</v>
      </c>
      <c r="AV60" s="289">
        <f t="shared" si="118"/>
        <v>4</v>
      </c>
      <c r="AW60" s="289">
        <f t="shared" si="119"/>
        <v>5</v>
      </c>
      <c r="AX60" s="289">
        <f t="shared" si="120"/>
        <v>5</v>
      </c>
      <c r="AY60" s="289">
        <f t="shared" si="121"/>
        <v>0</v>
      </c>
      <c r="AZ60" s="351">
        <v>29</v>
      </c>
      <c r="BA60" s="358">
        <v>41811.666666666664</v>
      </c>
      <c r="BB60" s="353" t="s">
        <v>72</v>
      </c>
      <c r="BC60" s="354" t="s">
        <v>6</v>
      </c>
      <c r="BD60" s="355" t="s">
        <v>74</v>
      </c>
      <c r="BE60" s="357">
        <f>IF(G60='Resultat &amp; tabell'!$G60,2,0)</f>
        <v>2</v>
      </c>
      <c r="BF60" s="356" t="s">
        <v>6</v>
      </c>
      <c r="BG60" s="357">
        <f>IF(I60='Resultat &amp; tabell'!$I60,2,0)</f>
        <v>0</v>
      </c>
      <c r="BH60" s="357">
        <f>IF(J60='Resultat &amp; tabell'!$J60,1,0)</f>
        <v>0</v>
      </c>
      <c r="BI60" s="341">
        <f t="shared" si="109"/>
        <v>2</v>
      </c>
      <c r="BK60" s="359"/>
      <c r="BL60" s="381"/>
      <c r="BM60" s="381"/>
      <c r="BN60" s="381"/>
      <c r="BO60" s="381"/>
    </row>
    <row r="61" spans="2:67" ht="14.25" customHeight="1" x14ac:dyDescent="0.25">
      <c r="B61" s="280">
        <v>30</v>
      </c>
      <c r="C61" s="323">
        <v>41812.75</v>
      </c>
      <c r="D61" s="319" t="s">
        <v>196</v>
      </c>
      <c r="E61" s="320" t="s">
        <v>6</v>
      </c>
      <c r="F61" s="321" t="s">
        <v>197</v>
      </c>
      <c r="G61" s="397">
        <v>2</v>
      </c>
      <c r="H61" s="334" t="s">
        <v>6</v>
      </c>
      <c r="I61" s="397">
        <v>3</v>
      </c>
      <c r="J61" s="397">
        <v>2</v>
      </c>
      <c r="K61" s="411">
        <f>IF('Resultat &amp; tabell'!J61="",0,BI61)</f>
        <v>2</v>
      </c>
      <c r="L61" s="401">
        <v>4</v>
      </c>
      <c r="M61" s="421" t="str">
        <f>VLOOKUP(L61,$AT$58:$AY$61,2,FALSE)</f>
        <v>Ghana</v>
      </c>
      <c r="N61" s="418">
        <f>VLOOKUP(M61,$AU$58:$AY$61,2,FALSE)</f>
        <v>0</v>
      </c>
      <c r="O61" s="418">
        <f>VLOOKUP(M61,$AU$58:$AY$61,3,FALSE)</f>
        <v>2</v>
      </c>
      <c r="P61" s="418">
        <f>VLOOKUP(M61,$AU$58:$AY$61,4,FALSE)</f>
        <v>6</v>
      </c>
      <c r="Q61" s="419">
        <f>VLOOKUP(M61,$AU$58:$AY$61,5,FALSE)</f>
        <v>-4</v>
      </c>
      <c r="Z61" s="293" t="s">
        <v>75</v>
      </c>
      <c r="AA61" s="294">
        <f t="shared" si="103"/>
        <v>0</v>
      </c>
      <c r="AB61" s="294">
        <f t="shared" si="104"/>
        <v>2</v>
      </c>
      <c r="AC61" s="294">
        <f t="shared" si="105"/>
        <v>3</v>
      </c>
      <c r="AD61" s="293" t="s">
        <v>73</v>
      </c>
      <c r="AE61" s="294">
        <f t="shared" si="106"/>
        <v>3</v>
      </c>
      <c r="AF61" s="290">
        <f t="shared" si="107"/>
        <v>3</v>
      </c>
      <c r="AG61" s="290">
        <f t="shared" si="108"/>
        <v>2</v>
      </c>
      <c r="AI61" s="289">
        <f>RANK($AJ61,$AJ$58:$AJ$61,1)+COUNTIF($AJ$58:$AJ61,$AJ61)-1</f>
        <v>3</v>
      </c>
      <c r="AJ61" s="289">
        <f>AK61+AL61+AM61</f>
        <v>3</v>
      </c>
      <c r="AK61" s="289">
        <f t="shared" si="110"/>
        <v>0</v>
      </c>
      <c r="AL61" s="289">
        <f t="shared" si="111"/>
        <v>0</v>
      </c>
      <c r="AM61" s="289">
        <f t="shared" si="112"/>
        <v>3</v>
      </c>
      <c r="AN61" s="293" t="s">
        <v>75</v>
      </c>
      <c r="AO61" s="289">
        <f t="shared" si="113"/>
        <v>4</v>
      </c>
      <c r="AP61" s="289">
        <f t="shared" si="114"/>
        <v>5</v>
      </c>
      <c r="AQ61" s="289">
        <f t="shared" si="115"/>
        <v>5</v>
      </c>
      <c r="AR61" s="289">
        <f t="shared" si="116"/>
        <v>0</v>
      </c>
      <c r="AT61" s="289">
        <v>4</v>
      </c>
      <c r="AU61" s="289" t="str">
        <f t="shared" si="117"/>
        <v>Ghana</v>
      </c>
      <c r="AV61" s="289">
        <f t="shared" si="118"/>
        <v>0</v>
      </c>
      <c r="AW61" s="289">
        <f t="shared" si="119"/>
        <v>2</v>
      </c>
      <c r="AX61" s="289">
        <f t="shared" si="120"/>
        <v>6</v>
      </c>
      <c r="AY61" s="289">
        <f t="shared" si="121"/>
        <v>-4</v>
      </c>
      <c r="AZ61" s="351">
        <v>30</v>
      </c>
      <c r="BA61" s="358">
        <v>41812.75</v>
      </c>
      <c r="BB61" s="353" t="s">
        <v>75</v>
      </c>
      <c r="BC61" s="354" t="s">
        <v>6</v>
      </c>
      <c r="BD61" s="355" t="s">
        <v>73</v>
      </c>
      <c r="BE61" s="357">
        <f>IF(G61='Resultat &amp; tabell'!$G61,2,0)</f>
        <v>2</v>
      </c>
      <c r="BF61" s="356" t="s">
        <v>6</v>
      </c>
      <c r="BG61" s="357">
        <f>IF(I61='Resultat &amp; tabell'!$I61,2,0)</f>
        <v>0</v>
      </c>
      <c r="BH61" s="357">
        <f>IF(J61='Resultat &amp; tabell'!$J61,1,0)</f>
        <v>0</v>
      </c>
      <c r="BI61" s="341">
        <f t="shared" si="109"/>
        <v>2</v>
      </c>
      <c r="BK61" s="359"/>
      <c r="BL61" s="381"/>
      <c r="BM61" s="381"/>
      <c r="BN61" s="381"/>
      <c r="BO61" s="381"/>
    </row>
    <row r="62" spans="2:67" ht="14.25" customHeight="1" x14ac:dyDescent="0.25">
      <c r="B62" s="280">
        <v>45</v>
      </c>
      <c r="C62" s="323">
        <v>41816.541666666664</v>
      </c>
      <c r="D62" s="319" t="s">
        <v>196</v>
      </c>
      <c r="E62" s="320" t="s">
        <v>6</v>
      </c>
      <c r="F62" s="321" t="s">
        <v>194</v>
      </c>
      <c r="G62" s="397">
        <v>1</v>
      </c>
      <c r="H62" s="334" t="s">
        <v>6</v>
      </c>
      <c r="I62" s="397">
        <v>1</v>
      </c>
      <c r="J62" s="397" t="s">
        <v>122</v>
      </c>
      <c r="K62" s="411">
        <f>IF('Resultat &amp; tabell'!J62="",0,BI62)</f>
        <v>2</v>
      </c>
      <c r="M62" s="276"/>
      <c r="N62" s="276"/>
      <c r="O62" s="436"/>
      <c r="P62" s="276"/>
      <c r="Q62" s="423"/>
      <c r="R62" s="276"/>
      <c r="Z62" s="293" t="s">
        <v>75</v>
      </c>
      <c r="AA62" s="294">
        <f t="shared" si="103"/>
        <v>1</v>
      </c>
      <c r="AB62" s="294">
        <f t="shared" si="104"/>
        <v>1</v>
      </c>
      <c r="AC62" s="294">
        <f t="shared" si="105"/>
        <v>1</v>
      </c>
      <c r="AD62" s="293" t="s">
        <v>72</v>
      </c>
      <c r="AE62" s="294">
        <f t="shared" si="106"/>
        <v>1</v>
      </c>
      <c r="AF62" s="290">
        <f t="shared" si="107"/>
        <v>1</v>
      </c>
      <c r="AG62" s="290">
        <f t="shared" si="108"/>
        <v>1</v>
      </c>
      <c r="AZ62" s="351">
        <v>45</v>
      </c>
      <c r="BA62" s="358">
        <v>41816.541666666664</v>
      </c>
      <c r="BB62" s="353" t="s">
        <v>75</v>
      </c>
      <c r="BC62" s="354" t="s">
        <v>6</v>
      </c>
      <c r="BD62" s="355" t="s">
        <v>72</v>
      </c>
      <c r="BE62" s="357">
        <f>IF(G62='Resultat &amp; tabell'!$G62,2,0)</f>
        <v>0</v>
      </c>
      <c r="BF62" s="356" t="s">
        <v>6</v>
      </c>
      <c r="BG62" s="357">
        <f>IF(I62='Resultat &amp; tabell'!$I62,2,0)</f>
        <v>2</v>
      </c>
      <c r="BH62" s="357">
        <f>IF(J62='Resultat &amp; tabell'!$J62,1,0)</f>
        <v>0</v>
      </c>
      <c r="BI62" s="341">
        <f t="shared" si="109"/>
        <v>2</v>
      </c>
      <c r="BL62" s="381"/>
      <c r="BM62" s="385"/>
      <c r="BN62" s="381"/>
      <c r="BO62" s="381"/>
    </row>
    <row r="63" spans="2:67" ht="14.25" customHeight="1" x14ac:dyDescent="0.25">
      <c r="B63" s="280">
        <v>46</v>
      </c>
      <c r="C63" s="323">
        <v>41816.541666666664</v>
      </c>
      <c r="D63" s="319" t="s">
        <v>197</v>
      </c>
      <c r="E63" s="320" t="s">
        <v>6</v>
      </c>
      <c r="F63" s="321" t="s">
        <v>195</v>
      </c>
      <c r="G63" s="397">
        <v>2</v>
      </c>
      <c r="H63" s="334" t="s">
        <v>6</v>
      </c>
      <c r="I63" s="397">
        <v>0</v>
      </c>
      <c r="J63" s="397">
        <v>1</v>
      </c>
      <c r="K63" s="411">
        <f>IF('Resultat &amp; tabell'!J63="",0,BI63)</f>
        <v>3</v>
      </c>
      <c r="N63" s="423"/>
      <c r="O63" s="436"/>
      <c r="P63" s="423"/>
      <c r="Q63" s="423"/>
      <c r="Z63" s="293" t="s">
        <v>73</v>
      </c>
      <c r="AA63" s="294">
        <f t="shared" si="103"/>
        <v>3</v>
      </c>
      <c r="AB63" s="294">
        <f t="shared" si="104"/>
        <v>2</v>
      </c>
      <c r="AC63" s="294">
        <f t="shared" si="105"/>
        <v>0</v>
      </c>
      <c r="AD63" s="293" t="s">
        <v>74</v>
      </c>
      <c r="AE63" s="294">
        <f t="shared" si="106"/>
        <v>0</v>
      </c>
      <c r="AF63" s="290">
        <f t="shared" si="107"/>
        <v>0</v>
      </c>
      <c r="AG63" s="290">
        <f t="shared" si="108"/>
        <v>2</v>
      </c>
      <c r="AZ63" s="351">
        <v>46</v>
      </c>
      <c r="BA63" s="358">
        <v>41816.541666666664</v>
      </c>
      <c r="BB63" s="353" t="s">
        <v>73</v>
      </c>
      <c r="BC63" s="354" t="s">
        <v>6</v>
      </c>
      <c r="BD63" s="355" t="s">
        <v>74</v>
      </c>
      <c r="BE63" s="357">
        <f>IF(G63='Resultat &amp; tabell'!$G63,2,0)</f>
        <v>2</v>
      </c>
      <c r="BF63" s="356" t="s">
        <v>6</v>
      </c>
      <c r="BG63" s="357">
        <f>IF(I63='Resultat &amp; tabell'!$I63,2,0)</f>
        <v>0</v>
      </c>
      <c r="BH63" s="357">
        <f>IF(J63='Resultat &amp; tabell'!$J63,1,0)</f>
        <v>1</v>
      </c>
      <c r="BI63" s="341">
        <f t="shared" si="109"/>
        <v>3</v>
      </c>
      <c r="BL63" s="381"/>
      <c r="BM63" s="385"/>
      <c r="BN63" s="381"/>
      <c r="BO63" s="381"/>
    </row>
    <row r="64" spans="2:67" ht="14.25" customHeight="1" x14ac:dyDescent="0.25">
      <c r="C64" s="295"/>
      <c r="F64" s="276"/>
      <c r="K64" s="424"/>
      <c r="N64" s="423"/>
      <c r="O64" s="436"/>
      <c r="P64" s="423"/>
      <c r="Q64" s="423"/>
      <c r="BA64" s="366"/>
      <c r="BI64" s="342"/>
      <c r="BL64" s="381"/>
      <c r="BM64" s="385"/>
      <c r="BN64" s="381"/>
      <c r="BO64" s="381"/>
    </row>
    <row r="65" spans="2:67" s="300" customFormat="1" ht="14.25" customHeight="1" x14ac:dyDescent="0.25">
      <c r="B65" s="277" t="s">
        <v>76</v>
      </c>
      <c r="C65" s="298"/>
      <c r="D65" s="283"/>
      <c r="E65" s="284"/>
      <c r="F65" s="283"/>
      <c r="G65" s="284"/>
      <c r="H65" s="284"/>
      <c r="I65" s="284"/>
      <c r="J65" s="284"/>
      <c r="K65" s="424"/>
      <c r="L65" s="425"/>
      <c r="M65" s="426"/>
      <c r="N65" s="427"/>
      <c r="O65" s="437"/>
      <c r="P65" s="427"/>
      <c r="Q65" s="427"/>
      <c r="R65" s="426"/>
      <c r="S65" s="427"/>
      <c r="T65" s="284"/>
      <c r="U65" s="284"/>
      <c r="V65" s="284"/>
      <c r="W65" s="305"/>
      <c r="Z65" s="287"/>
      <c r="AA65" s="294"/>
      <c r="AB65" s="294"/>
      <c r="AC65" s="294"/>
      <c r="AD65" s="287"/>
      <c r="AE65" s="301"/>
      <c r="AF65" s="302"/>
      <c r="AG65" s="302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44" t="s">
        <v>76</v>
      </c>
      <c r="BA65" s="368"/>
      <c r="BB65" s="345"/>
      <c r="BC65" s="346"/>
      <c r="BD65" s="345"/>
      <c r="BE65" s="346"/>
      <c r="BF65" s="346"/>
      <c r="BG65" s="346"/>
      <c r="BH65" s="346"/>
      <c r="BI65" s="343"/>
      <c r="BJ65" s="310"/>
      <c r="BK65" s="312"/>
      <c r="BL65" s="343"/>
      <c r="BM65" s="386"/>
      <c r="BN65" s="343"/>
      <c r="BO65" s="343"/>
    </row>
    <row r="66" spans="2:67" s="300" customFormat="1" ht="14.25" customHeight="1" x14ac:dyDescent="0.25">
      <c r="B66" s="330" t="s">
        <v>2</v>
      </c>
      <c r="C66" s="331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332" t="s">
        <v>81</v>
      </c>
      <c r="K66" s="428" t="s">
        <v>89</v>
      </c>
      <c r="L66" s="425"/>
      <c r="M66" s="407" t="s">
        <v>76</v>
      </c>
      <c r="N66" s="408" t="s">
        <v>89</v>
      </c>
      <c r="O66" s="408" t="s">
        <v>90</v>
      </c>
      <c r="P66" s="408" t="s">
        <v>91</v>
      </c>
      <c r="Q66" s="409" t="s">
        <v>101</v>
      </c>
      <c r="R66" s="426"/>
      <c r="S66" s="427"/>
      <c r="T66" s="284"/>
      <c r="U66" s="284"/>
      <c r="V66" s="284"/>
      <c r="W66" s="305"/>
      <c r="Z66" s="291" t="s">
        <v>87</v>
      </c>
      <c r="AA66" s="291" t="s">
        <v>89</v>
      </c>
      <c r="AB66" s="291" t="s">
        <v>90</v>
      </c>
      <c r="AC66" s="291" t="s">
        <v>91</v>
      </c>
      <c r="AD66" s="291" t="s">
        <v>88</v>
      </c>
      <c r="AE66" s="291" t="s">
        <v>89</v>
      </c>
      <c r="AF66" s="291" t="s">
        <v>90</v>
      </c>
      <c r="AG66" s="291" t="s">
        <v>91</v>
      </c>
      <c r="AH66" s="301"/>
      <c r="AI66" s="292" t="s">
        <v>99</v>
      </c>
      <c r="AJ66" s="292" t="s">
        <v>98</v>
      </c>
      <c r="AK66" s="292" t="s">
        <v>97</v>
      </c>
      <c r="AL66" s="291" t="s">
        <v>96</v>
      </c>
      <c r="AM66" s="291" t="s">
        <v>95</v>
      </c>
      <c r="AN66" s="291" t="s">
        <v>92</v>
      </c>
      <c r="AO66" s="291" t="s">
        <v>89</v>
      </c>
      <c r="AP66" s="291" t="s">
        <v>90</v>
      </c>
      <c r="AQ66" s="291" t="s">
        <v>91</v>
      </c>
      <c r="AR66" s="292" t="s">
        <v>93</v>
      </c>
      <c r="AS66" s="301"/>
      <c r="AT66" s="291" t="s">
        <v>94</v>
      </c>
      <c r="AU66" s="291" t="s">
        <v>92</v>
      </c>
      <c r="AV66" s="291" t="s">
        <v>89</v>
      </c>
      <c r="AW66" s="291" t="s">
        <v>90</v>
      </c>
      <c r="AX66" s="291" t="s">
        <v>91</v>
      </c>
      <c r="AY66" s="292" t="s">
        <v>93</v>
      </c>
      <c r="AZ66" s="373" t="s">
        <v>2</v>
      </c>
      <c r="BA66" s="371" t="s">
        <v>3</v>
      </c>
      <c r="BB66" s="375" t="s">
        <v>2</v>
      </c>
      <c r="BC66" s="372"/>
      <c r="BD66" s="376"/>
      <c r="BE66" s="1999" t="s">
        <v>4</v>
      </c>
      <c r="BF66" s="1999"/>
      <c r="BG66" s="1999"/>
      <c r="BH66" s="372" t="s">
        <v>81</v>
      </c>
      <c r="BI66" s="333" t="s">
        <v>89</v>
      </c>
      <c r="BJ66" s="310"/>
      <c r="BK66" s="347"/>
      <c r="BL66" s="343"/>
      <c r="BM66" s="343"/>
      <c r="BN66" s="343"/>
      <c r="BO66" s="343"/>
    </row>
    <row r="67" spans="2:67" ht="14.25" customHeight="1" x14ac:dyDescent="0.25">
      <c r="B67" s="280">
        <v>15</v>
      </c>
      <c r="C67" s="323">
        <v>41807.541666666664</v>
      </c>
      <c r="D67" s="319" t="s">
        <v>179</v>
      </c>
      <c r="E67" s="320" t="s">
        <v>6</v>
      </c>
      <c r="F67" s="321" t="s">
        <v>180</v>
      </c>
      <c r="G67" s="397">
        <v>0</v>
      </c>
      <c r="H67" s="334" t="s">
        <v>6</v>
      </c>
      <c r="I67" s="397">
        <v>0</v>
      </c>
      <c r="J67" s="397" t="s">
        <v>122</v>
      </c>
      <c r="K67" s="411">
        <f>IF('Resultat &amp; tabell'!J67="",0,BI67)</f>
        <v>0</v>
      </c>
      <c r="L67" s="412">
        <v>1</v>
      </c>
      <c r="M67" s="413" t="str">
        <f>VLOOKUP(L67,$AT$67:$AY$70,2,FALSE)</f>
        <v>Ryssland</v>
      </c>
      <c r="N67" s="414">
        <f>VLOOKUP(M67,$AU$67:$AY$70,2,FALSE)</f>
        <v>9</v>
      </c>
      <c r="O67" s="414">
        <f>VLOOKUP(M67,$AU$67:$AY$70,3,FALSE)</f>
        <v>6</v>
      </c>
      <c r="P67" s="414">
        <f>VLOOKUP(M67,$AU$67:$AY$70,4,FALSE)</f>
        <v>3</v>
      </c>
      <c r="Q67" s="415">
        <f>VLOOKUP(M67,$AU$67:$AY$70,5,FALSE)</f>
        <v>3</v>
      </c>
      <c r="Z67" s="293" t="s">
        <v>77</v>
      </c>
      <c r="AA67" s="294">
        <f t="shared" ref="AA67:AA72" si="122">IF(G67="",0,IF($G67&lt;$I67,0,IF($G67=$I67,1,3)))</f>
        <v>1</v>
      </c>
      <c r="AB67" s="294">
        <f t="shared" ref="AB67:AB72" si="123">G67</f>
        <v>0</v>
      </c>
      <c r="AC67" s="294">
        <f t="shared" ref="AC67:AC72" si="124">I67</f>
        <v>0</v>
      </c>
      <c r="AD67" s="293" t="s">
        <v>78</v>
      </c>
      <c r="AE67" s="294">
        <f t="shared" ref="AE67:AE72" si="125">IF(I67="",0,IF(I67&lt;G67,0,IF(G67=I67,1,3)))</f>
        <v>1</v>
      </c>
      <c r="AF67" s="290">
        <f t="shared" ref="AF67:AF72" si="126">I67</f>
        <v>0</v>
      </c>
      <c r="AG67" s="290">
        <f t="shared" ref="AG67:AG72" si="127">G67</f>
        <v>0</v>
      </c>
      <c r="AI67" s="289">
        <f>RANK($AJ67,$AJ$67:$AJ$71,1)+COUNTIF($AJ$67:$AJ67,$AJ67)-1</f>
        <v>4</v>
      </c>
      <c r="AJ67" s="289">
        <f>AK67+AL67+AM67</f>
        <v>4</v>
      </c>
      <c r="AK67" s="289">
        <f>SUMPRODUCT(($AO$67:$AO$70=AO67)*($AR$67:$AR$70=AR67)*($AP$67:$AP$70&gt;AP67))</f>
        <v>0</v>
      </c>
      <c r="AL67" s="289">
        <f>SUMPRODUCT(($AO$67:$AO$70=AO67)*($AR$67:$AR$70&gt;AR67))</f>
        <v>0</v>
      </c>
      <c r="AM67" s="289">
        <f>RANK(AO67,$AO$67:$AO$70)</f>
        <v>4</v>
      </c>
      <c r="AN67" s="293" t="s">
        <v>77</v>
      </c>
      <c r="AO67" s="289">
        <f>SUMIF($Z$67:$Z$72,$AN67,$AA$67:$AA$72)+SUMIF($AD$67:$AD$72,$AN67,$AE$67:$AE$72)</f>
        <v>1</v>
      </c>
      <c r="AP67" s="289">
        <f>SUMIF($Z$67:$Z$72,$AN67,$AB$67:$AB$72)+SUMIF($AD$67:$AD$72,$AN67,$AF$67:$AF$72)</f>
        <v>2</v>
      </c>
      <c r="AQ67" s="289">
        <f>SUMIF($Z$67:$Z$72,$AN67,$AC$67:$AC$72)+SUMIF($AD$67:$AD$72,$AN67,$AG$67:$AG$72)</f>
        <v>4</v>
      </c>
      <c r="AR67" s="289">
        <f>AP67-AQ67</f>
        <v>-2</v>
      </c>
      <c r="AT67" s="289">
        <v>1</v>
      </c>
      <c r="AU67" s="289" t="str">
        <f>VLOOKUP($AT67,$AI$67:$AR$70,6,FALSE)</f>
        <v>Ryssland</v>
      </c>
      <c r="AV67" s="289">
        <f>VLOOKUP($AU67,$AN$67:$AR$70,2,FALSE)</f>
        <v>9</v>
      </c>
      <c r="AW67" s="289">
        <f>VLOOKUP($AU67,$AN$67:$AR$70,3,FALSE)</f>
        <v>6</v>
      </c>
      <c r="AX67" s="289">
        <f>VLOOKUP($AU67,$AN$67:$AR$70,4,FALSE)</f>
        <v>3</v>
      </c>
      <c r="AY67" s="289">
        <f>VLOOKUP($AU67,$AN$67:$AR$70,5,FALSE)</f>
        <v>3</v>
      </c>
      <c r="AZ67" s="351">
        <v>15</v>
      </c>
      <c r="BA67" s="358">
        <v>41807.541666666664</v>
      </c>
      <c r="BB67" s="353" t="s">
        <v>77</v>
      </c>
      <c r="BC67" s="354" t="s">
        <v>6</v>
      </c>
      <c r="BD67" s="355" t="s">
        <v>78</v>
      </c>
      <c r="BE67" s="357">
        <f>IF(G67='Resultat &amp; tabell'!$G67,2,0)</f>
        <v>0</v>
      </c>
      <c r="BF67" s="356" t="s">
        <v>6</v>
      </c>
      <c r="BG67" s="357">
        <f>IF(I67='Resultat &amp; tabell'!$I67,2,0)</f>
        <v>0</v>
      </c>
      <c r="BH67" s="357">
        <f>IF(J67='Resultat &amp; tabell'!$J67,1,0)</f>
        <v>0</v>
      </c>
      <c r="BI67" s="341">
        <f t="shared" ref="BI67:BI72" si="128">SUM(BE67+BG67+BH67)</f>
        <v>0</v>
      </c>
      <c r="BJ67" s="311"/>
      <c r="BK67" s="344"/>
      <c r="BL67" s="381"/>
      <c r="BM67" s="381"/>
      <c r="BN67" s="381"/>
      <c r="BO67" s="381"/>
    </row>
    <row r="68" spans="2:67" ht="14.25" customHeight="1" x14ac:dyDescent="0.25">
      <c r="B68" s="280">
        <v>16</v>
      </c>
      <c r="C68" s="323">
        <v>41807.75</v>
      </c>
      <c r="D68" s="319" t="s">
        <v>178</v>
      </c>
      <c r="E68" s="320" t="s">
        <v>6</v>
      </c>
      <c r="F68" s="321" t="s">
        <v>181</v>
      </c>
      <c r="G68" s="397">
        <v>2</v>
      </c>
      <c r="H68" s="334" t="s">
        <v>6</v>
      </c>
      <c r="I68" s="397">
        <v>1</v>
      </c>
      <c r="J68" s="397">
        <v>1</v>
      </c>
      <c r="K68" s="411">
        <f>IF('Resultat &amp; tabell'!J68="",0,BI68)</f>
        <v>2</v>
      </c>
      <c r="L68" s="401">
        <v>2</v>
      </c>
      <c r="M68" s="417" t="str">
        <f>VLOOKUP(L68,$AT$67:$AY$70,2,FALSE)</f>
        <v>Sydkorea</v>
      </c>
      <c r="N68" s="418">
        <f>VLOOKUP(M68,$AU$67:$AY$70,2,FALSE)</f>
        <v>4</v>
      </c>
      <c r="O68" s="418">
        <f>VLOOKUP(M68,$AU$67:$AY$70,3,FALSE)</f>
        <v>3</v>
      </c>
      <c r="P68" s="418">
        <f>VLOOKUP(M68,$AU$67:$AY$70,4,FALSE)</f>
        <v>3</v>
      </c>
      <c r="Q68" s="419">
        <f>VLOOKUP(M68,$AU$67:$AY$70,5,FALSE)</f>
        <v>0</v>
      </c>
      <c r="Z68" s="293" t="s">
        <v>79</v>
      </c>
      <c r="AA68" s="294">
        <f t="shared" si="122"/>
        <v>3</v>
      </c>
      <c r="AB68" s="294">
        <f t="shared" si="123"/>
        <v>2</v>
      </c>
      <c r="AC68" s="294">
        <f t="shared" si="124"/>
        <v>1</v>
      </c>
      <c r="AD68" s="293" t="s">
        <v>80</v>
      </c>
      <c r="AE68" s="294">
        <f t="shared" si="125"/>
        <v>0</v>
      </c>
      <c r="AF68" s="290">
        <f t="shared" si="126"/>
        <v>1</v>
      </c>
      <c r="AG68" s="290">
        <f t="shared" si="127"/>
        <v>2</v>
      </c>
      <c r="AI68" s="289">
        <f>RANK($AJ68,$AJ$67:$AJ$71,1)+COUNTIF($AJ$67:$AJ68,$AJ68)-1</f>
        <v>1</v>
      </c>
      <c r="AJ68" s="289">
        <f>AK68+AL68+AM68</f>
        <v>1</v>
      </c>
      <c r="AK68" s="289">
        <f t="shared" ref="AK68:AK70" si="129">SUMPRODUCT(($AO$67:$AO$70=AO68)*($AR$67:$AR$70=AR68)*($AP$67:$AP$70&gt;AP68))</f>
        <v>0</v>
      </c>
      <c r="AL68" s="289">
        <f t="shared" ref="AL68:AL70" si="130">SUMPRODUCT(($AO$67:$AO$70=AO68)*($AR$67:$AR$70&gt;AR68))</f>
        <v>0</v>
      </c>
      <c r="AM68" s="289">
        <f t="shared" ref="AM68:AM70" si="131">RANK(AO68,$AO$67:$AO$70)</f>
        <v>1</v>
      </c>
      <c r="AN68" s="293" t="s">
        <v>79</v>
      </c>
      <c r="AO68" s="289">
        <f t="shared" ref="AO68:AO70" si="132">SUMIF($Z$67:$Z$72,$AN68,$AA$67:$AA$72)+SUMIF($AD$67:$AD$72,$AN68,$AE$67:$AE$72)</f>
        <v>9</v>
      </c>
      <c r="AP68" s="289">
        <f t="shared" ref="AP68:AP70" si="133">SUMIF($Z$67:$Z$72,$AN68,$AB$67:$AB$72)+SUMIF($AD$67:$AD$72,$AN68,$AF$67:$AF$72)</f>
        <v>6</v>
      </c>
      <c r="AQ68" s="289">
        <f t="shared" ref="AQ68:AQ70" si="134">SUMIF($Z$67:$Z$72,$AN68,$AC$67:$AC$72)+SUMIF($AD$67:$AD$72,$AN68,$AG$67:$AG$72)</f>
        <v>3</v>
      </c>
      <c r="AR68" s="289">
        <f t="shared" ref="AR68:AR70" si="135">AP68-AQ68</f>
        <v>3</v>
      </c>
      <c r="AT68" s="289">
        <v>2</v>
      </c>
      <c r="AU68" s="289" t="str">
        <f t="shared" ref="AU68:AU70" si="136">VLOOKUP($AT68,$AI$67:$AR$70,6,FALSE)</f>
        <v>Sydkorea</v>
      </c>
      <c r="AV68" s="289">
        <f t="shared" ref="AV68:AV70" si="137">VLOOKUP($AU68,$AN$67:$AR$70,2,FALSE)</f>
        <v>4</v>
      </c>
      <c r="AW68" s="289">
        <f t="shared" ref="AW68:AW70" si="138">VLOOKUP($AU68,$AN$67:$AR$70,3,FALSE)</f>
        <v>3</v>
      </c>
      <c r="AX68" s="289">
        <f t="shared" ref="AX68:AX70" si="139">VLOOKUP($AU68,$AN$67:$AR$70,4,FALSE)</f>
        <v>3</v>
      </c>
      <c r="AY68" s="289">
        <f t="shared" ref="AY68:AY70" si="140">VLOOKUP($AU68,$AN$67:$AR$70,5,FALSE)</f>
        <v>0</v>
      </c>
      <c r="AZ68" s="351">
        <v>16</v>
      </c>
      <c r="BA68" s="358">
        <v>41807.75</v>
      </c>
      <c r="BB68" s="353" t="s">
        <v>79</v>
      </c>
      <c r="BC68" s="354" t="s">
        <v>6</v>
      </c>
      <c r="BD68" s="355" t="s">
        <v>80</v>
      </c>
      <c r="BE68" s="357">
        <f>IF(G68='Resultat &amp; tabell'!$G68,2,0)</f>
        <v>0</v>
      </c>
      <c r="BF68" s="356" t="s">
        <v>6</v>
      </c>
      <c r="BG68" s="357">
        <f>IF(I68='Resultat &amp; tabell'!$I68,2,0)</f>
        <v>2</v>
      </c>
      <c r="BH68" s="357">
        <f>IF(J68='Resultat &amp; tabell'!$J68,1,0)</f>
        <v>0</v>
      </c>
      <c r="BI68" s="341">
        <f t="shared" si="128"/>
        <v>2</v>
      </c>
      <c r="BK68" s="344"/>
      <c r="BL68" s="381"/>
      <c r="BM68" s="381"/>
      <c r="BN68" s="381"/>
      <c r="BO68" s="381"/>
    </row>
    <row r="69" spans="2:67" ht="14.25" customHeight="1" x14ac:dyDescent="0.25">
      <c r="B69" s="280">
        <v>31</v>
      </c>
      <c r="C69" s="323">
        <v>41812.541666666664</v>
      </c>
      <c r="D69" s="319" t="s">
        <v>179</v>
      </c>
      <c r="E69" s="320" t="s">
        <v>6</v>
      </c>
      <c r="F69" s="321" t="s">
        <v>178</v>
      </c>
      <c r="G69" s="397">
        <v>1</v>
      </c>
      <c r="H69" s="334" t="s">
        <v>6</v>
      </c>
      <c r="I69" s="397">
        <v>2</v>
      </c>
      <c r="J69" s="397">
        <v>2</v>
      </c>
      <c r="K69" s="411">
        <f>IF('Resultat &amp; tabell'!J69="",0,BI69)</f>
        <v>2</v>
      </c>
      <c r="L69" s="401">
        <v>3</v>
      </c>
      <c r="M69" s="432" t="str">
        <f>VLOOKUP(L69,$AT$67:$AY$70,2,FALSE)</f>
        <v>Algeriet</v>
      </c>
      <c r="N69" s="433">
        <f>VLOOKUP(M69,$AU$67:$AY$70,2,FALSE)</f>
        <v>2</v>
      </c>
      <c r="O69" s="433">
        <f>VLOOKUP(M69,$AU$67:$AY$70,3,FALSE)</f>
        <v>1</v>
      </c>
      <c r="P69" s="433">
        <f>VLOOKUP(M69,$AU$67:$AY$70,4,FALSE)</f>
        <v>2</v>
      </c>
      <c r="Q69" s="434">
        <f>VLOOKUP(M69,$AU$67:$AY$70,5,FALSE)</f>
        <v>-1</v>
      </c>
      <c r="Z69" s="293" t="s">
        <v>77</v>
      </c>
      <c r="AA69" s="294">
        <f t="shared" si="122"/>
        <v>0</v>
      </c>
      <c r="AB69" s="294">
        <f t="shared" si="123"/>
        <v>1</v>
      </c>
      <c r="AC69" s="294">
        <f t="shared" si="124"/>
        <v>2</v>
      </c>
      <c r="AD69" s="293" t="s">
        <v>79</v>
      </c>
      <c r="AE69" s="294">
        <f t="shared" si="125"/>
        <v>3</v>
      </c>
      <c r="AF69" s="290">
        <f t="shared" si="126"/>
        <v>2</v>
      </c>
      <c r="AG69" s="290">
        <f t="shared" si="127"/>
        <v>1</v>
      </c>
      <c r="AI69" s="289">
        <f>RANK($AJ69,$AJ$67:$AJ$71,1)+COUNTIF($AJ$67:$AJ69,$AJ69)-1</f>
        <v>3</v>
      </c>
      <c r="AJ69" s="289">
        <f>AK69+AL69+AM69</f>
        <v>3</v>
      </c>
      <c r="AK69" s="289">
        <f t="shared" si="129"/>
        <v>0</v>
      </c>
      <c r="AL69" s="289">
        <f t="shared" si="130"/>
        <v>0</v>
      </c>
      <c r="AM69" s="289">
        <f t="shared" si="131"/>
        <v>3</v>
      </c>
      <c r="AN69" s="293" t="s">
        <v>78</v>
      </c>
      <c r="AO69" s="289">
        <f t="shared" si="132"/>
        <v>2</v>
      </c>
      <c r="AP69" s="289">
        <f t="shared" si="133"/>
        <v>1</v>
      </c>
      <c r="AQ69" s="289">
        <f t="shared" si="134"/>
        <v>2</v>
      </c>
      <c r="AR69" s="289">
        <f t="shared" si="135"/>
        <v>-1</v>
      </c>
      <c r="AT69" s="289">
        <v>3</v>
      </c>
      <c r="AU69" s="289" t="str">
        <f t="shared" si="136"/>
        <v>Algeriet</v>
      </c>
      <c r="AV69" s="289">
        <f t="shared" si="137"/>
        <v>2</v>
      </c>
      <c r="AW69" s="289">
        <f t="shared" si="138"/>
        <v>1</v>
      </c>
      <c r="AX69" s="289">
        <f t="shared" si="139"/>
        <v>2</v>
      </c>
      <c r="AY69" s="289">
        <f t="shared" si="140"/>
        <v>-1</v>
      </c>
      <c r="AZ69" s="351">
        <v>31</v>
      </c>
      <c r="BA69" s="358">
        <v>41812.541666666664</v>
      </c>
      <c r="BB69" s="353" t="s">
        <v>77</v>
      </c>
      <c r="BC69" s="354" t="s">
        <v>6</v>
      </c>
      <c r="BD69" s="355" t="s">
        <v>79</v>
      </c>
      <c r="BE69" s="357">
        <f>IF(G69='Resultat &amp; tabell'!$G69,2,0)</f>
        <v>2</v>
      </c>
      <c r="BF69" s="356" t="s">
        <v>6</v>
      </c>
      <c r="BG69" s="357">
        <f>IF(I69='Resultat &amp; tabell'!$I69,2,0)</f>
        <v>0</v>
      </c>
      <c r="BH69" s="357">
        <f>IF(J69='Resultat &amp; tabell'!$J69,1,0)</f>
        <v>0</v>
      </c>
      <c r="BI69" s="341">
        <f t="shared" si="128"/>
        <v>2</v>
      </c>
      <c r="BK69" s="359"/>
      <c r="BL69" s="381"/>
      <c r="BM69" s="381"/>
      <c r="BN69" s="381"/>
      <c r="BO69" s="381"/>
    </row>
    <row r="70" spans="2:67" ht="14.25" customHeight="1" x14ac:dyDescent="0.25">
      <c r="B70" s="280">
        <v>32</v>
      </c>
      <c r="C70" s="323">
        <v>41812.666666666664</v>
      </c>
      <c r="D70" s="319" t="s">
        <v>181</v>
      </c>
      <c r="E70" s="320" t="s">
        <v>6</v>
      </c>
      <c r="F70" s="321" t="s">
        <v>180</v>
      </c>
      <c r="G70" s="397">
        <v>0</v>
      </c>
      <c r="H70" s="334" t="s">
        <v>6</v>
      </c>
      <c r="I70" s="397">
        <v>0</v>
      </c>
      <c r="J70" s="397" t="s">
        <v>122</v>
      </c>
      <c r="K70" s="411">
        <f>IF('Resultat &amp; tabell'!J70="",0,BI70)</f>
        <v>0</v>
      </c>
      <c r="L70" s="401">
        <v>4</v>
      </c>
      <c r="M70" s="421" t="str">
        <f>VLOOKUP(L70,$AT$67:$AY$70,2,FALSE)</f>
        <v>Belgien</v>
      </c>
      <c r="N70" s="418">
        <f>VLOOKUP(M70,$AU$67:$AY$70,2,FALSE)</f>
        <v>1</v>
      </c>
      <c r="O70" s="418">
        <f>VLOOKUP(M70,$AU$67:$AY$70,3,FALSE)</f>
        <v>2</v>
      </c>
      <c r="P70" s="418">
        <f>VLOOKUP(M70,$AU$67:$AY$70,4,FALSE)</f>
        <v>4</v>
      </c>
      <c r="Q70" s="419">
        <f>VLOOKUP(M70,$AU$67:$AY$70,5,FALSE)</f>
        <v>-2</v>
      </c>
      <c r="Z70" s="293" t="s">
        <v>80</v>
      </c>
      <c r="AA70" s="294">
        <f t="shared" si="122"/>
        <v>1</v>
      </c>
      <c r="AB70" s="294">
        <f t="shared" si="123"/>
        <v>0</v>
      </c>
      <c r="AC70" s="294">
        <f t="shared" si="124"/>
        <v>0</v>
      </c>
      <c r="AD70" s="293" t="s">
        <v>78</v>
      </c>
      <c r="AE70" s="294">
        <f t="shared" si="125"/>
        <v>1</v>
      </c>
      <c r="AF70" s="290">
        <f t="shared" si="126"/>
        <v>0</v>
      </c>
      <c r="AG70" s="290">
        <f t="shared" si="127"/>
        <v>0</v>
      </c>
      <c r="AI70" s="289">
        <f>RANK($AJ70,$AJ$67:$AJ$71,1)+COUNTIF($AJ$67:$AJ70,$AJ70)-1</f>
        <v>2</v>
      </c>
      <c r="AJ70" s="289">
        <f>AK70+AL70+AM70</f>
        <v>2</v>
      </c>
      <c r="AK70" s="289">
        <f t="shared" si="129"/>
        <v>0</v>
      </c>
      <c r="AL70" s="289">
        <f t="shared" si="130"/>
        <v>0</v>
      </c>
      <c r="AM70" s="289">
        <f t="shared" si="131"/>
        <v>2</v>
      </c>
      <c r="AN70" s="293" t="s">
        <v>80</v>
      </c>
      <c r="AO70" s="289">
        <f t="shared" si="132"/>
        <v>4</v>
      </c>
      <c r="AP70" s="289">
        <f t="shared" si="133"/>
        <v>3</v>
      </c>
      <c r="AQ70" s="289">
        <f t="shared" si="134"/>
        <v>3</v>
      </c>
      <c r="AR70" s="289">
        <f t="shared" si="135"/>
        <v>0</v>
      </c>
      <c r="AT70" s="289">
        <v>4</v>
      </c>
      <c r="AU70" s="289" t="str">
        <f t="shared" si="136"/>
        <v>Belgien</v>
      </c>
      <c r="AV70" s="289">
        <f t="shared" si="137"/>
        <v>1</v>
      </c>
      <c r="AW70" s="289">
        <f t="shared" si="138"/>
        <v>2</v>
      </c>
      <c r="AX70" s="289">
        <f t="shared" si="139"/>
        <v>4</v>
      </c>
      <c r="AY70" s="289">
        <f t="shared" si="140"/>
        <v>-2</v>
      </c>
      <c r="AZ70" s="351">
        <v>32</v>
      </c>
      <c r="BA70" s="358">
        <v>41812.666666666664</v>
      </c>
      <c r="BB70" s="353" t="s">
        <v>80</v>
      </c>
      <c r="BC70" s="354" t="s">
        <v>6</v>
      </c>
      <c r="BD70" s="355" t="s">
        <v>78</v>
      </c>
      <c r="BE70" s="357">
        <f>IF(G70='Resultat &amp; tabell'!$G70,2,0)</f>
        <v>0</v>
      </c>
      <c r="BF70" s="356" t="s">
        <v>6</v>
      </c>
      <c r="BG70" s="357">
        <f>IF(I70='Resultat &amp; tabell'!$I70,2,0)</f>
        <v>0</v>
      </c>
      <c r="BH70" s="357">
        <f>IF(J70='Resultat &amp; tabell'!$J70,1,0)</f>
        <v>0</v>
      </c>
      <c r="BI70" s="341">
        <f t="shared" si="128"/>
        <v>0</v>
      </c>
      <c r="BK70" s="359"/>
      <c r="BL70" s="381"/>
      <c r="BM70" s="381"/>
      <c r="BN70" s="381"/>
      <c r="BO70" s="381"/>
    </row>
    <row r="71" spans="2:67" ht="14.25" customHeight="1" x14ac:dyDescent="0.25">
      <c r="B71" s="280">
        <v>47</v>
      </c>
      <c r="C71" s="323">
        <v>41816.708333333336</v>
      </c>
      <c r="D71" s="319" t="s">
        <v>181</v>
      </c>
      <c r="E71" s="320" t="s">
        <v>6</v>
      </c>
      <c r="F71" s="321" t="s">
        <v>179</v>
      </c>
      <c r="G71" s="397">
        <v>2</v>
      </c>
      <c r="H71" s="334" t="s">
        <v>6</v>
      </c>
      <c r="I71" s="397">
        <v>1</v>
      </c>
      <c r="J71" s="397">
        <v>1</v>
      </c>
      <c r="K71" s="411">
        <f>IF('Resultat &amp; tabell'!J71="",0,BI71)</f>
        <v>2</v>
      </c>
      <c r="M71" s="276"/>
      <c r="N71" s="276"/>
      <c r="P71" s="276"/>
      <c r="R71" s="276"/>
      <c r="Z71" s="293" t="s">
        <v>80</v>
      </c>
      <c r="AA71" s="294">
        <f t="shared" si="122"/>
        <v>3</v>
      </c>
      <c r="AB71" s="294">
        <f t="shared" si="123"/>
        <v>2</v>
      </c>
      <c r="AC71" s="294">
        <f t="shared" si="124"/>
        <v>1</v>
      </c>
      <c r="AD71" s="293" t="s">
        <v>77</v>
      </c>
      <c r="AE71" s="294">
        <f t="shared" si="125"/>
        <v>0</v>
      </c>
      <c r="AF71" s="290">
        <f t="shared" si="126"/>
        <v>1</v>
      </c>
      <c r="AG71" s="290">
        <f t="shared" si="127"/>
        <v>2</v>
      </c>
      <c r="AZ71" s="351">
        <v>47</v>
      </c>
      <c r="BA71" s="358">
        <v>41816.708333333336</v>
      </c>
      <c r="BB71" s="353" t="s">
        <v>80</v>
      </c>
      <c r="BC71" s="354" t="s">
        <v>6</v>
      </c>
      <c r="BD71" s="355" t="s">
        <v>77</v>
      </c>
      <c r="BE71" s="357">
        <f>IF(G71='Resultat &amp; tabell'!$G71,2,0)</f>
        <v>0</v>
      </c>
      <c r="BF71" s="356" t="s">
        <v>6</v>
      </c>
      <c r="BG71" s="357">
        <f>IF(I71='Resultat &amp; tabell'!$I71,2,0)</f>
        <v>2</v>
      </c>
      <c r="BH71" s="357">
        <f>IF(J71='Resultat &amp; tabell'!$J71,1,0)</f>
        <v>0</v>
      </c>
      <c r="BI71" s="341">
        <f t="shared" si="128"/>
        <v>2</v>
      </c>
      <c r="BN71" s="360"/>
      <c r="BO71" s="360"/>
    </row>
    <row r="72" spans="2:67" ht="14.25" customHeight="1" x14ac:dyDescent="0.25">
      <c r="B72" s="280">
        <v>48</v>
      </c>
      <c r="C72" s="323">
        <v>41816.708333333336</v>
      </c>
      <c r="D72" s="319" t="s">
        <v>180</v>
      </c>
      <c r="E72" s="320" t="s">
        <v>6</v>
      </c>
      <c r="F72" s="321" t="s">
        <v>178</v>
      </c>
      <c r="G72" s="397">
        <v>1</v>
      </c>
      <c r="H72" s="334" t="s">
        <v>6</v>
      </c>
      <c r="I72" s="397">
        <v>2</v>
      </c>
      <c r="J72" s="397">
        <v>2</v>
      </c>
      <c r="K72" s="411">
        <f>IF('Resultat &amp; tabell'!J72="",0,BI72)</f>
        <v>2</v>
      </c>
      <c r="Z72" s="293" t="s">
        <v>78</v>
      </c>
      <c r="AA72" s="294">
        <f t="shared" si="122"/>
        <v>0</v>
      </c>
      <c r="AB72" s="294">
        <f t="shared" si="123"/>
        <v>1</v>
      </c>
      <c r="AC72" s="294">
        <f t="shared" si="124"/>
        <v>2</v>
      </c>
      <c r="AD72" s="293" t="s">
        <v>79</v>
      </c>
      <c r="AE72" s="294">
        <f t="shared" si="125"/>
        <v>3</v>
      </c>
      <c r="AF72" s="290">
        <f t="shared" si="126"/>
        <v>2</v>
      </c>
      <c r="AG72" s="290">
        <f t="shared" si="127"/>
        <v>1</v>
      </c>
      <c r="AZ72" s="351">
        <v>48</v>
      </c>
      <c r="BA72" s="358">
        <v>41816.708333333336</v>
      </c>
      <c r="BB72" s="353" t="s">
        <v>78</v>
      </c>
      <c r="BC72" s="354" t="s">
        <v>6</v>
      </c>
      <c r="BD72" s="355" t="s">
        <v>79</v>
      </c>
      <c r="BE72" s="357">
        <f>IF(G72='Resultat &amp; tabell'!$G72,2,0)</f>
        <v>2</v>
      </c>
      <c r="BF72" s="356" t="s">
        <v>6</v>
      </c>
      <c r="BG72" s="357">
        <f>IF(I72='Resultat &amp; tabell'!$I72,2,0)</f>
        <v>0</v>
      </c>
      <c r="BH72" s="357">
        <f>IF(J72='Resultat &amp; tabell'!$J72,1,0)</f>
        <v>0</v>
      </c>
      <c r="BI72" s="341">
        <f t="shared" si="128"/>
        <v>2</v>
      </c>
    </row>
    <row r="73" spans="2:67" ht="14.25" customHeight="1" x14ac:dyDescent="0.25">
      <c r="K73" s="424"/>
      <c r="BI73" s="342"/>
    </row>
    <row r="74" spans="2:67" ht="14.25" customHeight="1" x14ac:dyDescent="0.25">
      <c r="B74" s="283" t="s">
        <v>1</v>
      </c>
      <c r="C74" s="295"/>
      <c r="D74" s="286"/>
      <c r="K74" s="424"/>
      <c r="Z74" s="290"/>
      <c r="AZ74" s="345" t="s">
        <v>1</v>
      </c>
      <c r="BA74" s="366"/>
      <c r="BB74" s="309"/>
      <c r="BI74" s="342"/>
      <c r="BK74" s="390" t="s">
        <v>1</v>
      </c>
      <c r="BL74" s="391"/>
      <c r="BM74" s="392"/>
      <c r="BN74" s="393"/>
      <c r="BO74" s="393"/>
    </row>
    <row r="75" spans="2:67" ht="14.25" customHeight="1" x14ac:dyDescent="0.25">
      <c r="B75" s="330" t="s">
        <v>2</v>
      </c>
      <c r="C75" s="331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332" t="s">
        <v>81</v>
      </c>
      <c r="K75" s="428" t="s">
        <v>89</v>
      </c>
      <c r="M75" s="440" t="s">
        <v>126</v>
      </c>
      <c r="N75" s="441"/>
      <c r="O75" s="2014" t="s">
        <v>157</v>
      </c>
      <c r="P75" s="2015"/>
      <c r="Q75" s="2015"/>
      <c r="R75" s="2016"/>
      <c r="Z75" s="302" t="s">
        <v>2</v>
      </c>
      <c r="AA75" s="302"/>
      <c r="AB75" s="302"/>
      <c r="AC75" s="302"/>
      <c r="AD75" s="302"/>
      <c r="AZ75" s="373" t="s">
        <v>2</v>
      </c>
      <c r="BA75" s="371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372" t="s">
        <v>81</v>
      </c>
      <c r="BI75" s="333" t="s">
        <v>89</v>
      </c>
      <c r="BK75" s="312" t="s">
        <v>104</v>
      </c>
      <c r="BL75" s="344" t="s">
        <v>103</v>
      </c>
      <c r="BM75" s="344" t="s">
        <v>105</v>
      </c>
      <c r="BN75" s="344" t="s">
        <v>106</v>
      </c>
      <c r="BO75" s="344" t="s">
        <v>89</v>
      </c>
    </row>
    <row r="76" spans="2:67" ht="14.25" customHeight="1" x14ac:dyDescent="0.25">
      <c r="B76" s="279">
        <v>49</v>
      </c>
      <c r="C76" s="324">
        <v>41818</v>
      </c>
      <c r="D76" s="319" t="str">
        <f>M4</f>
        <v>Brasilien</v>
      </c>
      <c r="E76" s="328" t="s">
        <v>6</v>
      </c>
      <c r="F76" s="321" t="str">
        <f>M14</f>
        <v>Holland</v>
      </c>
      <c r="G76" s="398">
        <v>3</v>
      </c>
      <c r="H76" s="336" t="s">
        <v>6</v>
      </c>
      <c r="I76" s="398">
        <v>2</v>
      </c>
      <c r="J76" s="398">
        <v>1</v>
      </c>
      <c r="K76" s="411">
        <f t="shared" ref="K76:K83" si="141">BI76</f>
        <v>0</v>
      </c>
      <c r="M76" s="442" t="s">
        <v>5</v>
      </c>
      <c r="N76" s="441"/>
      <c r="O76" s="2017">
        <f>BO92</f>
        <v>12</v>
      </c>
      <c r="P76" s="2018"/>
      <c r="Q76" s="2018"/>
      <c r="R76" s="2019"/>
      <c r="Z76" s="294" t="s">
        <v>8</v>
      </c>
      <c r="AD76" s="293" t="s">
        <v>9</v>
      </c>
      <c r="AZ76" s="361">
        <v>49</v>
      </c>
      <c r="BA76" s="362">
        <v>41818</v>
      </c>
      <c r="BB76" s="353" t="str">
        <f t="shared" ref="BB76:BB83" si="142">D76</f>
        <v>Brasilien</v>
      </c>
      <c r="BC76" s="377" t="s">
        <v>6</v>
      </c>
      <c r="BD76" s="353" t="str">
        <f t="shared" ref="BD76:BD83" si="143">F76</f>
        <v>Holland</v>
      </c>
      <c r="BE76" s="357">
        <f>IF(G76='Resultat &amp; tabell'!$G76,2,0)</f>
        <v>0</v>
      </c>
      <c r="BF76" s="378" t="s">
        <v>6</v>
      </c>
      <c r="BG76" s="357">
        <f>IF(I76='Resultat &amp; tabell'!$I76,2,0)</f>
        <v>0</v>
      </c>
      <c r="BH76" s="357">
        <f>IF(J76='Resultat &amp; tabell'!$J76,1,0)</f>
        <v>0</v>
      </c>
      <c r="BI76" s="341">
        <f t="shared" ref="BI76:BI83" si="144">SUM(BE76+BG76+BH76)</f>
        <v>0</v>
      </c>
      <c r="BK76" s="359" t="str">
        <f>BB76</f>
        <v>Brasilien</v>
      </c>
      <c r="BL76" s="359" t="str">
        <f>'Resultat &amp; tabell'!D76</f>
        <v>Brasilien</v>
      </c>
      <c r="BM76" s="387" t="str">
        <f>VLOOKUP(BK76,$BL$76:$BL$91,1,FALSE)</f>
        <v>Brasilien</v>
      </c>
      <c r="BN76" s="389" t="str">
        <f>BM76</f>
        <v>Brasilien</v>
      </c>
      <c r="BO76" s="309">
        <f t="shared" ref="BO76:BO91" si="145">IFERROR(IF(BM76=BN76,2,0),0)</f>
        <v>2</v>
      </c>
    </row>
    <row r="77" spans="2:67" ht="14.25" customHeight="1" x14ac:dyDescent="0.25">
      <c r="B77" s="280">
        <v>50</v>
      </c>
      <c r="C77" s="323">
        <v>41818.708333333336</v>
      </c>
      <c r="D77" s="319" t="str">
        <f>M22</f>
        <v>Japan</v>
      </c>
      <c r="E77" s="328" t="s">
        <v>6</v>
      </c>
      <c r="F77" s="321" t="str">
        <f>M32</f>
        <v>England</v>
      </c>
      <c r="G77" s="397">
        <v>1</v>
      </c>
      <c r="H77" s="334" t="s">
        <v>6</v>
      </c>
      <c r="I77" s="397">
        <v>2</v>
      </c>
      <c r="J77" s="397">
        <v>2</v>
      </c>
      <c r="K77" s="411">
        <f t="shared" si="141"/>
        <v>0</v>
      </c>
      <c r="M77" s="442" t="s">
        <v>59</v>
      </c>
      <c r="N77" s="441"/>
      <c r="O77" s="443"/>
      <c r="P77" s="401"/>
      <c r="Q77" s="401"/>
      <c r="Z77" s="294" t="s">
        <v>12</v>
      </c>
      <c r="AD77" s="293" t="s">
        <v>13</v>
      </c>
      <c r="AZ77" s="351">
        <v>50</v>
      </c>
      <c r="BA77" s="358">
        <v>41818.708333333336</v>
      </c>
      <c r="BB77" s="353" t="str">
        <f t="shared" si="142"/>
        <v>Japan</v>
      </c>
      <c r="BC77" s="377" t="s">
        <v>6</v>
      </c>
      <c r="BD77" s="353" t="str">
        <f t="shared" si="143"/>
        <v>England</v>
      </c>
      <c r="BE77" s="357">
        <f>IF(G77='Resultat &amp; tabell'!$G77,2,0)</f>
        <v>0</v>
      </c>
      <c r="BF77" s="356" t="s">
        <v>6</v>
      </c>
      <c r="BG77" s="357">
        <f>IF(I77='Resultat &amp; tabell'!$I77,2,0)</f>
        <v>0</v>
      </c>
      <c r="BH77" s="357">
        <f>IF(J77='Resultat &amp; tabell'!$J77,1,0)</f>
        <v>0</v>
      </c>
      <c r="BI77" s="341">
        <f t="shared" si="144"/>
        <v>0</v>
      </c>
      <c r="BK77" s="359" t="str">
        <f t="shared" ref="BK77:BK83" si="146">BB77</f>
        <v>Japan</v>
      </c>
      <c r="BL77" s="359" t="str">
        <f>'Resultat &amp; tabell'!D77</f>
        <v>Colombia</v>
      </c>
      <c r="BM77" s="387" t="e">
        <f t="shared" ref="BM77:BM91" si="147">VLOOKUP(BK77,$BL$76:$BL$91,1,FALSE)</f>
        <v>#N/A</v>
      </c>
      <c r="BN77" s="389" t="e">
        <f t="shared" ref="BN77:BN91" si="148">BM77</f>
        <v>#N/A</v>
      </c>
      <c r="BO77" s="309">
        <f t="shared" si="145"/>
        <v>0</v>
      </c>
    </row>
    <row r="78" spans="2:67" ht="14.25" customHeight="1" x14ac:dyDescent="0.25">
      <c r="B78" s="280">
        <v>51</v>
      </c>
      <c r="C78" s="323">
        <v>41819.541666666664</v>
      </c>
      <c r="D78" s="319" t="str">
        <f>M13</f>
        <v>Spanien</v>
      </c>
      <c r="E78" s="328" t="s">
        <v>6</v>
      </c>
      <c r="F78" s="321" t="str">
        <f>M5</f>
        <v>Kroatien</v>
      </c>
      <c r="G78" s="397">
        <v>2</v>
      </c>
      <c r="H78" s="334" t="s">
        <v>6</v>
      </c>
      <c r="I78" s="397">
        <v>1</v>
      </c>
      <c r="J78" s="397">
        <v>1</v>
      </c>
      <c r="K78" s="411">
        <f t="shared" si="141"/>
        <v>5</v>
      </c>
      <c r="M78" s="442" t="s">
        <v>27</v>
      </c>
      <c r="N78" s="441"/>
      <c r="O78" s="443"/>
      <c r="P78" s="401"/>
      <c r="Q78" s="401"/>
      <c r="Z78" s="294" t="s">
        <v>14</v>
      </c>
      <c r="AD78" s="293" t="s">
        <v>15</v>
      </c>
      <c r="AZ78" s="351">
        <v>51</v>
      </c>
      <c r="BA78" s="358">
        <v>41819.541666666664</v>
      </c>
      <c r="BB78" s="353" t="str">
        <f t="shared" si="142"/>
        <v>Spanien</v>
      </c>
      <c r="BC78" s="377" t="s">
        <v>6</v>
      </c>
      <c r="BD78" s="353" t="str">
        <f t="shared" si="143"/>
        <v>Kroatien</v>
      </c>
      <c r="BE78" s="357">
        <f>IF(G78='Resultat &amp; tabell'!$G78,2,0)</f>
        <v>2</v>
      </c>
      <c r="BF78" s="356" t="s">
        <v>6</v>
      </c>
      <c r="BG78" s="357">
        <f>IF(I78='Resultat &amp; tabell'!$I78,2,0)</f>
        <v>2</v>
      </c>
      <c r="BH78" s="357">
        <f>IF(J78='Resultat &amp; tabell'!$J78,1,0)</f>
        <v>1</v>
      </c>
      <c r="BI78" s="341">
        <f t="shared" si="144"/>
        <v>5</v>
      </c>
      <c r="BK78" s="359" t="str">
        <f t="shared" si="146"/>
        <v>Spanien</v>
      </c>
      <c r="BL78" s="359" t="str">
        <f>'Resultat &amp; tabell'!D78</f>
        <v>Holland</v>
      </c>
      <c r="BM78" s="387" t="e">
        <f t="shared" si="147"/>
        <v>#N/A</v>
      </c>
      <c r="BN78" s="389" t="e">
        <f t="shared" si="148"/>
        <v>#N/A</v>
      </c>
      <c r="BO78" s="309">
        <f t="shared" si="145"/>
        <v>0</v>
      </c>
    </row>
    <row r="79" spans="2:67" ht="14.25" customHeight="1" x14ac:dyDescent="0.25">
      <c r="B79" s="280">
        <v>52</v>
      </c>
      <c r="C79" s="323">
        <v>41819.708333333336</v>
      </c>
      <c r="D79" s="319" t="str">
        <f>M31</f>
        <v>Italien</v>
      </c>
      <c r="E79" s="328" t="s">
        <v>6</v>
      </c>
      <c r="F79" s="321" t="str">
        <f>M23</f>
        <v>Grekland</v>
      </c>
      <c r="G79" s="397">
        <v>2</v>
      </c>
      <c r="H79" s="334" t="s">
        <v>6</v>
      </c>
      <c r="I79" s="397">
        <v>1</v>
      </c>
      <c r="J79" s="397">
        <v>1</v>
      </c>
      <c r="K79" s="411">
        <f t="shared" si="141"/>
        <v>2</v>
      </c>
      <c r="M79" s="442" t="s">
        <v>60</v>
      </c>
      <c r="N79" s="441"/>
      <c r="O79" s="443"/>
      <c r="P79" s="401"/>
      <c r="Q79" s="401"/>
      <c r="Z79" s="294" t="s">
        <v>16</v>
      </c>
      <c r="AD79" s="293" t="s">
        <v>17</v>
      </c>
      <c r="AZ79" s="351">
        <v>52</v>
      </c>
      <c r="BA79" s="358">
        <v>41819.708333333336</v>
      </c>
      <c r="BB79" s="353" t="str">
        <f t="shared" si="142"/>
        <v>Italien</v>
      </c>
      <c r="BC79" s="377" t="s">
        <v>6</v>
      </c>
      <c r="BD79" s="353" t="str">
        <f t="shared" si="143"/>
        <v>Grekland</v>
      </c>
      <c r="BE79" s="357">
        <f>IF(G79='Resultat &amp; tabell'!$G79,2,0)</f>
        <v>0</v>
      </c>
      <c r="BF79" s="356" t="s">
        <v>6</v>
      </c>
      <c r="BG79" s="357">
        <f>IF(I79='Resultat &amp; tabell'!$I79,2,0)</f>
        <v>2</v>
      </c>
      <c r="BH79" s="357">
        <f>IF(J79='Resultat &amp; tabell'!$J79,1,0)</f>
        <v>0</v>
      </c>
      <c r="BI79" s="341">
        <f t="shared" si="144"/>
        <v>2</v>
      </c>
      <c r="BK79" s="359" t="str">
        <f t="shared" si="146"/>
        <v>Italien</v>
      </c>
      <c r="BL79" s="359" t="str">
        <f>'Resultat &amp; tabell'!D79</f>
        <v>Costa Rica</v>
      </c>
      <c r="BM79" s="387" t="e">
        <f t="shared" si="147"/>
        <v>#N/A</v>
      </c>
      <c r="BN79" s="389" t="e">
        <f t="shared" si="148"/>
        <v>#N/A</v>
      </c>
      <c r="BO79" s="309">
        <f t="shared" si="145"/>
        <v>0</v>
      </c>
    </row>
    <row r="80" spans="2:67" ht="14.25" customHeight="1" x14ac:dyDescent="0.25">
      <c r="B80" s="326">
        <v>53</v>
      </c>
      <c r="C80" s="338">
        <v>41820.541666666664</v>
      </c>
      <c r="D80" s="319" t="str">
        <f>M40</f>
        <v>Frankrike</v>
      </c>
      <c r="E80" s="328" t="s">
        <v>6</v>
      </c>
      <c r="F80" s="321" t="str">
        <f>M50</f>
        <v>Iran</v>
      </c>
      <c r="G80" s="397">
        <v>2</v>
      </c>
      <c r="H80" s="334" t="s">
        <v>6</v>
      </c>
      <c r="I80" s="397">
        <v>2</v>
      </c>
      <c r="J80" s="397" t="s">
        <v>122</v>
      </c>
      <c r="K80" s="411">
        <f t="shared" si="141"/>
        <v>2</v>
      </c>
      <c r="M80" s="442" t="s">
        <v>69</v>
      </c>
      <c r="N80" s="441"/>
      <c r="O80" s="443"/>
      <c r="P80" s="401"/>
      <c r="Q80" s="401"/>
      <c r="Z80" s="294" t="s">
        <v>18</v>
      </c>
      <c r="AD80" s="293" t="s">
        <v>19</v>
      </c>
      <c r="AZ80" s="379">
        <v>53</v>
      </c>
      <c r="BA80" s="380">
        <v>41820.541666666664</v>
      </c>
      <c r="BB80" s="353" t="str">
        <f t="shared" si="142"/>
        <v>Frankrike</v>
      </c>
      <c r="BC80" s="377" t="s">
        <v>6</v>
      </c>
      <c r="BD80" s="353" t="str">
        <f t="shared" si="143"/>
        <v>Iran</v>
      </c>
      <c r="BE80" s="357">
        <f>IF(G80='Resultat &amp; tabell'!$G80,2,0)</f>
        <v>2</v>
      </c>
      <c r="BF80" s="356" t="s">
        <v>6</v>
      </c>
      <c r="BG80" s="357">
        <f>IF(I80='Resultat &amp; tabell'!$I80,2,0)</f>
        <v>0</v>
      </c>
      <c r="BH80" s="357">
        <f>IF(J80='Resultat &amp; tabell'!$J80,1,0)</f>
        <v>0</v>
      </c>
      <c r="BI80" s="341">
        <f t="shared" si="144"/>
        <v>2</v>
      </c>
      <c r="BK80" s="359" t="str">
        <f t="shared" si="146"/>
        <v>Frankrike</v>
      </c>
      <c r="BL80" s="359" t="str">
        <f>'Resultat &amp; tabell'!D80</f>
        <v>Frankrike</v>
      </c>
      <c r="BM80" s="387" t="str">
        <f t="shared" si="147"/>
        <v>Frankrike</v>
      </c>
      <c r="BN80" s="389" t="str">
        <f t="shared" si="148"/>
        <v>Frankrike</v>
      </c>
      <c r="BO80" s="309">
        <f t="shared" si="145"/>
        <v>2</v>
      </c>
    </row>
    <row r="81" spans="2:67" ht="14.25" customHeight="1" x14ac:dyDescent="0.25">
      <c r="B81" s="280">
        <v>54</v>
      </c>
      <c r="C81" s="323">
        <v>41820.708333333336</v>
      </c>
      <c r="D81" s="319" t="str">
        <f>M58</f>
        <v>Portugal</v>
      </c>
      <c r="E81" s="328" t="s">
        <v>6</v>
      </c>
      <c r="F81" s="321" t="str">
        <f>M68</f>
        <v>Sydkorea</v>
      </c>
      <c r="G81" s="397">
        <v>2</v>
      </c>
      <c r="H81" s="334" t="s">
        <v>6</v>
      </c>
      <c r="I81" s="397">
        <v>1</v>
      </c>
      <c r="J81" s="397">
        <v>1</v>
      </c>
      <c r="K81" s="411">
        <f t="shared" si="141"/>
        <v>0</v>
      </c>
      <c r="M81" s="442" t="s">
        <v>73</v>
      </c>
      <c r="N81" s="441"/>
      <c r="O81" s="443"/>
      <c r="P81" s="401"/>
      <c r="Q81" s="401"/>
      <c r="Z81" s="294" t="s">
        <v>20</v>
      </c>
      <c r="AD81" s="293" t="s">
        <v>21</v>
      </c>
      <c r="AZ81" s="351">
        <v>54</v>
      </c>
      <c r="BA81" s="358">
        <v>41820.708333333336</v>
      </c>
      <c r="BB81" s="353" t="str">
        <f t="shared" si="142"/>
        <v>Portugal</v>
      </c>
      <c r="BC81" s="377" t="s">
        <v>6</v>
      </c>
      <c r="BD81" s="353" t="str">
        <f t="shared" si="143"/>
        <v>Sydkorea</v>
      </c>
      <c r="BE81" s="357">
        <f>IF(G81='Resultat &amp; tabell'!$G81,2,0)</f>
        <v>0</v>
      </c>
      <c r="BF81" s="356" t="s">
        <v>6</v>
      </c>
      <c r="BG81" s="357">
        <f>IF(I81='Resultat &amp; tabell'!$I81,2,0)</f>
        <v>0</v>
      </c>
      <c r="BH81" s="357">
        <f>IF(J81='Resultat &amp; tabell'!$J81,1,0)</f>
        <v>0</v>
      </c>
      <c r="BI81" s="341">
        <f t="shared" si="144"/>
        <v>0</v>
      </c>
      <c r="BK81" s="359" t="str">
        <f t="shared" si="146"/>
        <v>Portugal</v>
      </c>
      <c r="BL81" s="359" t="str">
        <f>'Resultat &amp; tabell'!D81</f>
        <v>Tyskland</v>
      </c>
      <c r="BM81" s="387" t="e">
        <f t="shared" si="147"/>
        <v>#N/A</v>
      </c>
      <c r="BN81" s="389" t="e">
        <f t="shared" si="148"/>
        <v>#N/A</v>
      </c>
      <c r="BO81" s="309">
        <f t="shared" si="145"/>
        <v>0</v>
      </c>
    </row>
    <row r="82" spans="2:67" ht="14.25" customHeight="1" x14ac:dyDescent="0.25">
      <c r="B82" s="280">
        <v>55</v>
      </c>
      <c r="C82" s="323">
        <v>41821</v>
      </c>
      <c r="D82" s="319" t="str">
        <f>M49</f>
        <v>Argentina</v>
      </c>
      <c r="E82" s="328" t="s">
        <v>6</v>
      </c>
      <c r="F82" s="321" t="str">
        <f>M41</f>
        <v>Ecuador</v>
      </c>
      <c r="G82" s="397">
        <v>3</v>
      </c>
      <c r="H82" s="281" t="s">
        <v>6</v>
      </c>
      <c r="I82" s="397">
        <v>1</v>
      </c>
      <c r="J82" s="397">
        <v>1</v>
      </c>
      <c r="K82" s="411">
        <f t="shared" si="141"/>
        <v>0</v>
      </c>
      <c r="M82" s="442" t="s">
        <v>67</v>
      </c>
      <c r="N82" s="441"/>
      <c r="O82" s="443"/>
      <c r="P82" s="401"/>
      <c r="Q82" s="401"/>
      <c r="Z82" s="294" t="s">
        <v>22</v>
      </c>
      <c r="AD82" s="293" t="s">
        <v>23</v>
      </c>
      <c r="AZ82" s="351">
        <v>55</v>
      </c>
      <c r="BA82" s="358">
        <v>41821</v>
      </c>
      <c r="BB82" s="353" t="str">
        <f t="shared" si="142"/>
        <v>Argentina</v>
      </c>
      <c r="BC82" s="377" t="s">
        <v>6</v>
      </c>
      <c r="BD82" s="353" t="str">
        <f t="shared" si="143"/>
        <v>Ecuador</v>
      </c>
      <c r="BE82" s="357">
        <f>IF(G82='Resultat &amp; tabell'!$G82,2,0)</f>
        <v>0</v>
      </c>
      <c r="BF82" s="381" t="s">
        <v>6</v>
      </c>
      <c r="BG82" s="357">
        <f>IF(I82='Resultat &amp; tabell'!$I82,2,0)</f>
        <v>0</v>
      </c>
      <c r="BH82" s="357">
        <f>IF(J82='Resultat &amp; tabell'!$J82,1,0)</f>
        <v>0</v>
      </c>
      <c r="BI82" s="341">
        <f t="shared" si="144"/>
        <v>0</v>
      </c>
      <c r="BK82" s="359" t="str">
        <f t="shared" si="146"/>
        <v>Argentina</v>
      </c>
      <c r="BL82" s="359" t="str">
        <f>'Resultat &amp; tabell'!D82</f>
        <v>Argentina</v>
      </c>
      <c r="BM82" s="387" t="str">
        <f t="shared" si="147"/>
        <v>Argentina</v>
      </c>
      <c r="BN82" s="389" t="str">
        <f t="shared" si="148"/>
        <v>Argentina</v>
      </c>
      <c r="BO82" s="309">
        <f t="shared" si="145"/>
        <v>2</v>
      </c>
    </row>
    <row r="83" spans="2:67" ht="14.25" customHeight="1" x14ac:dyDescent="0.25">
      <c r="B83" s="280">
        <v>56</v>
      </c>
      <c r="C83" s="323">
        <v>41821</v>
      </c>
      <c r="D83" s="319" t="str">
        <f>M67</f>
        <v>Ryssland</v>
      </c>
      <c r="E83" s="328" t="s">
        <v>6</v>
      </c>
      <c r="F83" s="321" t="str">
        <f>M59</f>
        <v>Tyskland</v>
      </c>
      <c r="G83" s="397">
        <v>2</v>
      </c>
      <c r="H83" s="334" t="s">
        <v>6</v>
      </c>
      <c r="I83" s="397">
        <v>3</v>
      </c>
      <c r="J83" s="397">
        <v>2</v>
      </c>
      <c r="K83" s="411">
        <f t="shared" si="141"/>
        <v>0</v>
      </c>
      <c r="M83" s="442" t="s">
        <v>72</v>
      </c>
      <c r="N83" s="441"/>
      <c r="O83" s="443"/>
      <c r="P83" s="401"/>
      <c r="Q83" s="401"/>
      <c r="Z83" s="294" t="s">
        <v>25</v>
      </c>
      <c r="AD83" s="293" t="s">
        <v>26</v>
      </c>
      <c r="AZ83" s="351">
        <v>56</v>
      </c>
      <c r="BA83" s="358">
        <v>41821</v>
      </c>
      <c r="BB83" s="353" t="str">
        <f t="shared" si="142"/>
        <v>Ryssland</v>
      </c>
      <c r="BC83" s="377" t="s">
        <v>6</v>
      </c>
      <c r="BD83" s="353" t="str">
        <f t="shared" si="143"/>
        <v>Tyskland</v>
      </c>
      <c r="BE83" s="357">
        <f>IF(G83='Resultat &amp; tabell'!$G83,2,0)</f>
        <v>0</v>
      </c>
      <c r="BF83" s="356" t="s">
        <v>6</v>
      </c>
      <c r="BG83" s="357">
        <f>IF(I83='Resultat &amp; tabell'!$I83,2,0)</f>
        <v>0</v>
      </c>
      <c r="BH83" s="357">
        <f>IF(J83='Resultat &amp; tabell'!$J83,1,0)</f>
        <v>0</v>
      </c>
      <c r="BI83" s="341">
        <f t="shared" si="144"/>
        <v>0</v>
      </c>
      <c r="BK83" s="359" t="str">
        <f t="shared" si="146"/>
        <v>Ryssland</v>
      </c>
      <c r="BL83" s="359" t="str">
        <f>'Resultat &amp; tabell'!D83</f>
        <v>Belgien</v>
      </c>
      <c r="BM83" s="387" t="e">
        <f t="shared" si="147"/>
        <v>#N/A</v>
      </c>
      <c r="BN83" s="389" t="e">
        <f t="shared" si="148"/>
        <v>#N/A</v>
      </c>
      <c r="BO83" s="309">
        <f t="shared" si="145"/>
        <v>0</v>
      </c>
    </row>
    <row r="84" spans="2:67" ht="14.25" customHeight="1" x14ac:dyDescent="0.25">
      <c r="B84" s="285"/>
      <c r="C84" s="307"/>
      <c r="D84" s="285"/>
      <c r="E84" s="285"/>
      <c r="F84" s="285"/>
      <c r="G84" s="281"/>
      <c r="H84" s="281"/>
      <c r="I84" s="281"/>
      <c r="J84" s="281"/>
      <c r="K84" s="424"/>
      <c r="M84" s="444"/>
      <c r="N84" s="441"/>
      <c r="O84" s="443"/>
      <c r="P84" s="401"/>
      <c r="Q84" s="401"/>
      <c r="Z84" s="294"/>
      <c r="AZ84" s="360"/>
      <c r="BA84" s="382"/>
      <c r="BB84" s="360"/>
      <c r="BC84" s="360"/>
      <c r="BD84" s="360"/>
      <c r="BE84" s="381"/>
      <c r="BF84" s="381"/>
      <c r="BG84" s="381"/>
      <c r="BH84" s="381"/>
      <c r="BI84" s="342"/>
      <c r="BK84" s="359" t="str">
        <f t="shared" ref="BK84:BK91" si="149">BD76</f>
        <v>Holland</v>
      </c>
      <c r="BL84" s="359" t="str">
        <f>'Resultat &amp; tabell'!F76</f>
        <v>Chile</v>
      </c>
      <c r="BM84" s="387" t="str">
        <f t="shared" si="147"/>
        <v>Holland</v>
      </c>
      <c r="BN84" s="389" t="str">
        <f t="shared" si="148"/>
        <v>Holland</v>
      </c>
      <c r="BO84" s="309">
        <f t="shared" si="145"/>
        <v>2</v>
      </c>
    </row>
    <row r="85" spans="2:67" ht="14.25" customHeight="1" x14ac:dyDescent="0.25">
      <c r="B85" s="283" t="s">
        <v>29</v>
      </c>
      <c r="C85" s="295"/>
      <c r="D85" s="286"/>
      <c r="K85" s="424"/>
      <c r="M85" s="444"/>
      <c r="N85" s="441"/>
      <c r="O85" s="443"/>
      <c r="P85" s="401"/>
      <c r="Q85" s="401"/>
      <c r="Z85" s="290"/>
      <c r="AZ85" s="345" t="s">
        <v>29</v>
      </c>
      <c r="BA85" s="366"/>
      <c r="BB85" s="309"/>
      <c r="BI85" s="342"/>
      <c r="BK85" s="359" t="str">
        <f t="shared" si="149"/>
        <v>England</v>
      </c>
      <c r="BL85" s="359" t="str">
        <f>'Resultat &amp; tabell'!F77</f>
        <v>Uruguay</v>
      </c>
      <c r="BM85" s="387" t="e">
        <f t="shared" si="147"/>
        <v>#N/A</v>
      </c>
      <c r="BN85" s="389" t="e">
        <f t="shared" si="148"/>
        <v>#N/A</v>
      </c>
      <c r="BO85" s="309">
        <f t="shared" si="145"/>
        <v>0</v>
      </c>
    </row>
    <row r="86" spans="2:67" ht="14.25" customHeight="1" x14ac:dyDescent="0.25">
      <c r="B86" s="330" t="s">
        <v>2</v>
      </c>
      <c r="C86" s="331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332" t="s">
        <v>81</v>
      </c>
      <c r="K86" s="428" t="s">
        <v>89</v>
      </c>
      <c r="M86" s="445" t="s">
        <v>125</v>
      </c>
      <c r="N86" s="441"/>
      <c r="O86" s="2014" t="s">
        <v>158</v>
      </c>
      <c r="P86" s="2015"/>
      <c r="Q86" s="2015"/>
      <c r="R86" s="2016"/>
      <c r="Z86" s="302" t="s">
        <v>2</v>
      </c>
      <c r="AA86" s="302"/>
      <c r="AB86" s="302"/>
      <c r="AC86" s="302"/>
      <c r="AD86" s="302"/>
      <c r="AZ86" s="373" t="s">
        <v>2</v>
      </c>
      <c r="BA86" s="371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372" t="s">
        <v>81</v>
      </c>
      <c r="BI86" s="333" t="s">
        <v>89</v>
      </c>
      <c r="BK86" s="359" t="str">
        <f t="shared" si="149"/>
        <v>Kroatien</v>
      </c>
      <c r="BL86" s="359" t="str">
        <f>'Resultat &amp; tabell'!F78</f>
        <v>Mexiko</v>
      </c>
      <c r="BM86" s="387" t="e">
        <f t="shared" si="147"/>
        <v>#N/A</v>
      </c>
      <c r="BN86" s="389" t="e">
        <f t="shared" si="148"/>
        <v>#N/A</v>
      </c>
      <c r="BO86" s="309">
        <f t="shared" si="145"/>
        <v>0</v>
      </c>
    </row>
    <row r="87" spans="2:67" ht="14.25" customHeight="1" x14ac:dyDescent="0.25">
      <c r="B87" s="280">
        <v>57</v>
      </c>
      <c r="C87" s="323">
        <v>41824</v>
      </c>
      <c r="D87" s="319" t="str">
        <f>IF(M76="","Vinnare match 49",M76)</f>
        <v>Brasilien</v>
      </c>
      <c r="E87" s="328" t="s">
        <v>6</v>
      </c>
      <c r="F87" s="321" t="str">
        <f>IF(M77="","Vinnare match 50",M77)</f>
        <v>England</v>
      </c>
      <c r="G87" s="397">
        <v>2</v>
      </c>
      <c r="H87" s="334" t="s">
        <v>6</v>
      </c>
      <c r="I87" s="397">
        <v>2</v>
      </c>
      <c r="J87" s="397" t="s">
        <v>122</v>
      </c>
      <c r="K87" s="411">
        <f>BI87</f>
        <v>0</v>
      </c>
      <c r="M87" s="442" t="s">
        <v>5</v>
      </c>
      <c r="N87" s="441"/>
      <c r="O87" s="2017">
        <f>BO103</f>
        <v>12</v>
      </c>
      <c r="P87" s="2018"/>
      <c r="Q87" s="2018"/>
      <c r="R87" s="2019"/>
      <c r="Z87" s="294" t="s">
        <v>32</v>
      </c>
      <c r="AD87" s="293" t="s">
        <v>33</v>
      </c>
      <c r="AZ87" s="351">
        <v>57</v>
      </c>
      <c r="BA87" s="358">
        <v>41824</v>
      </c>
      <c r="BB87" s="353" t="str">
        <f>D87</f>
        <v>Brasilien</v>
      </c>
      <c r="BC87" s="377" t="s">
        <v>6</v>
      </c>
      <c r="BD87" s="353" t="str">
        <f>F87</f>
        <v>England</v>
      </c>
      <c r="BE87" s="357">
        <f>IF(G87='Resultat &amp; tabell'!$G87,2,0)</f>
        <v>0</v>
      </c>
      <c r="BF87" s="356" t="s">
        <v>6</v>
      </c>
      <c r="BG87" s="357">
        <f>IF(I87='Resultat &amp; tabell'!$I87,2,0)</f>
        <v>0</v>
      </c>
      <c r="BH87" s="357">
        <f>IF(J87='Resultat &amp; tabell'!$J87,1,0)</f>
        <v>0</v>
      </c>
      <c r="BI87" s="341">
        <f t="shared" ref="BI87:BI90" si="150">SUM(BE87+BG87+BH87)</f>
        <v>0</v>
      </c>
      <c r="BK87" s="359" t="str">
        <f t="shared" si="149"/>
        <v>Grekland</v>
      </c>
      <c r="BL87" s="359" t="str">
        <f>'Resultat &amp; tabell'!F79</f>
        <v>Grekland</v>
      </c>
      <c r="BM87" s="387" t="str">
        <f t="shared" si="147"/>
        <v>Grekland</v>
      </c>
      <c r="BN87" s="389" t="str">
        <f t="shared" si="148"/>
        <v>Grekland</v>
      </c>
      <c r="BO87" s="309">
        <f t="shared" si="145"/>
        <v>2</v>
      </c>
    </row>
    <row r="88" spans="2:67" ht="14.25" customHeight="1" x14ac:dyDescent="0.25">
      <c r="B88" s="280">
        <v>58</v>
      </c>
      <c r="C88" s="323">
        <v>41824</v>
      </c>
      <c r="D88" s="319" t="str">
        <f>IF(M80="","Vinnare match 53",M80)</f>
        <v>Iran</v>
      </c>
      <c r="E88" s="328" t="s">
        <v>6</v>
      </c>
      <c r="F88" s="321" t="str">
        <f>IF(M81="","Vinnare match 54",M81)</f>
        <v>Portugal</v>
      </c>
      <c r="G88" s="397">
        <v>1</v>
      </c>
      <c r="H88" s="334" t="s">
        <v>6</v>
      </c>
      <c r="I88" s="397">
        <v>3</v>
      </c>
      <c r="J88" s="397">
        <v>2</v>
      </c>
      <c r="K88" s="411">
        <f>BI88</f>
        <v>0</v>
      </c>
      <c r="M88" s="442" t="s">
        <v>73</v>
      </c>
      <c r="N88" s="441"/>
      <c r="O88" s="446"/>
      <c r="P88" s="401"/>
      <c r="Q88" s="401"/>
      <c r="Z88" s="294" t="s">
        <v>34</v>
      </c>
      <c r="AD88" s="293" t="s">
        <v>35</v>
      </c>
      <c r="AZ88" s="351">
        <v>58</v>
      </c>
      <c r="BA88" s="358">
        <v>41824</v>
      </c>
      <c r="BB88" s="353" t="str">
        <f>D88</f>
        <v>Iran</v>
      </c>
      <c r="BC88" s="377" t="s">
        <v>6</v>
      </c>
      <c r="BD88" s="353" t="str">
        <f>F88</f>
        <v>Portugal</v>
      </c>
      <c r="BE88" s="357">
        <f>IF(G88='Resultat &amp; tabell'!$G88,2,0)</f>
        <v>0</v>
      </c>
      <c r="BF88" s="356" t="s">
        <v>6</v>
      </c>
      <c r="BG88" s="357">
        <f>IF(I88='Resultat &amp; tabell'!$I88,2,0)</f>
        <v>0</v>
      </c>
      <c r="BH88" s="357">
        <f>IF(J88='Resultat &amp; tabell'!$J88,1,0)</f>
        <v>0</v>
      </c>
      <c r="BI88" s="341">
        <f t="shared" si="150"/>
        <v>0</v>
      </c>
      <c r="BK88" s="359" t="str">
        <f t="shared" si="149"/>
        <v>Iran</v>
      </c>
      <c r="BL88" s="359" t="str">
        <f>'Resultat &amp; tabell'!F80</f>
        <v>Nigeria</v>
      </c>
      <c r="BM88" s="387" t="e">
        <f t="shared" si="147"/>
        <v>#N/A</v>
      </c>
      <c r="BN88" s="389" t="e">
        <f t="shared" si="148"/>
        <v>#N/A</v>
      </c>
      <c r="BO88" s="309">
        <f t="shared" si="145"/>
        <v>0</v>
      </c>
    </row>
    <row r="89" spans="2:67" ht="14.25" customHeight="1" x14ac:dyDescent="0.25">
      <c r="B89" s="280">
        <v>59</v>
      </c>
      <c r="C89" s="323">
        <v>41825</v>
      </c>
      <c r="D89" s="319" t="str">
        <f>IF(M78="","Vinnare match 51",M78)</f>
        <v>Spanien</v>
      </c>
      <c r="E89" s="328" t="s">
        <v>6</v>
      </c>
      <c r="F89" s="321" t="str">
        <f>IF(M79="","Vinnare match 52",M79)</f>
        <v>Italien</v>
      </c>
      <c r="G89" s="397">
        <v>2</v>
      </c>
      <c r="H89" s="334" t="s">
        <v>6</v>
      </c>
      <c r="I89" s="397">
        <v>1</v>
      </c>
      <c r="J89" s="397">
        <v>1</v>
      </c>
      <c r="K89" s="411">
        <f>BI89</f>
        <v>0</v>
      </c>
      <c r="M89" s="442" t="s">
        <v>27</v>
      </c>
      <c r="N89" s="441"/>
      <c r="O89" s="446"/>
      <c r="P89" s="401"/>
      <c r="Q89" s="401"/>
      <c r="Z89" s="294" t="s">
        <v>36</v>
      </c>
      <c r="AD89" s="293" t="s">
        <v>37</v>
      </c>
      <c r="AZ89" s="351">
        <v>59</v>
      </c>
      <c r="BA89" s="358">
        <v>41825</v>
      </c>
      <c r="BB89" s="353" t="str">
        <f>D89</f>
        <v>Spanien</v>
      </c>
      <c r="BC89" s="377" t="s">
        <v>6</v>
      </c>
      <c r="BD89" s="353" t="str">
        <f>F89</f>
        <v>Italien</v>
      </c>
      <c r="BE89" s="357">
        <f>IF(G89='Resultat &amp; tabell'!$G89,2,0)</f>
        <v>0</v>
      </c>
      <c r="BF89" s="356" t="s">
        <v>6</v>
      </c>
      <c r="BG89" s="357">
        <f>IF(I89='Resultat &amp; tabell'!$I89,2,0)</f>
        <v>0</v>
      </c>
      <c r="BH89" s="357">
        <f>IF(J89='Resultat &amp; tabell'!$J89,1,0)</f>
        <v>0</v>
      </c>
      <c r="BI89" s="341">
        <f t="shared" si="150"/>
        <v>0</v>
      </c>
      <c r="BK89" s="359" t="str">
        <f t="shared" si="149"/>
        <v>Sydkorea</v>
      </c>
      <c r="BL89" s="359" t="str">
        <f>'Resultat &amp; tabell'!F81</f>
        <v>Algeriet</v>
      </c>
      <c r="BM89" s="387" t="e">
        <f t="shared" si="147"/>
        <v>#N/A</v>
      </c>
      <c r="BN89" s="389" t="e">
        <f t="shared" si="148"/>
        <v>#N/A</v>
      </c>
      <c r="BO89" s="309">
        <f t="shared" si="145"/>
        <v>0</v>
      </c>
    </row>
    <row r="90" spans="2:67" ht="14.25" customHeight="1" x14ac:dyDescent="0.25">
      <c r="B90" s="280">
        <v>60</v>
      </c>
      <c r="C90" s="323">
        <v>41825</v>
      </c>
      <c r="D90" s="319" t="str">
        <f>IF(M82="","Vinnare match 55",M82)</f>
        <v>Argentina</v>
      </c>
      <c r="E90" s="328" t="s">
        <v>6</v>
      </c>
      <c r="F90" s="321" t="str">
        <f>IF(M83="","Vinnare match 56",M83)</f>
        <v>Tyskland</v>
      </c>
      <c r="G90" s="397">
        <v>2</v>
      </c>
      <c r="H90" s="334" t="s">
        <v>6</v>
      </c>
      <c r="I90" s="397">
        <v>1</v>
      </c>
      <c r="J90" s="397">
        <v>1</v>
      </c>
      <c r="K90" s="411">
        <f>BI90</f>
        <v>0</v>
      </c>
      <c r="M90" s="442" t="s">
        <v>67</v>
      </c>
      <c r="N90" s="441"/>
      <c r="O90" s="446"/>
      <c r="P90" s="401"/>
      <c r="Q90" s="401"/>
      <c r="Z90" s="294" t="s">
        <v>38</v>
      </c>
      <c r="AD90" s="293" t="s">
        <v>39</v>
      </c>
      <c r="AZ90" s="351">
        <v>60</v>
      </c>
      <c r="BA90" s="358">
        <v>41825</v>
      </c>
      <c r="BB90" s="353" t="str">
        <f>D90</f>
        <v>Argentina</v>
      </c>
      <c r="BC90" s="377" t="s">
        <v>6</v>
      </c>
      <c r="BD90" s="353" t="str">
        <f>F90</f>
        <v>Tyskland</v>
      </c>
      <c r="BE90" s="357">
        <f>IF(G90='Resultat &amp; tabell'!$G90,2,0)</f>
        <v>0</v>
      </c>
      <c r="BF90" s="356" t="s">
        <v>6</v>
      </c>
      <c r="BG90" s="357">
        <f>IF(I90='Resultat &amp; tabell'!$I90,2,0)</f>
        <v>0</v>
      </c>
      <c r="BH90" s="357">
        <f>IF(J90='Resultat &amp; tabell'!$J90,1,0)</f>
        <v>0</v>
      </c>
      <c r="BI90" s="341">
        <f t="shared" si="150"/>
        <v>0</v>
      </c>
      <c r="BK90" s="359" t="str">
        <f t="shared" si="149"/>
        <v>Ecuador</v>
      </c>
      <c r="BL90" s="359" t="str">
        <f>'Resultat &amp; tabell'!F82</f>
        <v>Schweiz</v>
      </c>
      <c r="BM90" s="387" t="e">
        <f t="shared" si="147"/>
        <v>#N/A</v>
      </c>
      <c r="BN90" s="389" t="e">
        <f t="shared" si="148"/>
        <v>#N/A</v>
      </c>
      <c r="BO90" s="309">
        <f t="shared" si="145"/>
        <v>0</v>
      </c>
    </row>
    <row r="91" spans="2:67" ht="14.25" customHeight="1" x14ac:dyDescent="0.25">
      <c r="B91" s="296"/>
      <c r="C91" s="295"/>
      <c r="D91" s="286"/>
      <c r="K91" s="424"/>
      <c r="M91" s="444"/>
      <c r="N91" s="441"/>
      <c r="O91" s="446"/>
      <c r="P91" s="401"/>
      <c r="Q91" s="401"/>
      <c r="Z91" s="290"/>
      <c r="AZ91" s="308"/>
      <c r="BA91" s="366"/>
      <c r="BB91" s="309"/>
      <c r="BI91" s="342"/>
      <c r="BK91" s="359" t="str">
        <f t="shared" si="149"/>
        <v>Tyskland</v>
      </c>
      <c r="BL91" s="359" t="str">
        <f>'Resultat &amp; tabell'!F83</f>
        <v>USA</v>
      </c>
      <c r="BM91" s="387" t="str">
        <f t="shared" si="147"/>
        <v>Tyskland</v>
      </c>
      <c r="BN91" s="389" t="str">
        <f t="shared" si="148"/>
        <v>Tyskland</v>
      </c>
      <c r="BO91" s="309">
        <f t="shared" si="145"/>
        <v>2</v>
      </c>
    </row>
    <row r="92" spans="2:67" ht="14.25" customHeight="1" x14ac:dyDescent="0.25">
      <c r="B92" s="283" t="s">
        <v>41</v>
      </c>
      <c r="C92" s="295"/>
      <c r="D92" s="286"/>
      <c r="K92" s="424"/>
      <c r="M92" s="444"/>
      <c r="N92" s="441"/>
      <c r="O92" s="446"/>
      <c r="P92" s="401"/>
      <c r="Q92" s="401"/>
      <c r="Z92" s="290"/>
      <c r="AZ92" s="345" t="s">
        <v>41</v>
      </c>
      <c r="BA92" s="366"/>
      <c r="BB92" s="309"/>
      <c r="BI92" s="342"/>
      <c r="BK92" s="359"/>
      <c r="BN92" s="277" t="s">
        <v>107</v>
      </c>
      <c r="BO92" s="310">
        <f>SUM(BO76:BO91)</f>
        <v>12</v>
      </c>
    </row>
    <row r="93" spans="2:67" ht="14.25" customHeight="1" x14ac:dyDescent="0.25">
      <c r="B93" s="330" t="s">
        <v>2</v>
      </c>
      <c r="C93" s="331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332" t="s">
        <v>81</v>
      </c>
      <c r="K93" s="428" t="s">
        <v>89</v>
      </c>
      <c r="M93" s="445" t="s">
        <v>124</v>
      </c>
      <c r="N93" s="441" t="s">
        <v>100</v>
      </c>
      <c r="O93" s="2014" t="s">
        <v>159</v>
      </c>
      <c r="P93" s="2015"/>
      <c r="Q93" s="2015"/>
      <c r="R93" s="2016"/>
      <c r="Z93" s="302" t="s">
        <v>2</v>
      </c>
      <c r="AA93" s="302"/>
      <c r="AB93" s="302"/>
      <c r="AC93" s="302"/>
      <c r="AD93" s="302"/>
      <c r="AZ93" s="373" t="s">
        <v>2</v>
      </c>
      <c r="BA93" s="371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372" t="s">
        <v>81</v>
      </c>
      <c r="BI93" s="333" t="s">
        <v>89</v>
      </c>
      <c r="BK93" s="390" t="s">
        <v>29</v>
      </c>
      <c r="BL93" s="391"/>
      <c r="BM93" s="392"/>
      <c r="BN93" s="393"/>
      <c r="BO93" s="393"/>
    </row>
    <row r="94" spans="2:67" ht="14.25" customHeight="1" x14ac:dyDescent="0.25">
      <c r="B94" s="280">
        <v>61</v>
      </c>
      <c r="C94" s="323">
        <v>41828.708333333336</v>
      </c>
      <c r="D94" s="319" t="str">
        <f>IF(M87="","Vinnare match 57",M87)</f>
        <v>Brasilien</v>
      </c>
      <c r="E94" s="328" t="s">
        <v>6</v>
      </c>
      <c r="F94" s="321" t="str">
        <f>IF(M88="","Vinnare match 58",M88)</f>
        <v>Portugal</v>
      </c>
      <c r="G94" s="397">
        <v>3</v>
      </c>
      <c r="H94" s="334" t="s">
        <v>6</v>
      </c>
      <c r="I94" s="397">
        <v>2</v>
      </c>
      <c r="J94" s="397">
        <v>1</v>
      </c>
      <c r="K94" s="411">
        <f>BI94</f>
        <v>0</v>
      </c>
      <c r="M94" s="442" t="s">
        <v>5</v>
      </c>
      <c r="O94" s="2017">
        <f>BO110</f>
        <v>0</v>
      </c>
      <c r="P94" s="2018"/>
      <c r="Q94" s="2018"/>
      <c r="R94" s="2019"/>
      <c r="S94" s="441" t="str">
        <f>IF(M94=D94,F94,D94)</f>
        <v>Portugal</v>
      </c>
      <c r="Z94" s="294" t="s">
        <v>44</v>
      </c>
      <c r="AD94" s="293" t="s">
        <v>45</v>
      </c>
      <c r="AZ94" s="351">
        <v>61</v>
      </c>
      <c r="BA94" s="358">
        <v>41828.708333333336</v>
      </c>
      <c r="BB94" s="353" t="str">
        <f>D94</f>
        <v>Brasilien</v>
      </c>
      <c r="BC94" s="377" t="s">
        <v>6</v>
      </c>
      <c r="BD94" s="353" t="str">
        <f>F94</f>
        <v>Portugal</v>
      </c>
      <c r="BE94" s="357">
        <f>IF(G94='Resultat &amp; tabell'!$G94,2,0)</f>
        <v>0</v>
      </c>
      <c r="BF94" s="356" t="s">
        <v>6</v>
      </c>
      <c r="BG94" s="357">
        <f>IF(I94='Resultat &amp; tabell'!$I94,2,0)</f>
        <v>0</v>
      </c>
      <c r="BH94" s="357">
        <f>IF(J94='Resultat &amp; tabell'!$J94,1,0)</f>
        <v>0</v>
      </c>
      <c r="BI94" s="341">
        <f t="shared" ref="BI94:BI95" si="151">SUM(BE94+BG94+BH94)</f>
        <v>0</v>
      </c>
      <c r="BK94" s="312" t="s">
        <v>104</v>
      </c>
      <c r="BL94" s="344" t="s">
        <v>103</v>
      </c>
      <c r="BM94" s="344" t="s">
        <v>105</v>
      </c>
      <c r="BN94" s="344" t="s">
        <v>106</v>
      </c>
      <c r="BO94" s="344" t="s">
        <v>89</v>
      </c>
    </row>
    <row r="95" spans="2:67" ht="14.25" customHeight="1" x14ac:dyDescent="0.25">
      <c r="B95" s="280">
        <v>62</v>
      </c>
      <c r="C95" s="323">
        <v>41829.708333333336</v>
      </c>
      <c r="D95" s="319" t="str">
        <f>IF(M89="","Vinnare match 59",M89)</f>
        <v>Spanien</v>
      </c>
      <c r="E95" s="328" t="s">
        <v>6</v>
      </c>
      <c r="F95" s="321" t="str">
        <f>IF(M90="","Vinnare match 60",M90)</f>
        <v>Argentina</v>
      </c>
      <c r="G95" s="397">
        <v>2</v>
      </c>
      <c r="H95" s="334" t="s">
        <v>6</v>
      </c>
      <c r="I95" s="397">
        <v>1</v>
      </c>
      <c r="J95" s="397">
        <v>1</v>
      </c>
      <c r="K95" s="411">
        <f>BI95</f>
        <v>0</v>
      </c>
      <c r="M95" s="442" t="s">
        <v>27</v>
      </c>
      <c r="O95" s="446"/>
      <c r="P95" s="441" t="str">
        <f>IF(M95=D95,F95,D95)</f>
        <v>Argentina</v>
      </c>
      <c r="Q95" s="401"/>
      <c r="Z95" s="294" t="s">
        <v>48</v>
      </c>
      <c r="AD95" s="293" t="s">
        <v>49</v>
      </c>
      <c r="AZ95" s="351">
        <v>62</v>
      </c>
      <c r="BA95" s="358">
        <v>41829.708333333336</v>
      </c>
      <c r="BB95" s="353" t="str">
        <f>D95</f>
        <v>Spanien</v>
      </c>
      <c r="BC95" s="377" t="s">
        <v>6</v>
      </c>
      <c r="BD95" s="353" t="str">
        <f>F95</f>
        <v>Argentina</v>
      </c>
      <c r="BE95" s="357">
        <f>IF(G95='Resultat &amp; tabell'!$G95,2,0)</f>
        <v>0</v>
      </c>
      <c r="BF95" s="356" t="s">
        <v>6</v>
      </c>
      <c r="BG95" s="357">
        <f>IF(I95='Resultat &amp; tabell'!$I95,2,0)</f>
        <v>0</v>
      </c>
      <c r="BH95" s="357">
        <f>IF(J95='Resultat &amp; tabell'!$J95,1,0)</f>
        <v>0</v>
      </c>
      <c r="BI95" s="341">
        <f t="shared" si="151"/>
        <v>0</v>
      </c>
      <c r="BK95" s="359" t="str">
        <f>D87</f>
        <v>Brasilien</v>
      </c>
      <c r="BL95" s="359" t="str">
        <f>'Resultat &amp; tabell'!D87</f>
        <v>Brasilien</v>
      </c>
      <c r="BM95" s="387" t="str">
        <f>VLOOKUP(BK95,$BL$95:$BL$102,1,FALSE)</f>
        <v>Brasilien</v>
      </c>
      <c r="BN95" s="389" t="str">
        <f t="shared" ref="BN95:BN102" si="152">BM95</f>
        <v>Brasilien</v>
      </c>
      <c r="BO95" s="309">
        <f t="shared" ref="BO95:BO102" si="153">IFERROR(IF(BM95=BN95,4,0),0)</f>
        <v>4</v>
      </c>
    </row>
    <row r="96" spans="2:67" ht="14.25" customHeight="1" x14ac:dyDescent="0.25">
      <c r="B96" s="296"/>
      <c r="C96" s="295"/>
      <c r="D96" s="286"/>
      <c r="K96" s="424"/>
      <c r="M96" s="444"/>
      <c r="N96" s="441"/>
      <c r="O96" s="446"/>
      <c r="P96" s="401"/>
      <c r="Q96" s="401"/>
      <c r="Z96" s="290"/>
      <c r="AZ96" s="308"/>
      <c r="BA96" s="366"/>
      <c r="BB96" s="309"/>
      <c r="BI96" s="342"/>
      <c r="BK96" s="359" t="str">
        <f>D88</f>
        <v>Iran</v>
      </c>
      <c r="BL96" s="359" t="str">
        <f>'Resultat &amp; tabell'!D88</f>
        <v>Frankrike</v>
      </c>
      <c r="BM96" s="387" t="e">
        <f t="shared" ref="BM96:BM102" si="154">VLOOKUP(BK96,$BL$95:$BL$102,1,FALSE)</f>
        <v>#N/A</v>
      </c>
      <c r="BN96" s="389" t="e">
        <f t="shared" si="152"/>
        <v>#N/A</v>
      </c>
      <c r="BO96" s="309">
        <f t="shared" si="153"/>
        <v>0</v>
      </c>
    </row>
    <row r="97" spans="2:67" ht="14.25" customHeight="1" x14ac:dyDescent="0.25">
      <c r="B97" s="283" t="s">
        <v>50</v>
      </c>
      <c r="C97" s="295"/>
      <c r="D97" s="286"/>
      <c r="K97" s="424"/>
      <c r="M97" s="444"/>
      <c r="N97" s="441"/>
      <c r="O97" s="446"/>
      <c r="P97" s="401"/>
      <c r="Q97" s="401"/>
      <c r="Z97" s="290"/>
      <c r="AZ97" s="345" t="s">
        <v>50</v>
      </c>
      <c r="BA97" s="366"/>
      <c r="BB97" s="309"/>
      <c r="BI97" s="342"/>
      <c r="BK97" s="359" t="str">
        <f>D89</f>
        <v>Spanien</v>
      </c>
      <c r="BL97" s="359" t="str">
        <f>'Resultat &amp; tabell'!D89</f>
        <v>Holland</v>
      </c>
      <c r="BM97" s="387" t="e">
        <f t="shared" si="154"/>
        <v>#N/A</v>
      </c>
      <c r="BN97" s="389" t="e">
        <f t="shared" si="152"/>
        <v>#N/A</v>
      </c>
      <c r="BO97" s="309">
        <f t="shared" si="153"/>
        <v>0</v>
      </c>
    </row>
    <row r="98" spans="2:67" ht="14.25" customHeight="1" x14ac:dyDescent="0.25">
      <c r="B98" s="330" t="s">
        <v>2</v>
      </c>
      <c r="C98" s="331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332" t="s">
        <v>81</v>
      </c>
      <c r="K98" s="428" t="s">
        <v>89</v>
      </c>
      <c r="M98" s="424"/>
      <c r="N98" s="441"/>
      <c r="O98" s="2014" t="s">
        <v>160</v>
      </c>
      <c r="P98" s="2015"/>
      <c r="Q98" s="2015"/>
      <c r="R98" s="2016"/>
      <c r="Z98" s="302" t="s">
        <v>2</v>
      </c>
      <c r="AA98" s="302"/>
      <c r="AB98" s="302"/>
      <c r="AC98" s="302"/>
      <c r="AD98" s="302"/>
      <c r="AZ98" s="373" t="s">
        <v>2</v>
      </c>
      <c r="BA98" s="371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372" t="s">
        <v>81</v>
      </c>
      <c r="BI98" s="333" t="s">
        <v>89</v>
      </c>
      <c r="BK98" s="359" t="str">
        <f>D90</f>
        <v>Argentina</v>
      </c>
      <c r="BL98" s="359" t="str">
        <f>'Resultat &amp; tabell'!D90</f>
        <v>Argentina</v>
      </c>
      <c r="BM98" s="387" t="str">
        <f t="shared" si="154"/>
        <v>Argentina</v>
      </c>
      <c r="BN98" s="389" t="str">
        <f t="shared" si="152"/>
        <v>Argentina</v>
      </c>
      <c r="BO98" s="309">
        <f t="shared" si="153"/>
        <v>4</v>
      </c>
    </row>
    <row r="99" spans="2:67" ht="14.25" customHeight="1" x14ac:dyDescent="0.25">
      <c r="B99" s="280">
        <v>63</v>
      </c>
      <c r="C99" s="323">
        <v>41832</v>
      </c>
      <c r="D99" s="319" t="str">
        <f>IF(M94="","Förlorare match 61",S94)</f>
        <v>Portugal</v>
      </c>
      <c r="E99" s="328" t="s">
        <v>6</v>
      </c>
      <c r="F99" s="321" t="str">
        <f>IF(M95="","Förlorare match 62",P95)</f>
        <v>Argentina</v>
      </c>
      <c r="G99" s="397">
        <v>2</v>
      </c>
      <c r="H99" s="334" t="s">
        <v>6</v>
      </c>
      <c r="I99" s="397">
        <v>1</v>
      </c>
      <c r="J99" s="397">
        <v>1</v>
      </c>
      <c r="K99" s="411">
        <f>BI99</f>
        <v>0</v>
      </c>
      <c r="M99" s="447"/>
      <c r="N99" s="441"/>
      <c r="O99" s="2017">
        <f>BO115</f>
        <v>0</v>
      </c>
      <c r="P99" s="2018"/>
      <c r="Q99" s="2018"/>
      <c r="R99" s="2019"/>
      <c r="Z99" s="294" t="s">
        <v>51</v>
      </c>
      <c r="AD99" s="293" t="s">
        <v>52</v>
      </c>
      <c r="AZ99" s="351">
        <v>63</v>
      </c>
      <c r="BA99" s="358">
        <v>41832</v>
      </c>
      <c r="BB99" s="353" t="str">
        <f>D99</f>
        <v>Portugal</v>
      </c>
      <c r="BC99" s="377" t="s">
        <v>6</v>
      </c>
      <c r="BD99" s="353" t="str">
        <f>F99</f>
        <v>Argentina</v>
      </c>
      <c r="BE99" s="357">
        <f>IF(G99='Resultat &amp; tabell'!$G99,2,0)</f>
        <v>0</v>
      </c>
      <c r="BF99" s="356" t="s">
        <v>6</v>
      </c>
      <c r="BG99" s="357">
        <f>IF(I99='Resultat &amp; tabell'!$I99,2,0)</f>
        <v>0</v>
      </c>
      <c r="BH99" s="357">
        <f>IF(J99='Resultat &amp; tabell'!$J99,1,0)</f>
        <v>0</v>
      </c>
      <c r="BI99" s="341">
        <f>SUM(BE99+BG99+BH99)</f>
        <v>0</v>
      </c>
      <c r="BK99" s="359" t="str">
        <f>F87</f>
        <v>England</v>
      </c>
      <c r="BL99" s="359" t="str">
        <f>'Resultat &amp; tabell'!F87</f>
        <v>Colombia</v>
      </c>
      <c r="BM99" s="387" t="e">
        <f t="shared" si="154"/>
        <v>#N/A</v>
      </c>
      <c r="BN99" s="389" t="e">
        <f t="shared" si="152"/>
        <v>#N/A</v>
      </c>
      <c r="BO99" s="309">
        <f t="shared" si="153"/>
        <v>0</v>
      </c>
    </row>
    <row r="100" spans="2:67" ht="14.25" customHeight="1" x14ac:dyDescent="0.25">
      <c r="B100" s="296"/>
      <c r="C100" s="295"/>
      <c r="D100" s="286"/>
      <c r="K100" s="424"/>
      <c r="M100" s="448"/>
      <c r="N100" s="441"/>
      <c r="O100" s="449"/>
      <c r="P100" s="401"/>
      <c r="Q100" s="401"/>
      <c r="Z100" s="290"/>
      <c r="AZ100" s="308"/>
      <c r="BA100" s="366"/>
      <c r="BB100" s="309"/>
      <c r="BI100" s="342"/>
      <c r="BK100" s="359" t="str">
        <f>F88</f>
        <v>Portugal</v>
      </c>
      <c r="BL100" s="359" t="str">
        <f>'Resultat &amp; tabell'!F88</f>
        <v>Tyskland</v>
      </c>
      <c r="BM100" s="387" t="e">
        <f t="shared" si="154"/>
        <v>#N/A</v>
      </c>
      <c r="BN100" s="389" t="e">
        <f t="shared" si="152"/>
        <v>#N/A</v>
      </c>
      <c r="BO100" s="309">
        <f t="shared" si="153"/>
        <v>0</v>
      </c>
    </row>
    <row r="101" spans="2:67" ht="14.25" customHeight="1" x14ac:dyDescent="0.25">
      <c r="B101" s="283" t="s">
        <v>54</v>
      </c>
      <c r="C101" s="298"/>
      <c r="D101" s="300"/>
      <c r="E101" s="284"/>
      <c r="F101" s="283"/>
      <c r="G101" s="284"/>
      <c r="H101" s="284"/>
      <c r="I101" s="284"/>
      <c r="J101" s="284"/>
      <c r="K101" s="424"/>
      <c r="M101" s="448"/>
      <c r="N101" s="441"/>
      <c r="O101" s="446"/>
      <c r="P101" s="401"/>
      <c r="Q101" s="401"/>
      <c r="Z101" s="302"/>
      <c r="AA101" s="288"/>
      <c r="AB101" s="288"/>
      <c r="AC101" s="288"/>
      <c r="AD101" s="287"/>
      <c r="AZ101" s="345" t="s">
        <v>54</v>
      </c>
      <c r="BA101" s="368"/>
      <c r="BB101" s="310"/>
      <c r="BC101" s="346"/>
      <c r="BD101" s="345"/>
      <c r="BE101" s="346"/>
      <c r="BF101" s="346"/>
      <c r="BG101" s="346"/>
      <c r="BH101" s="346"/>
      <c r="BI101" s="342"/>
      <c r="BK101" s="359" t="str">
        <f>F89</f>
        <v>Italien</v>
      </c>
      <c r="BL101" s="359" t="str">
        <f>'Resultat &amp; tabell'!F89</f>
        <v>Costa Rica</v>
      </c>
      <c r="BM101" s="387" t="e">
        <f t="shared" si="154"/>
        <v>#N/A</v>
      </c>
      <c r="BN101" s="389" t="e">
        <f t="shared" si="152"/>
        <v>#N/A</v>
      </c>
      <c r="BO101" s="309">
        <f t="shared" si="153"/>
        <v>0</v>
      </c>
    </row>
    <row r="102" spans="2:67" ht="14.25" customHeight="1" x14ac:dyDescent="0.25">
      <c r="B102" s="330" t="s">
        <v>2</v>
      </c>
      <c r="C102" s="331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332" t="s">
        <v>81</v>
      </c>
      <c r="K102" s="428" t="s">
        <v>89</v>
      </c>
      <c r="M102" s="424"/>
      <c r="N102" s="441"/>
      <c r="O102" s="2014" t="s">
        <v>161</v>
      </c>
      <c r="P102" s="2015"/>
      <c r="Q102" s="2015"/>
      <c r="R102" s="2016"/>
      <c r="Z102" s="302" t="s">
        <v>2</v>
      </c>
      <c r="AA102" s="302"/>
      <c r="AB102" s="302"/>
      <c r="AC102" s="302"/>
      <c r="AD102" s="302"/>
      <c r="AZ102" s="373" t="s">
        <v>2</v>
      </c>
      <c r="BA102" s="371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372" t="s">
        <v>81</v>
      </c>
      <c r="BI102" s="333" t="s">
        <v>89</v>
      </c>
      <c r="BK102" s="359" t="str">
        <f>F90</f>
        <v>Tyskland</v>
      </c>
      <c r="BL102" s="359" t="str">
        <f>'Resultat &amp; tabell'!F90</f>
        <v>Belgien</v>
      </c>
      <c r="BM102" s="387" t="str">
        <f t="shared" si="154"/>
        <v>Tyskland</v>
      </c>
      <c r="BN102" s="389" t="str">
        <f t="shared" si="152"/>
        <v>Tyskland</v>
      </c>
      <c r="BO102" s="309">
        <f t="shared" si="153"/>
        <v>4</v>
      </c>
    </row>
    <row r="103" spans="2:67" ht="14.25" customHeight="1" x14ac:dyDescent="0.25">
      <c r="B103" s="329">
        <v>64</v>
      </c>
      <c r="C103" s="335">
        <v>41833.666666666664</v>
      </c>
      <c r="D103" s="319" t="str">
        <f>IF(M94="","Vinnare match 61",M94)</f>
        <v>Brasilien</v>
      </c>
      <c r="E103" s="328" t="s">
        <v>6</v>
      </c>
      <c r="F103" s="321" t="str">
        <f>IF(M95="","Vinnare match 62",M95)</f>
        <v>Spanien</v>
      </c>
      <c r="G103" s="396">
        <v>3</v>
      </c>
      <c r="H103" s="334" t="s">
        <v>6</v>
      </c>
      <c r="I103" s="399">
        <v>2</v>
      </c>
      <c r="J103" s="397">
        <v>1</v>
      </c>
      <c r="K103" s="411">
        <f>BI103</f>
        <v>0</v>
      </c>
      <c r="M103" s="447"/>
      <c r="N103" s="441"/>
      <c r="O103" s="2017">
        <f>BO120</f>
        <v>0</v>
      </c>
      <c r="P103" s="2018"/>
      <c r="Q103" s="2018"/>
      <c r="R103" s="2019"/>
      <c r="Z103" s="294" t="s">
        <v>57</v>
      </c>
      <c r="AD103" s="293" t="s">
        <v>58</v>
      </c>
      <c r="AZ103" s="383">
        <v>64</v>
      </c>
      <c r="BA103" s="384">
        <v>41833.666666666664</v>
      </c>
      <c r="BB103" s="353" t="str">
        <f>D103</f>
        <v>Brasilien</v>
      </c>
      <c r="BC103" s="377" t="s">
        <v>6</v>
      </c>
      <c r="BD103" s="353" t="str">
        <f>F103</f>
        <v>Spanien</v>
      </c>
      <c r="BE103" s="357">
        <f>IF(G103='Resultat &amp; tabell'!$G103,2,0)</f>
        <v>0</v>
      </c>
      <c r="BF103" s="356" t="s">
        <v>6</v>
      </c>
      <c r="BG103" s="357">
        <f>IF(I103='Resultat &amp; tabell'!$I103,2,0)</f>
        <v>0</v>
      </c>
      <c r="BH103" s="357">
        <f>IF(J103='Resultat &amp; tabell'!$J103,1,0)</f>
        <v>0</v>
      </c>
      <c r="BI103" s="341">
        <f>SUM(BE103+BG103+BH103)</f>
        <v>0</v>
      </c>
      <c r="BK103" s="359"/>
      <c r="BM103" s="388"/>
      <c r="BN103" s="277" t="s">
        <v>107</v>
      </c>
      <c r="BO103" s="310">
        <f>SUM(BO95:BO102)</f>
        <v>12</v>
      </c>
    </row>
    <row r="104" spans="2:67" ht="14.25" customHeight="1" x14ac:dyDescent="0.25">
      <c r="BK104" s="390" t="s">
        <v>41</v>
      </c>
      <c r="BL104" s="391"/>
      <c r="BM104" s="392"/>
      <c r="BN104" s="393"/>
      <c r="BO104" s="393"/>
    </row>
    <row r="105" spans="2:67" ht="14.25" customHeight="1" x14ac:dyDescent="0.25">
      <c r="BK105" s="312" t="s">
        <v>104</v>
      </c>
      <c r="BL105" s="344" t="s">
        <v>103</v>
      </c>
      <c r="BM105" s="344" t="s">
        <v>105</v>
      </c>
      <c r="BN105" s="344" t="s">
        <v>106</v>
      </c>
      <c r="BO105" s="344" t="s">
        <v>89</v>
      </c>
    </row>
    <row r="106" spans="2:67" ht="14.25" customHeight="1" x14ac:dyDescent="0.25">
      <c r="BK106" s="360" t="str">
        <f>D94</f>
        <v>Brasilien</v>
      </c>
      <c r="BL106" s="359" t="str">
        <f>'Resultat &amp; tabell'!D94</f>
        <v>Segrare match 57</v>
      </c>
      <c r="BM106" s="387" t="e">
        <f>VLOOKUP(BK106,$BL$106:$BL$109,1,FALSE)</f>
        <v>#N/A</v>
      </c>
      <c r="BN106" s="389" t="e">
        <f t="shared" ref="BN106:BN109" si="155">BM106</f>
        <v>#N/A</v>
      </c>
      <c r="BO106" s="309">
        <f>IFERROR(IF(BM106=BN106,6,0),0)</f>
        <v>0</v>
      </c>
    </row>
    <row r="107" spans="2:67" ht="14.25" customHeight="1" x14ac:dyDescent="0.25">
      <c r="BK107" s="360" t="str">
        <f>D95</f>
        <v>Spanien</v>
      </c>
      <c r="BL107" s="359" t="str">
        <f>'Resultat &amp; tabell'!D95</f>
        <v>Segrare match 59</v>
      </c>
      <c r="BM107" s="387" t="e">
        <f t="shared" ref="BM107:BM109" si="156">VLOOKUP(BK107,$BL$106:$BL$109,1,FALSE)</f>
        <v>#N/A</v>
      </c>
      <c r="BN107" s="389" t="e">
        <f t="shared" si="155"/>
        <v>#N/A</v>
      </c>
      <c r="BO107" s="309">
        <f>IFERROR(IF(BM107=BN107,6,0),0)</f>
        <v>0</v>
      </c>
    </row>
    <row r="108" spans="2:67" ht="14.25" customHeight="1" x14ac:dyDescent="0.25">
      <c r="BK108" s="360" t="str">
        <f>F94</f>
        <v>Portugal</v>
      </c>
      <c r="BL108" s="359" t="str">
        <f>'Resultat &amp; tabell'!F94</f>
        <v>Segrare match 58</v>
      </c>
      <c r="BM108" s="387" t="e">
        <f t="shared" si="156"/>
        <v>#N/A</v>
      </c>
      <c r="BN108" s="389" t="e">
        <f t="shared" si="155"/>
        <v>#N/A</v>
      </c>
      <c r="BO108" s="309">
        <f>IFERROR(IF(BM108=BN108,6,0),0)</f>
        <v>0</v>
      </c>
    </row>
    <row r="109" spans="2:67" ht="14.25" customHeight="1" x14ac:dyDescent="0.25">
      <c r="BK109" s="360" t="str">
        <f>F95</f>
        <v>Argentina</v>
      </c>
      <c r="BL109" s="359" t="str">
        <f>'Resultat &amp; tabell'!F95</f>
        <v>Segrare match 60</v>
      </c>
      <c r="BM109" s="387" t="e">
        <f t="shared" si="156"/>
        <v>#N/A</v>
      </c>
      <c r="BN109" s="389" t="e">
        <f t="shared" si="155"/>
        <v>#N/A</v>
      </c>
      <c r="BO109" s="309">
        <f>IFERROR(IF(BM109=BN109,6,0),0)</f>
        <v>0</v>
      </c>
    </row>
    <row r="110" spans="2:67" ht="14.25" customHeight="1" x14ac:dyDescent="0.25">
      <c r="BN110" s="277" t="s">
        <v>107</v>
      </c>
      <c r="BO110" s="310">
        <f>SUM(BO106:BO109)</f>
        <v>0</v>
      </c>
    </row>
    <row r="111" spans="2:67" ht="14.25" customHeight="1" x14ac:dyDescent="0.25">
      <c r="BK111" s="390" t="s">
        <v>50</v>
      </c>
      <c r="BL111" s="391"/>
      <c r="BM111" s="392"/>
      <c r="BN111" s="393"/>
      <c r="BO111" s="393"/>
    </row>
    <row r="112" spans="2:67" ht="14.25" customHeight="1" x14ac:dyDescent="0.25">
      <c r="BK112" s="312" t="s">
        <v>104</v>
      </c>
      <c r="BL112" s="344" t="s">
        <v>103</v>
      </c>
      <c r="BM112" s="344" t="s">
        <v>105</v>
      </c>
      <c r="BN112" s="344" t="s">
        <v>106</v>
      </c>
      <c r="BO112" s="344" t="s">
        <v>89</v>
      </c>
    </row>
    <row r="113" spans="63:67" ht="14.25" customHeight="1" x14ac:dyDescent="0.25">
      <c r="BK113" s="360" t="str">
        <f>D99</f>
        <v>Portugal</v>
      </c>
      <c r="BL113" s="359" t="str">
        <f>'Resultat &amp; tabell'!D99</f>
        <v xml:space="preserve"> Förlorare match 61</v>
      </c>
      <c r="BM113" s="387" t="e">
        <f>VLOOKUP(BK113,$BL$113:$BL$114,1,FALSE)</f>
        <v>#N/A</v>
      </c>
      <c r="BN113" s="389" t="e">
        <f t="shared" ref="BN113:BN114" si="157">BM113</f>
        <v>#N/A</v>
      </c>
      <c r="BO113" s="309">
        <f>IFERROR(IF(BM113=BN113,8,0),0)</f>
        <v>0</v>
      </c>
    </row>
    <row r="114" spans="63:67" ht="14.25" customHeight="1" x14ac:dyDescent="0.25">
      <c r="BK114" s="360" t="str">
        <f>F99</f>
        <v>Argentina</v>
      </c>
      <c r="BL114" s="359" t="str">
        <f>'Resultat &amp; tabell'!F99</f>
        <v xml:space="preserve"> Förlorare match 62</v>
      </c>
      <c r="BM114" s="387" t="e">
        <f>VLOOKUP(BK114,$BL$113:$BL$114,1,FALSE)</f>
        <v>#N/A</v>
      </c>
      <c r="BN114" s="389" t="e">
        <f t="shared" si="157"/>
        <v>#N/A</v>
      </c>
      <c r="BO114" s="309">
        <f>IFERROR(IF(BM114=BN114,8,0),0)</f>
        <v>0</v>
      </c>
    </row>
    <row r="115" spans="63:67" ht="14.25" customHeight="1" x14ac:dyDescent="0.25">
      <c r="BN115" s="277" t="s">
        <v>107</v>
      </c>
      <c r="BO115" s="310">
        <f>SUM(BO113:BO114)</f>
        <v>0</v>
      </c>
    </row>
    <row r="116" spans="63:67" ht="14.25" customHeight="1" x14ac:dyDescent="0.25">
      <c r="BK116" s="390" t="s">
        <v>54</v>
      </c>
      <c r="BL116" s="391"/>
      <c r="BM116" s="392"/>
      <c r="BN116" s="393"/>
      <c r="BO116" s="393"/>
    </row>
    <row r="117" spans="63:67" ht="14.25" customHeight="1" x14ac:dyDescent="0.25">
      <c r="BK117" s="312" t="s">
        <v>104</v>
      </c>
      <c r="BL117" s="344" t="s">
        <v>103</v>
      </c>
      <c r="BM117" s="344" t="s">
        <v>105</v>
      </c>
      <c r="BN117" s="344" t="s">
        <v>106</v>
      </c>
      <c r="BO117" s="344" t="s">
        <v>89</v>
      </c>
    </row>
    <row r="118" spans="63:67" ht="14.25" customHeight="1" x14ac:dyDescent="0.25">
      <c r="BK118" s="360" t="str">
        <f>D103</f>
        <v>Brasilien</v>
      </c>
      <c r="BL118" s="359" t="str">
        <f>'Resultat &amp; tabell'!D103</f>
        <v>Segrare match 61</v>
      </c>
      <c r="BM118" s="387" t="e">
        <f>VLOOKUP(BK118,$BL$118:$BL$119,1,FALSE)</f>
        <v>#N/A</v>
      </c>
      <c r="BN118" s="389" t="e">
        <f t="shared" ref="BN118:BN119" si="158">BM118</f>
        <v>#N/A</v>
      </c>
      <c r="BO118" s="309">
        <f>IFERROR(IF(BM118=BN118,8,0),0)</f>
        <v>0</v>
      </c>
    </row>
    <row r="119" spans="63:67" ht="14.25" customHeight="1" x14ac:dyDescent="0.25">
      <c r="BK119" s="360" t="str">
        <f>F103</f>
        <v>Spanien</v>
      </c>
      <c r="BL119" s="359" t="str">
        <f>'Resultat &amp; tabell'!F103</f>
        <v>Segrare match 62</v>
      </c>
      <c r="BM119" s="387" t="e">
        <f>VLOOKUP(BK119,$BL$118:$BL$119,1,FALSE)</f>
        <v>#N/A</v>
      </c>
      <c r="BN119" s="389" t="e">
        <f t="shared" si="158"/>
        <v>#N/A</v>
      </c>
      <c r="BO119" s="309">
        <f>IFERROR(IF(BM119=BN119,8,0),0)</f>
        <v>0</v>
      </c>
    </row>
    <row r="120" spans="63:67" ht="14.25" customHeight="1" x14ac:dyDescent="0.25">
      <c r="BN120" s="277" t="s">
        <v>107</v>
      </c>
      <c r="BO120" s="310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O120"/>
  <sheetViews>
    <sheetView topLeftCell="A58" zoomScaleNormal="100" zoomScaleSheetLayoutView="90" workbookViewId="0">
      <selection activeCell="Q81" sqref="Q81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6" t="s">
        <v>129</v>
      </c>
      <c r="U3" s="1996"/>
      <c r="V3" s="1996"/>
      <c r="W3" s="1996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49">
        <v>2</v>
      </c>
      <c r="H4" s="68" t="s">
        <v>6</v>
      </c>
      <c r="I4" s="245">
        <v>1</v>
      </c>
      <c r="J4" s="245" t="s">
        <v>122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9</v>
      </c>
      <c r="P4" s="178">
        <f>VLOOKUP(M4,$AU$4:$AY$7,4,FALSE)</f>
        <v>2</v>
      </c>
      <c r="Q4" s="179">
        <f>VLOOKUP(M4,$AU$4:$AY$7,5,FALSE)</f>
        <v>7</v>
      </c>
      <c r="S4" s="180" t="s">
        <v>84</v>
      </c>
      <c r="T4" s="2001" t="s">
        <v>223</v>
      </c>
      <c r="U4" s="2002"/>
      <c r="V4" s="2002"/>
      <c r="W4" s="2003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9</v>
      </c>
      <c r="AQ4" s="15">
        <f>SUMIF($AD$4:$AD$9,AN4,$AG$4:$AG$9)+SUMIF($Z$4:$Z$9,AN4,$AC$4:$AC$9)</f>
        <v>2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9</v>
      </c>
      <c r="AX4" s="15">
        <f>VLOOKUP($AU4,$AN$4:$AR$7,4,FALSE)</f>
        <v>2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49">
        <v>1</v>
      </c>
      <c r="H5" s="68" t="s">
        <v>6</v>
      </c>
      <c r="I5" s="245">
        <v>1</v>
      </c>
      <c r="J5" s="245" t="s">
        <v>122</v>
      </c>
      <c r="K5" s="175">
        <f>IF('Resultat &amp; tabell'!J5="",0,BI5)</f>
        <v>2</v>
      </c>
      <c r="L5" s="165">
        <v>2</v>
      </c>
      <c r="M5" s="181" t="str">
        <f>VLOOKUP(L5,$AT$4:$AY$7,2,FALSE)</f>
        <v>Kroatien</v>
      </c>
      <c r="N5" s="182">
        <f>VLOOKUP(M5,$AU$4:$AY$7,2,FALSE)</f>
        <v>4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001" t="s">
        <v>5</v>
      </c>
      <c r="U5" s="2002"/>
      <c r="V5" s="2002"/>
      <c r="W5" s="2003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1</v>
      </c>
      <c r="AB5" s="21">
        <f t="shared" si="0"/>
        <v>1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1</v>
      </c>
      <c r="AF5" s="16">
        <f t="shared" si="2"/>
        <v>1</v>
      </c>
      <c r="AG5" s="16">
        <f t="shared" si="3"/>
        <v>1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2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4</v>
      </c>
      <c r="AR5" s="15">
        <f t="shared" ref="AR5:AR7" si="13">AP5-AQ5</f>
        <v>-2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4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0</v>
      </c>
      <c r="BH5" s="99">
        <f>IF(J5='Resultat &amp; tabell'!$J5,1,0)</f>
        <v>0</v>
      </c>
      <c r="BI5" s="81">
        <f t="shared" ref="BI5:BI9" si="18">SUM(BE5+BG5+BH5)</f>
        <v>2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49">
        <v>2</v>
      </c>
      <c r="H6" s="68" t="s">
        <v>6</v>
      </c>
      <c r="I6" s="245">
        <v>0</v>
      </c>
      <c r="J6" s="245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2</v>
      </c>
      <c r="O6" s="178">
        <f>VLOOKUP(M6,$AU$4:$AY$7,3,FALSE)</f>
        <v>2</v>
      </c>
      <c r="P6" s="178">
        <f>VLOOKUP(M6,$AU$4:$AY$7,4,FALSE)</f>
        <v>4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4</v>
      </c>
      <c r="AQ6" s="15">
        <f t="shared" si="12"/>
        <v>4</v>
      </c>
      <c r="AR6" s="15">
        <f t="shared" si="13"/>
        <v>0</v>
      </c>
      <c r="AT6" s="15">
        <v>3</v>
      </c>
      <c r="AU6" s="15" t="str">
        <f t="shared" si="14"/>
        <v>Mexiko</v>
      </c>
      <c r="AV6" s="15">
        <f t="shared" si="15"/>
        <v>2</v>
      </c>
      <c r="AW6" s="15">
        <f t="shared" si="4"/>
        <v>2</v>
      </c>
      <c r="AX6" s="15">
        <f t="shared" si="16"/>
        <v>4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49">
        <v>1</v>
      </c>
      <c r="H7" s="68" t="s">
        <v>6</v>
      </c>
      <c r="I7" s="245">
        <v>2</v>
      </c>
      <c r="J7" s="245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8</v>
      </c>
      <c r="Q7" s="183">
        <f>VLOOKUP(M7,$AU$4:$AY$7,5,FALSE)</f>
        <v>-5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1</v>
      </c>
      <c r="AP7" s="15">
        <f>SUMIF($Z$4:$Z$9,AN7,$AB$4:$AB$9)+SUMIF($AD$4:$AD$9,AN7,$AF$4:$AF$9)</f>
        <v>3</v>
      </c>
      <c r="AQ7" s="15">
        <f t="shared" si="12"/>
        <v>8</v>
      </c>
      <c r="AR7" s="15">
        <f t="shared" si="13"/>
        <v>-5</v>
      </c>
      <c r="AT7" s="15">
        <v>4</v>
      </c>
      <c r="AU7" s="15" t="str">
        <f t="shared" si="14"/>
        <v>Kamerun</v>
      </c>
      <c r="AV7" s="15">
        <f t="shared" si="15"/>
        <v>1</v>
      </c>
      <c r="AW7" s="15">
        <f t="shared" si="4"/>
        <v>3</v>
      </c>
      <c r="AX7" s="15">
        <f t="shared" si="16"/>
        <v>8</v>
      </c>
      <c r="AY7" s="15">
        <f t="shared" si="17"/>
        <v>-5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49">
        <v>1</v>
      </c>
      <c r="H8" s="68" t="s">
        <v>6</v>
      </c>
      <c r="I8" s="245">
        <v>5</v>
      </c>
      <c r="J8" s="245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5</v>
      </c>
      <c r="AD8" s="20" t="s">
        <v>5</v>
      </c>
      <c r="AE8" s="21">
        <f t="shared" si="6"/>
        <v>3</v>
      </c>
      <c r="AF8" s="16">
        <f t="shared" si="2"/>
        <v>5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50">
        <v>1</v>
      </c>
      <c r="H9" s="68" t="s">
        <v>6</v>
      </c>
      <c r="I9" s="245">
        <v>1</v>
      </c>
      <c r="J9" s="246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251">
        <v>2</v>
      </c>
      <c r="H13" s="68" t="s">
        <v>6</v>
      </c>
      <c r="I13" s="247">
        <v>1</v>
      </c>
      <c r="J13" s="247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89</v>
      </c>
      <c r="U13" s="214">
        <v>0</v>
      </c>
      <c r="V13" s="215">
        <f t="shared" ref="V13:V18" si="19">SUM(T13:U13)</f>
        <v>89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251">
        <v>3</v>
      </c>
      <c r="H14" s="68" t="s">
        <v>6</v>
      </c>
      <c r="I14" s="247">
        <v>1</v>
      </c>
      <c r="J14" s="247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Chile</v>
      </c>
      <c r="N14" s="182">
        <f>VLOOKUP(M14,$AU$13:$AY$16,2,FALSE)</f>
        <v>6</v>
      </c>
      <c r="O14" s="182">
        <f>VLOOKUP(M14,$AU$13:$AY$16,3,FALSE)</f>
        <v>6</v>
      </c>
      <c r="P14" s="182">
        <f>VLOOKUP(M14,$AU$13:$AY$16,4,FALSE)</f>
        <v>4</v>
      </c>
      <c r="Q14" s="183">
        <f>VLOOKUP(M14,$AU$13:$AY$16,5,FALSE)</f>
        <v>2</v>
      </c>
      <c r="S14" s="195" t="s">
        <v>1</v>
      </c>
      <c r="T14" s="216">
        <f>SUM(K76:K83)</f>
        <v>12</v>
      </c>
      <c r="U14" s="216">
        <f>O76</f>
        <v>18</v>
      </c>
      <c r="V14" s="217">
        <f t="shared" si="19"/>
        <v>30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6</v>
      </c>
      <c r="AP14" s="15">
        <f>SUMIF($Z$13:$Z$18,$AN14,$AB$13:$AB$18)+SUMIF($AD$13:$AD$18,AN14,$AF$13:$AF$18)</f>
        <v>6</v>
      </c>
      <c r="AQ14" s="15">
        <f>SUMIF($Z$13:$Z$18,$AN14,$AC$13:$AC$18)+SUMIF($AD$13:$AD$18,$AN14,$AG$13:$AG$18)</f>
        <v>4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6</v>
      </c>
      <c r="AW14" s="15">
        <f>VLOOKUP($AU14,$AN$13:$AR$16,3,FALSE)</f>
        <v>6</v>
      </c>
      <c r="AX14" s="15">
        <f>VLOOKUP($AU14,$AN$13:$AR$16,4,FALSE)</f>
        <v>4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251">
        <v>2</v>
      </c>
      <c r="H15" s="68" t="s">
        <v>6</v>
      </c>
      <c r="I15" s="247">
        <v>1</v>
      </c>
      <c r="J15" s="247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3</v>
      </c>
      <c r="O15" s="197">
        <f>VLOOKUP(M15,$AU$13:$AY$16,3,FALSE)</f>
        <v>6</v>
      </c>
      <c r="P15" s="197">
        <f>VLOOKUP(M15,$AU$13:$AY$16,4,FALSE)</f>
        <v>5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8</v>
      </c>
      <c r="V15" s="217">
        <f t="shared" si="19"/>
        <v>8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1</v>
      </c>
      <c r="AD15" s="20" t="s">
        <v>30</v>
      </c>
      <c r="AE15" s="21">
        <f t="shared" si="23"/>
        <v>0</v>
      </c>
      <c r="AF15" s="16">
        <f t="shared" si="24"/>
        <v>1</v>
      </c>
      <c r="AG15" s="16">
        <f t="shared" si="25"/>
        <v>2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3</v>
      </c>
      <c r="AN15" s="20" t="s">
        <v>28</v>
      </c>
      <c r="AO15" s="15">
        <f>SUMIF($Z$13:$Z$18,$AN15,$AA$13:$AA$18)+SUMIF($AD$13:$AD$18,$AN15,$AE$13:$AE$18)</f>
        <v>3</v>
      </c>
      <c r="AP15" s="15">
        <f>SUMIF($Z$13:$Z$18,$AN15,$AB$13:$AB$18)+SUMIF($AD$13:$AD$18,AN15,$AF$13:$AF$18)</f>
        <v>6</v>
      </c>
      <c r="AQ15" s="15">
        <f>SUMIF($Z$13:$Z$18,$AN15,$AC$13:$AC$18)+SUMIF($AD$13:$AD$18,$AN15,$AG$13:$AG$18)</f>
        <v>5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3</v>
      </c>
      <c r="AW15" s="15">
        <f>VLOOKUP($AU15,$AN$13:$AR$16,3,FALSE)</f>
        <v>6</v>
      </c>
      <c r="AX15" s="15">
        <f>VLOOKUP($AU15,$AN$13:$AR$16,4,FALSE)</f>
        <v>5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251">
        <v>1</v>
      </c>
      <c r="H16" s="68" t="s">
        <v>6</v>
      </c>
      <c r="I16" s="247">
        <v>4</v>
      </c>
      <c r="J16" s="247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10</v>
      </c>
      <c r="Q16" s="183">
        <f>VLOOKUP(M16,$AU$13:$AY$16,5,FALSE)</f>
        <v>-8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4</v>
      </c>
      <c r="AD16" s="20" t="s">
        <v>28</v>
      </c>
      <c r="AE16" s="21">
        <f t="shared" si="23"/>
        <v>3</v>
      </c>
      <c r="AF16" s="16">
        <f t="shared" si="24"/>
        <v>4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10</v>
      </c>
      <c r="AR16" s="15">
        <f>AP16-AQ16</f>
        <v>-8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10</v>
      </c>
      <c r="AY16" s="15">
        <f>VLOOKUP($AU16,$AN$13:$AR$16,5,FALSE)</f>
        <v>-8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251">
        <v>0</v>
      </c>
      <c r="H17" s="68" t="s">
        <v>6</v>
      </c>
      <c r="I17" s="247">
        <v>3</v>
      </c>
      <c r="J17" s="247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251">
        <v>1</v>
      </c>
      <c r="H18" s="68" t="s">
        <v>6</v>
      </c>
      <c r="I18" s="247">
        <v>2</v>
      </c>
      <c r="J18" s="247">
        <v>2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0</v>
      </c>
      <c r="AB18" s="21">
        <f t="shared" si="21"/>
        <v>1</v>
      </c>
      <c r="AC18" s="21">
        <f t="shared" si="22"/>
        <v>2</v>
      </c>
      <c r="AD18" s="20" t="s">
        <v>30</v>
      </c>
      <c r="AE18" s="21">
        <f t="shared" si="23"/>
        <v>3</v>
      </c>
      <c r="AF18" s="16">
        <f t="shared" si="24"/>
        <v>2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127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252">
        <v>1</v>
      </c>
      <c r="H22" s="68" t="s">
        <v>6</v>
      </c>
      <c r="I22" s="248">
        <v>1</v>
      </c>
      <c r="J22" s="248" t="s">
        <v>122</v>
      </c>
      <c r="K22" s="175">
        <f>IF('Resultat &amp; tabell'!J22="",0,BI22)</f>
        <v>0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3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1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1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3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3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0</v>
      </c>
      <c r="BI22" s="81">
        <f t="shared" ref="BI22:BI27" si="33">SUM(BE22+BG22+BH22)</f>
        <v>0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252">
        <v>2</v>
      </c>
      <c r="H23" s="68" t="s">
        <v>6</v>
      </c>
      <c r="I23" s="248">
        <v>2</v>
      </c>
      <c r="J23" s="248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4</v>
      </c>
      <c r="O23" s="182">
        <f>VLOOKUP(M23,$AU$22:$AY$25,3,FALSE)</f>
        <v>5</v>
      </c>
      <c r="P23" s="182">
        <f>VLOOKUP(M23,$AU$22:$AY$25,4,FALSE)</f>
        <v>5</v>
      </c>
      <c r="Q23" s="183">
        <f>VLOOKUP(M23,$AU$22:$AY$25,5,FALSE)</f>
        <v>0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2</v>
      </c>
      <c r="AC23" s="21">
        <f t="shared" si="29"/>
        <v>2</v>
      </c>
      <c r="AD23" s="20" t="s">
        <v>47</v>
      </c>
      <c r="AE23" s="21">
        <f t="shared" si="30"/>
        <v>1</v>
      </c>
      <c r="AF23" s="16">
        <f t="shared" si="31"/>
        <v>2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4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5</v>
      </c>
      <c r="AR23" s="15">
        <f t="shared" ref="AR23:AR25" si="40">AP23-AQ23</f>
        <v>0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4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5</v>
      </c>
      <c r="AY23" s="15">
        <f t="shared" ref="AY23:AY25" si="45">VLOOKUP($AU23,$AN$22:$AR$25,5,FALSE)</f>
        <v>0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0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252">
        <v>3</v>
      </c>
      <c r="H24" s="68" t="s">
        <v>6</v>
      </c>
      <c r="I24" s="248">
        <v>2</v>
      </c>
      <c r="J24" s="248">
        <v>1</v>
      </c>
      <c r="K24" s="175">
        <f>IF('Resultat &amp; tabell'!J24="",0,BI24)</f>
        <v>1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3</v>
      </c>
      <c r="AB24" s="21">
        <f t="shared" si="28"/>
        <v>3</v>
      </c>
      <c r="AC24" s="21">
        <f t="shared" si="29"/>
        <v>2</v>
      </c>
      <c r="AD24" s="20" t="s">
        <v>46</v>
      </c>
      <c r="AE24" s="21">
        <f t="shared" si="30"/>
        <v>0</v>
      </c>
      <c r="AF24" s="16">
        <f t="shared" si="31"/>
        <v>2</v>
      </c>
      <c r="AG24" s="16">
        <f t="shared" si="32"/>
        <v>3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4</v>
      </c>
      <c r="AR24" s="15">
        <f t="shared" si="40"/>
        <v>-2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1</v>
      </c>
      <c r="BI24" s="81">
        <f t="shared" si="33"/>
        <v>1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252">
        <v>2</v>
      </c>
      <c r="H25" s="68" t="s">
        <v>6</v>
      </c>
      <c r="I25" s="248">
        <v>1</v>
      </c>
      <c r="J25" s="248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4</v>
      </c>
      <c r="Q25" s="183">
        <f>VLOOKUP(M25,$AU$22:$AY$25,5,FALSE)</f>
        <v>-2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1</v>
      </c>
      <c r="AM25" s="15">
        <f t="shared" si="36"/>
        <v>2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2</v>
      </c>
      <c r="AX25" s="15">
        <f t="shared" si="44"/>
        <v>4</v>
      </c>
      <c r="AY25" s="15">
        <f t="shared" si="45"/>
        <v>-2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252">
        <v>0</v>
      </c>
      <c r="H26" s="68" t="s">
        <v>6</v>
      </c>
      <c r="I26" s="248">
        <v>2</v>
      </c>
      <c r="J26" s="248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252">
        <v>0</v>
      </c>
      <c r="H27" s="68" t="s">
        <v>6</v>
      </c>
      <c r="I27" s="248">
        <v>1</v>
      </c>
      <c r="J27" s="248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256">
        <v>2</v>
      </c>
      <c r="H31" s="68" t="s">
        <v>6</v>
      </c>
      <c r="I31" s="253">
        <v>0</v>
      </c>
      <c r="J31" s="253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5</v>
      </c>
      <c r="O31" s="178">
        <f>VLOOKUP(M31,$AU$31:$AY$34,3,FALSE)</f>
        <v>6</v>
      </c>
      <c r="P31" s="178">
        <f>VLOOKUP(M31,$AU$31:$AY$34,4,FALSE)</f>
        <v>3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2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2</v>
      </c>
      <c r="AI31" s="15">
        <f>RANK($AJ31,$AJ$31:$AJ$34,1)+COUNTIF($AJ$31:$AJ31,$AJ31)-1</f>
        <v>2</v>
      </c>
      <c r="AJ31" s="15">
        <f>AK31+AL31+AM31</f>
        <v>2</v>
      </c>
      <c r="AK31" s="15">
        <f>SUMPRODUCT(($AO$31:$AO$34=AO31)*($AR$31:$AR$34=AR31)*($AP$31:$AP$34&gt;AP31))</f>
        <v>0</v>
      </c>
      <c r="AL31" s="15">
        <f>SUMPRODUCT(($AO$31:$AO$34=AO31)*($AR$31:$AR$34&gt;AR31))</f>
        <v>1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5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England</v>
      </c>
      <c r="AV31" s="15">
        <f>VLOOKUP($AU31,$AN$31:$AR$34,2,FALSE)</f>
        <v>5</v>
      </c>
      <c r="AW31" s="15">
        <f>VLOOKUP($AU31,$AN$31:$AR$34,3,FALSE)</f>
        <v>6</v>
      </c>
      <c r="AX31" s="15">
        <f>VLOOKUP($AU31,$AN$31:$AR$34,4,FALSE)</f>
        <v>3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256">
        <v>2</v>
      </c>
      <c r="H32" s="68" t="s">
        <v>6</v>
      </c>
      <c r="I32" s="253">
        <v>2</v>
      </c>
      <c r="J32" s="253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Uruguay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2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2</v>
      </c>
      <c r="AC32" s="21">
        <f t="shared" si="48"/>
        <v>2</v>
      </c>
      <c r="AD32" s="20" t="s">
        <v>60</v>
      </c>
      <c r="AE32" s="21">
        <f t="shared" si="49"/>
        <v>1</v>
      </c>
      <c r="AF32" s="16">
        <f t="shared" si="50"/>
        <v>2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6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Uruguay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2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256">
        <v>1</v>
      </c>
      <c r="H33" s="68" t="s">
        <v>6</v>
      </c>
      <c r="I33" s="253">
        <v>1</v>
      </c>
      <c r="J33" s="253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5</v>
      </c>
      <c r="O33" s="197">
        <f>VLOOKUP(M33,$AU$31:$AY$34,3,FALSE)</f>
        <v>5</v>
      </c>
      <c r="P33" s="197">
        <f>VLOOKUP(M33,$AU$31:$AY$34,4,FALSE)</f>
        <v>4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5</v>
      </c>
      <c r="AW33" s="15">
        <f t="shared" si="62"/>
        <v>5</v>
      </c>
      <c r="AX33" s="15">
        <f t="shared" si="63"/>
        <v>4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256">
        <v>2</v>
      </c>
      <c r="H34" s="68" t="s">
        <v>6</v>
      </c>
      <c r="I34" s="253">
        <v>1</v>
      </c>
      <c r="J34" s="253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2</v>
      </c>
      <c r="AM34" s="15">
        <f t="shared" si="55"/>
        <v>1</v>
      </c>
      <c r="AN34" s="20" t="s">
        <v>60</v>
      </c>
      <c r="AO34" s="15">
        <f t="shared" si="56"/>
        <v>5</v>
      </c>
      <c r="AP34" s="15">
        <f t="shared" si="57"/>
        <v>5</v>
      </c>
      <c r="AQ34" s="15">
        <f t="shared" si="58"/>
        <v>4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256">
        <v>1</v>
      </c>
      <c r="H35" s="68" t="s">
        <v>6</v>
      </c>
      <c r="I35" s="253">
        <v>1</v>
      </c>
      <c r="J35" s="253" t="s">
        <v>122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256">
        <v>0</v>
      </c>
      <c r="H36" s="68" t="s">
        <v>6</v>
      </c>
      <c r="I36" s="253">
        <v>3</v>
      </c>
      <c r="J36" s="253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9" t="s">
        <v>4</v>
      </c>
      <c r="BF39" s="1999"/>
      <c r="BG39" s="1999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257">
        <v>1</v>
      </c>
      <c r="H40" s="68" t="s">
        <v>6</v>
      </c>
      <c r="I40" s="254">
        <v>1</v>
      </c>
      <c r="J40" s="254" t="s">
        <v>122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8</v>
      </c>
      <c r="P40" s="178">
        <f>VLOOKUP(M40,$AU$40:$AY$43,4,FALSE)</f>
        <v>1</v>
      </c>
      <c r="Q40" s="179">
        <f>VLOOKUP(M40,$AU$40:$AY$43,5,FALSE)</f>
        <v>7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2</v>
      </c>
      <c r="AN40" s="20" t="s">
        <v>62</v>
      </c>
      <c r="AO40" s="15">
        <f>SUMIF($Z$40:$Z$45,$AN40,$AA$40:$AA$45)+SUMIF($AD$40:$AD$45,$AN40,$AE$40:$AE$45)</f>
        <v>4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8</v>
      </c>
      <c r="AX40" s="15">
        <f>VLOOKUP($AU40,$AN$40:$AR$43,4,FALSE)</f>
        <v>1</v>
      </c>
      <c r="AY40" s="15">
        <f>VLOOKUP($AU40,$AN$40:$AR$43,5,FALSE)</f>
        <v>7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257">
        <v>3</v>
      </c>
      <c r="H41" s="68" t="s">
        <v>6</v>
      </c>
      <c r="I41" s="254">
        <v>0</v>
      </c>
      <c r="J41" s="254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Schweiz</v>
      </c>
      <c r="N41" s="182">
        <f>VLOOKUP(M41,$AU$40:$AY$43,2,FALSE)</f>
        <v>4</v>
      </c>
      <c r="O41" s="182">
        <f>VLOOKUP(M41,$AU$40:$AY$43,3,FALSE)</f>
        <v>3</v>
      </c>
      <c r="P41" s="182">
        <f>VLOOKUP(M41,$AU$40:$AY$43,4,FALSE)</f>
        <v>3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8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7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3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257">
        <v>0</v>
      </c>
      <c r="H42" s="68" t="s">
        <v>6</v>
      </c>
      <c r="I42" s="254">
        <v>2</v>
      </c>
      <c r="J42" s="254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Ecuador</v>
      </c>
      <c r="N42" s="197">
        <f>VLOOKUP(M42,$AU$40:$AY$43,2,FALSE)</f>
        <v>4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1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5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4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257">
        <v>1</v>
      </c>
      <c r="H43" s="68" t="s">
        <v>6</v>
      </c>
      <c r="I43" s="254">
        <v>2</v>
      </c>
      <c r="J43" s="254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7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7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7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257">
        <v>0</v>
      </c>
      <c r="H44" s="68" t="s">
        <v>6</v>
      </c>
      <c r="I44" s="254">
        <v>2</v>
      </c>
      <c r="J44" s="254">
        <v>2</v>
      </c>
      <c r="K44" s="175">
        <f>IF('Resultat &amp; tabell'!J44="",0,BI44)</f>
        <v>3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1</v>
      </c>
      <c r="BI44" s="81">
        <f t="shared" si="71"/>
        <v>3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257">
        <v>1</v>
      </c>
      <c r="H45" s="68" t="s">
        <v>6</v>
      </c>
      <c r="I45" s="254">
        <v>3</v>
      </c>
      <c r="J45" s="254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9" t="s">
        <v>4</v>
      </c>
      <c r="BF48" s="1999"/>
      <c r="BG48" s="1999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258">
        <v>3</v>
      </c>
      <c r="H49" s="68" t="s">
        <v>6</v>
      </c>
      <c r="I49" s="255">
        <v>1</v>
      </c>
      <c r="J49" s="255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Bosnien</v>
      </c>
      <c r="N49" s="178">
        <f>VLOOKUP(M49,$AU$49:$AY$52,2,FALSE)</f>
        <v>6</v>
      </c>
      <c r="O49" s="178">
        <f>VLOOKUP(M49,$AU$49:$AY$52,3,FALSE)</f>
        <v>6</v>
      </c>
      <c r="P49" s="178">
        <f>VLOOKUP(M49,$AU$49:$AY$52,4,FALSE)</f>
        <v>6</v>
      </c>
      <c r="Q49" s="179">
        <f>VLOOKUP(M49,$AU$49:$AY$52,5,FALSE)</f>
        <v>0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3</v>
      </c>
      <c r="AI49" s="15">
        <f>RANK($AJ49,$AJ$49:$AJ$52,1)+COUNTIF($AJ$49:$AJ49,$AJ49)-1</f>
        <v>2</v>
      </c>
      <c r="AJ49" s="15">
        <f>AK49+AL49+AM49</f>
        <v>2</v>
      </c>
      <c r="AK49" s="15">
        <f>SUMPRODUCT(($AO$49:$AO$52=AO49)*($AR$49:$AR$52=AR49)*($AP$49:$AP$52&gt;AP49))</f>
        <v>0</v>
      </c>
      <c r="AL49" s="15">
        <f>SUMPRODUCT(($AO$49:$AO$52=AO49)*($AR$49:$AR$52&gt;AR49))</f>
        <v>1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6</v>
      </c>
      <c r="AP49" s="15">
        <f>SUMIF($Z$49:$Z$54,$AN49,$AB$49:$AB$54)+SUMIF($AD$49:$AD$54,$AN49,$AF$49:$AF$54)</f>
        <v>5</v>
      </c>
      <c r="AQ49" s="15">
        <f>SUMIF($Z$49:$Z$54,$AN49,$AC$49:$AC$54)+SUMIF($AD$49:$AD$54,$AN49,$AG$49:$AG$54)</f>
        <v>6</v>
      </c>
      <c r="AR49" s="15">
        <f>AP49-AQ49</f>
        <v>-1</v>
      </c>
      <c r="AT49" s="15">
        <v>1</v>
      </c>
      <c r="AU49" s="15" t="str">
        <f>VLOOKUP($AT49,$AI$49:$AR$52,6,FALSE)</f>
        <v>Bosnien</v>
      </c>
      <c r="AV49" s="15">
        <f>VLOOKUP($AU49,$AN$49:$AR$52,2,FALSE)</f>
        <v>6</v>
      </c>
      <c r="AW49" s="15">
        <f>VLOOKUP($AU49,$AN$49:$AR$52,3,FALSE)</f>
        <v>6</v>
      </c>
      <c r="AX49" s="15">
        <f>VLOOKUP($AU49,$AN$49:$AR$52,4,FALSE)</f>
        <v>6</v>
      </c>
      <c r="AY49" s="15">
        <f>VLOOKUP($AU49,$AN$49:$AR$52,5,FALSE)</f>
        <v>0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258">
        <v>0</v>
      </c>
      <c r="H50" s="68" t="s">
        <v>6</v>
      </c>
      <c r="I50" s="255">
        <v>1</v>
      </c>
      <c r="J50" s="255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Argentina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6</v>
      </c>
      <c r="Q50" s="183">
        <f>VLOOKUP(M50,$AU$49:$AY$52,5,FALSE)</f>
        <v>-1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1</v>
      </c>
      <c r="AD50" s="20" t="s">
        <v>70</v>
      </c>
      <c r="AE50" s="21">
        <f t="shared" si="87"/>
        <v>3</v>
      </c>
      <c r="AF50" s="16">
        <f t="shared" si="88"/>
        <v>1</v>
      </c>
      <c r="AG50" s="16">
        <f t="shared" si="89"/>
        <v>0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5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2</v>
      </c>
      <c r="AT50" s="15">
        <v>2</v>
      </c>
      <c r="AU50" s="15" t="str">
        <f t="shared" ref="AU50:AU52" si="98">VLOOKUP($AT50,$AI$49:$AR$52,6,FALSE)</f>
        <v>Argentina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6</v>
      </c>
      <c r="AY50" s="15">
        <f t="shared" ref="AY50:AY52" si="102">VLOOKUP($AU50,$AN$49:$AR$52,5,FALSE)</f>
        <v>-1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258">
        <v>0</v>
      </c>
      <c r="H51" s="68" t="s">
        <v>6</v>
      </c>
      <c r="I51" s="255">
        <v>4</v>
      </c>
      <c r="J51" s="255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3</v>
      </c>
      <c r="Q51" s="198">
        <f>VLOOKUP(M51,$AU$49:$AY$52,5,FALSE)</f>
        <v>2</v>
      </c>
      <c r="Z51" s="20" t="s">
        <v>67</v>
      </c>
      <c r="AA51" s="21">
        <f t="shared" si="84"/>
        <v>0</v>
      </c>
      <c r="AB51" s="21">
        <f t="shared" si="85"/>
        <v>0</v>
      </c>
      <c r="AC51" s="21">
        <f t="shared" si="86"/>
        <v>4</v>
      </c>
      <c r="AD51" s="20" t="s">
        <v>69</v>
      </c>
      <c r="AE51" s="21">
        <f t="shared" si="87"/>
        <v>3</v>
      </c>
      <c r="AF51" s="16">
        <f t="shared" si="88"/>
        <v>4</v>
      </c>
      <c r="AG51" s="16">
        <f t="shared" si="89"/>
        <v>0</v>
      </c>
      <c r="AI51" s="15">
        <f>RANK($AJ51,$AJ$49:$AJ$52,1)+COUNTIF($AJ$49:$AJ51,$AJ51)-1</f>
        <v>1</v>
      </c>
      <c r="AJ51" s="15">
        <f>AK51+AL51+AM51</f>
        <v>1</v>
      </c>
      <c r="AK51" s="15">
        <f t="shared" si="91"/>
        <v>0</v>
      </c>
      <c r="AL51" s="15">
        <f t="shared" si="92"/>
        <v>0</v>
      </c>
      <c r="AM51" s="15">
        <f t="shared" si="93"/>
        <v>1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6</v>
      </c>
      <c r="AR51" s="15">
        <f t="shared" si="97"/>
        <v>0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5</v>
      </c>
      <c r="AX51" s="15">
        <f t="shared" si="101"/>
        <v>3</v>
      </c>
      <c r="AY51" s="15">
        <f t="shared" si="102"/>
        <v>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258">
        <v>2</v>
      </c>
      <c r="H52" s="68" t="s">
        <v>6</v>
      </c>
      <c r="I52" s="255">
        <v>3</v>
      </c>
      <c r="J52" s="255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Nigeria</v>
      </c>
      <c r="N52" s="182">
        <f>VLOOKUP(M52,$AU$49:$AY$52,2,FALSE)</f>
        <v>3</v>
      </c>
      <c r="O52" s="182">
        <f>VLOOKUP(M52,$AU$49:$AY$52,3,FALSE)</f>
        <v>4</v>
      </c>
      <c r="P52" s="182">
        <f>VLOOKUP(M52,$AU$49:$AY$52,4,FALSE)</f>
        <v>5</v>
      </c>
      <c r="Q52" s="183">
        <f>VLOOKUP(M52,$AU$49:$AY$52,5,FALSE)</f>
        <v>-1</v>
      </c>
      <c r="Z52" s="20" t="s">
        <v>70</v>
      </c>
      <c r="AA52" s="21">
        <f t="shared" si="84"/>
        <v>0</v>
      </c>
      <c r="AB52" s="21">
        <f t="shared" si="85"/>
        <v>2</v>
      </c>
      <c r="AC52" s="21">
        <f t="shared" si="86"/>
        <v>3</v>
      </c>
      <c r="AD52" s="20" t="s">
        <v>68</v>
      </c>
      <c r="AE52" s="21">
        <f t="shared" si="87"/>
        <v>3</v>
      </c>
      <c r="AF52" s="16">
        <f t="shared" si="88"/>
        <v>3</v>
      </c>
      <c r="AG52" s="16">
        <f t="shared" si="89"/>
        <v>2</v>
      </c>
      <c r="AI52" s="15">
        <f>RANK($AJ52,$AJ$49:$AJ$52,1)+COUNTIF($AJ$49:$AJ52,$AJ52)-1</f>
        <v>4</v>
      </c>
      <c r="AJ52" s="15">
        <f>AK52+AL52+AM52</f>
        <v>4</v>
      </c>
      <c r="AK52" s="15">
        <f t="shared" si="91"/>
        <v>0</v>
      </c>
      <c r="AL52" s="15">
        <f t="shared" si="92"/>
        <v>1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4</v>
      </c>
      <c r="AQ52" s="15">
        <f t="shared" si="96"/>
        <v>5</v>
      </c>
      <c r="AR52" s="15">
        <f t="shared" si="97"/>
        <v>-1</v>
      </c>
      <c r="AT52" s="15">
        <v>4</v>
      </c>
      <c r="AU52" s="15" t="str">
        <f t="shared" si="98"/>
        <v>Nigeria</v>
      </c>
      <c r="AV52" s="15">
        <f t="shared" si="99"/>
        <v>3</v>
      </c>
      <c r="AW52" s="15">
        <f t="shared" si="100"/>
        <v>4</v>
      </c>
      <c r="AX52" s="15">
        <f t="shared" si="101"/>
        <v>5</v>
      </c>
      <c r="AY52" s="15">
        <f t="shared" si="102"/>
        <v>-1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258">
        <v>1</v>
      </c>
      <c r="H53" s="68" t="s">
        <v>6</v>
      </c>
      <c r="I53" s="255">
        <v>2</v>
      </c>
      <c r="J53" s="255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258">
        <v>2</v>
      </c>
      <c r="H54" s="68" t="s">
        <v>6</v>
      </c>
      <c r="I54" s="255">
        <v>1</v>
      </c>
      <c r="J54" s="255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1</v>
      </c>
      <c r="AD54" s="20" t="s">
        <v>69</v>
      </c>
      <c r="AE54" s="21">
        <f t="shared" si="87"/>
        <v>0</v>
      </c>
      <c r="AF54" s="16">
        <f t="shared" si="88"/>
        <v>1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9" t="s">
        <v>4</v>
      </c>
      <c r="BF57" s="1999"/>
      <c r="BG57" s="1999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264">
        <v>2</v>
      </c>
      <c r="H58" s="68" t="s">
        <v>6</v>
      </c>
      <c r="I58" s="259">
        <v>1</v>
      </c>
      <c r="J58" s="259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264">
        <v>3</v>
      </c>
      <c r="H59" s="68" t="s">
        <v>6</v>
      </c>
      <c r="I59" s="259">
        <v>1</v>
      </c>
      <c r="J59" s="259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4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3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3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4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264">
        <v>3</v>
      </c>
      <c r="H60" s="68" t="s">
        <v>6</v>
      </c>
      <c r="I60" s="259">
        <v>1</v>
      </c>
      <c r="J60" s="259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4</v>
      </c>
      <c r="P60" s="197">
        <f>VLOOKUP(M60,$AU$58:$AY$61,4,FALSE)</f>
        <v>6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4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4</v>
      </c>
      <c r="AX60" s="15">
        <f t="shared" si="120"/>
        <v>6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264">
        <v>2</v>
      </c>
      <c r="H61" s="68" t="s">
        <v>6</v>
      </c>
      <c r="I61" s="259">
        <v>2</v>
      </c>
      <c r="J61" s="259" t="s">
        <v>122</v>
      </c>
      <c r="K61" s="175">
        <f>IF('Resultat &amp; tabell'!J61="",0,BI61)</f>
        <v>5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4</v>
      </c>
      <c r="P61" s="182">
        <f>VLOOKUP(M61,$AU$58:$AY$61,4,FALSE)</f>
        <v>7</v>
      </c>
      <c r="Q61" s="183">
        <f>VLOOKUP(M61,$AU$58:$AY$61,5,FALSE)</f>
        <v>-3</v>
      </c>
      <c r="Z61" s="20" t="s">
        <v>75</v>
      </c>
      <c r="AA61" s="21">
        <f t="shared" si="103"/>
        <v>1</v>
      </c>
      <c r="AB61" s="21">
        <f t="shared" si="104"/>
        <v>2</v>
      </c>
      <c r="AC61" s="21">
        <f t="shared" si="105"/>
        <v>2</v>
      </c>
      <c r="AD61" s="20" t="s">
        <v>73</v>
      </c>
      <c r="AE61" s="21">
        <f t="shared" si="106"/>
        <v>1</v>
      </c>
      <c r="AF61" s="16">
        <f t="shared" si="107"/>
        <v>2</v>
      </c>
      <c r="AG61" s="16">
        <f t="shared" si="108"/>
        <v>2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4</v>
      </c>
      <c r="AQ61" s="15">
        <f t="shared" si="115"/>
        <v>7</v>
      </c>
      <c r="AR61" s="15">
        <f t="shared" si="116"/>
        <v>-3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4</v>
      </c>
      <c r="AX61" s="15">
        <f t="shared" si="120"/>
        <v>7</v>
      </c>
      <c r="AY61" s="15">
        <f t="shared" si="121"/>
        <v>-3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2</v>
      </c>
      <c r="BF61" s="98" t="s">
        <v>6</v>
      </c>
      <c r="BG61" s="99">
        <f>IF(I61='Resultat &amp; tabell'!$I61,2,0)</f>
        <v>2</v>
      </c>
      <c r="BH61" s="99">
        <f>IF(J61='Resultat &amp; tabell'!$J61,1,0)</f>
        <v>1</v>
      </c>
      <c r="BI61" s="81">
        <f t="shared" si="109"/>
        <v>5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264">
        <v>1</v>
      </c>
      <c r="H62" s="68" t="s">
        <v>6</v>
      </c>
      <c r="I62" s="259">
        <v>2</v>
      </c>
      <c r="J62" s="259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264">
        <v>2</v>
      </c>
      <c r="H63" s="68" t="s">
        <v>6</v>
      </c>
      <c r="I63" s="259">
        <v>0</v>
      </c>
      <c r="J63" s="259">
        <v>1</v>
      </c>
      <c r="K63" s="175">
        <f>IF('Resultat &amp; tabell'!J63="",0,BI63)</f>
        <v>3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3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9" t="s">
        <v>4</v>
      </c>
      <c r="BF66" s="1999"/>
      <c r="BG66" s="1999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265">
        <v>3</v>
      </c>
      <c r="H67" s="68" t="s">
        <v>6</v>
      </c>
      <c r="I67" s="260">
        <v>1</v>
      </c>
      <c r="J67" s="260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8</v>
      </c>
      <c r="P67" s="178">
        <f>VLOOKUP(M67,$AU$67:$AY$70,4,FALSE)</f>
        <v>4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4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8</v>
      </c>
      <c r="AX67" s="15">
        <f>VLOOKUP($AU67,$AN$67:$AR$70,4,FALSE)</f>
        <v>4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265">
        <v>1</v>
      </c>
      <c r="H68" s="68" t="s">
        <v>6</v>
      </c>
      <c r="I68" s="260">
        <v>1</v>
      </c>
      <c r="J68" s="260" t="s">
        <v>122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3</v>
      </c>
      <c r="P68" s="182">
        <f>VLOOKUP(M68,$AU$67:$AY$70,4,FALSE)</f>
        <v>3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3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3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265">
        <v>2</v>
      </c>
      <c r="H69" s="68" t="s">
        <v>6</v>
      </c>
      <c r="I69" s="260">
        <v>1</v>
      </c>
      <c r="J69" s="260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5</v>
      </c>
      <c r="P69" s="197">
        <f>VLOOKUP(M69,$AU$67:$AY$70,4,FALSE)</f>
        <v>6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2</v>
      </c>
      <c r="AC69" s="21">
        <f t="shared" si="124"/>
        <v>1</v>
      </c>
      <c r="AD69" s="20" t="s">
        <v>79</v>
      </c>
      <c r="AE69" s="21">
        <f t="shared" si="125"/>
        <v>0</v>
      </c>
      <c r="AF69" s="16">
        <f t="shared" si="126"/>
        <v>1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6</v>
      </c>
      <c r="AR69" s="15">
        <f t="shared" si="135"/>
        <v>-3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5</v>
      </c>
      <c r="AX69" s="15">
        <f t="shared" si="139"/>
        <v>6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265">
        <v>2</v>
      </c>
      <c r="H70" s="68" t="s">
        <v>6</v>
      </c>
      <c r="I70" s="260">
        <v>2</v>
      </c>
      <c r="J70" s="260">
        <v>1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6</v>
      </c>
      <c r="Q70" s="183">
        <f>VLOOKUP(M70,$AU$67:$AY$70,5,FALSE)</f>
        <v>-3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5</v>
      </c>
      <c r="AQ70" s="15">
        <f t="shared" si="134"/>
        <v>6</v>
      </c>
      <c r="AR70" s="15">
        <f t="shared" si="135"/>
        <v>-1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6</v>
      </c>
      <c r="AY70" s="15">
        <f t="shared" si="140"/>
        <v>-3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265">
        <v>2</v>
      </c>
      <c r="H71" s="68" t="s">
        <v>6</v>
      </c>
      <c r="I71" s="260">
        <v>3</v>
      </c>
      <c r="J71" s="260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2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2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265">
        <v>0</v>
      </c>
      <c r="H72" s="68" t="s">
        <v>6</v>
      </c>
      <c r="I72" s="260">
        <v>1</v>
      </c>
      <c r="J72" s="260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239" t="s">
        <v>81</v>
      </c>
      <c r="K75" s="192" t="s">
        <v>89</v>
      </c>
      <c r="M75" s="204" t="s">
        <v>126</v>
      </c>
      <c r="N75" s="205"/>
      <c r="O75" s="2014" t="s">
        <v>157</v>
      </c>
      <c r="P75" s="2015"/>
      <c r="Q75" s="2015"/>
      <c r="R75" s="2016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267">
        <v>3</v>
      </c>
      <c r="H76" s="70" t="s">
        <v>6</v>
      </c>
      <c r="I76" s="262">
        <v>1</v>
      </c>
      <c r="J76" s="262">
        <v>1</v>
      </c>
      <c r="K76" s="175">
        <f t="shared" ref="K76:K83" si="141">BI76</f>
        <v>2</v>
      </c>
      <c r="M76" s="263" t="s">
        <v>224</v>
      </c>
      <c r="N76" s="205"/>
      <c r="O76" s="2017">
        <f>BO92</f>
        <v>18</v>
      </c>
      <c r="P76" s="2018"/>
      <c r="Q76" s="2018"/>
      <c r="R76" s="2019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Uruguay</v>
      </c>
      <c r="G77" s="266">
        <v>0</v>
      </c>
      <c r="H77" s="68" t="s">
        <v>6</v>
      </c>
      <c r="I77" s="261">
        <v>1</v>
      </c>
      <c r="J77" s="261">
        <v>2</v>
      </c>
      <c r="K77" s="175">
        <f t="shared" si="141"/>
        <v>0</v>
      </c>
      <c r="M77" s="263" t="s">
        <v>55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Uruguay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266">
        <v>2</v>
      </c>
      <c r="H78" s="68" t="s">
        <v>6</v>
      </c>
      <c r="I78" s="261">
        <v>0</v>
      </c>
      <c r="J78" s="261">
        <v>1</v>
      </c>
      <c r="K78" s="175">
        <f t="shared" si="141"/>
        <v>3</v>
      </c>
      <c r="M78" s="263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266">
        <v>3</v>
      </c>
      <c r="H79" s="68" t="s">
        <v>6</v>
      </c>
      <c r="I79" s="261">
        <v>1</v>
      </c>
      <c r="J79" s="261">
        <v>1</v>
      </c>
      <c r="K79" s="175">
        <f t="shared" si="141"/>
        <v>2</v>
      </c>
      <c r="M79" s="263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Argentina</v>
      </c>
      <c r="G80" s="266">
        <v>1</v>
      </c>
      <c r="H80" s="68" t="s">
        <v>6</v>
      </c>
      <c r="I80" s="261">
        <v>1</v>
      </c>
      <c r="J80" s="261">
        <v>2</v>
      </c>
      <c r="K80" s="175">
        <f t="shared" si="141"/>
        <v>0</v>
      </c>
      <c r="M80" s="263" t="s">
        <v>67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Argentina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266">
        <v>3</v>
      </c>
      <c r="H81" s="68" t="s">
        <v>6</v>
      </c>
      <c r="I81" s="261">
        <v>0</v>
      </c>
      <c r="J81" s="261">
        <v>1</v>
      </c>
      <c r="K81" s="175">
        <f t="shared" si="141"/>
        <v>2</v>
      </c>
      <c r="M81" s="263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2</v>
      </c>
      <c r="BH81" s="99">
        <f>IF(J81='Resultat &amp; tabell'!$J81,1,0)</f>
        <v>0</v>
      </c>
      <c r="BI81" s="81">
        <f t="shared" si="144"/>
        <v>2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Bosnien</v>
      </c>
      <c r="E82" s="62" t="s">
        <v>6</v>
      </c>
      <c r="F82" s="51" t="str">
        <f>M41</f>
        <v>Schweiz</v>
      </c>
      <c r="G82" s="266">
        <v>2</v>
      </c>
      <c r="H82" s="6" t="s">
        <v>6</v>
      </c>
      <c r="I82" s="261">
        <v>1</v>
      </c>
      <c r="J82" s="261" t="s">
        <v>122</v>
      </c>
      <c r="K82" s="175">
        <f t="shared" si="141"/>
        <v>1</v>
      </c>
      <c r="M82" s="263" t="s">
        <v>68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Bosnien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1</v>
      </c>
      <c r="BI82" s="81">
        <f t="shared" si="144"/>
        <v>1</v>
      </c>
      <c r="BK82" s="101" t="str">
        <f t="shared" si="146"/>
        <v>Bosnien</v>
      </c>
      <c r="BL82" s="101" t="str">
        <f>'Resultat &amp; tabell'!D82</f>
        <v>Argentina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266">
        <v>0</v>
      </c>
      <c r="H83" s="68" t="s">
        <v>6</v>
      </c>
      <c r="I83" s="261">
        <v>1</v>
      </c>
      <c r="J83" s="261">
        <v>2</v>
      </c>
      <c r="K83" s="175">
        <f t="shared" si="141"/>
        <v>2</v>
      </c>
      <c r="M83" s="263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2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2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Uruguay</v>
      </c>
      <c r="BL85" s="101" t="str">
        <f>'Resultat &amp; tabell'!F77</f>
        <v>Uruguay</v>
      </c>
      <c r="BM85" s="129" t="str">
        <f t="shared" si="147"/>
        <v>Uruguay</v>
      </c>
      <c r="BN85" s="131" t="str">
        <f t="shared" si="148"/>
        <v>Uruguay</v>
      </c>
      <c r="BO85" s="38">
        <f t="shared" si="145"/>
        <v>2</v>
      </c>
    </row>
    <row r="86" spans="2:67" ht="14.25" customHeight="1" x14ac:dyDescent="0.25">
      <c r="B86" s="64" t="s">
        <v>2</v>
      </c>
      <c r="C86" s="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239" t="s">
        <v>81</v>
      </c>
      <c r="K86" s="192" t="s">
        <v>89</v>
      </c>
      <c r="M86" s="209" t="s">
        <v>125</v>
      </c>
      <c r="N86" s="205"/>
      <c r="O86" s="2014" t="s">
        <v>158</v>
      </c>
      <c r="P86" s="2015"/>
      <c r="Q86" s="2015"/>
      <c r="R86" s="2016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 xml:space="preserve">Brasilien </v>
      </c>
      <c r="E87" s="62" t="s">
        <v>6</v>
      </c>
      <c r="F87" s="51" t="str">
        <f>IF(M77="","Vinnare match 50",M77)</f>
        <v>Uruguay</v>
      </c>
      <c r="G87" s="271">
        <v>2</v>
      </c>
      <c r="H87" s="68" t="s">
        <v>6</v>
      </c>
      <c r="I87" s="270">
        <v>0</v>
      </c>
      <c r="J87" s="270">
        <v>1</v>
      </c>
      <c r="K87" s="175">
        <f>BI87</f>
        <v>0</v>
      </c>
      <c r="M87" s="268" t="s">
        <v>5</v>
      </c>
      <c r="N87" s="205"/>
      <c r="O87" s="2017">
        <f>BO103</f>
        <v>8</v>
      </c>
      <c r="P87" s="2018"/>
      <c r="Q87" s="2018"/>
      <c r="R87" s="2019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 xml:space="preserve">Brasilien </v>
      </c>
      <c r="BC87" s="119" t="s">
        <v>6</v>
      </c>
      <c r="BD87" s="94" t="str">
        <f>F87</f>
        <v>Uruguay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Argentina</v>
      </c>
      <c r="E88" s="62" t="s">
        <v>6</v>
      </c>
      <c r="F88" s="51" t="str">
        <f>IF(M81="","Vinnare match 54",M81)</f>
        <v>Tyskland</v>
      </c>
      <c r="G88" s="271">
        <v>2</v>
      </c>
      <c r="H88" s="68" t="s">
        <v>6</v>
      </c>
      <c r="I88" s="270">
        <v>2</v>
      </c>
      <c r="J88" s="270">
        <v>1</v>
      </c>
      <c r="K88" s="175">
        <f>BI88</f>
        <v>0</v>
      </c>
      <c r="M88" s="268" t="s">
        <v>67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Argentina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Argentina</v>
      </c>
      <c r="BL88" s="101" t="str">
        <f>'Resultat &amp; tabell'!F80</f>
        <v>Nigeria</v>
      </c>
      <c r="BM88" s="129" t="str">
        <f t="shared" si="147"/>
        <v>Argentina</v>
      </c>
      <c r="BN88" s="131" t="str">
        <f t="shared" si="148"/>
        <v>Argentina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271">
        <v>2</v>
      </c>
      <c r="H89" s="68" t="s">
        <v>6</v>
      </c>
      <c r="I89" s="270">
        <v>1</v>
      </c>
      <c r="J89" s="270">
        <v>2</v>
      </c>
      <c r="K89" s="175">
        <f>BI89</f>
        <v>0</v>
      </c>
      <c r="M89" s="268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Bosnien</v>
      </c>
      <c r="E90" s="62" t="s">
        <v>6</v>
      </c>
      <c r="F90" s="51" t="str">
        <f>IF(M83="","Vinnare match 56",M83)</f>
        <v>Portugal</v>
      </c>
      <c r="G90" s="271">
        <v>0</v>
      </c>
      <c r="H90" s="68" t="s">
        <v>6</v>
      </c>
      <c r="I90" s="270">
        <v>2</v>
      </c>
      <c r="J90" s="270">
        <v>2</v>
      </c>
      <c r="K90" s="175">
        <f>BI90</f>
        <v>0</v>
      </c>
      <c r="M90" s="268" t="s">
        <v>73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Bosnien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18</v>
      </c>
    </row>
    <row r="93" spans="2:67" ht="14.25" customHeight="1" x14ac:dyDescent="0.25">
      <c r="B93" s="64" t="s">
        <v>2</v>
      </c>
      <c r="C93" s="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239" t="s">
        <v>81</v>
      </c>
      <c r="K93" s="192" t="s">
        <v>89</v>
      </c>
      <c r="M93" s="209" t="s">
        <v>124</v>
      </c>
      <c r="N93" s="205" t="s">
        <v>100</v>
      </c>
      <c r="O93" s="2014" t="s">
        <v>159</v>
      </c>
      <c r="P93" s="2015"/>
      <c r="Q93" s="2015"/>
      <c r="R93" s="2016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Argentina</v>
      </c>
      <c r="G94" s="397">
        <v>2</v>
      </c>
      <c r="H94" s="68" t="s">
        <v>6</v>
      </c>
      <c r="I94" s="272">
        <v>1</v>
      </c>
      <c r="J94" s="272">
        <v>1</v>
      </c>
      <c r="K94" s="175">
        <f>BI94</f>
        <v>0</v>
      </c>
      <c r="M94" s="269" t="s">
        <v>5</v>
      </c>
      <c r="O94" s="2017">
        <f>BO110</f>
        <v>0</v>
      </c>
      <c r="P94" s="2018"/>
      <c r="Q94" s="2018"/>
      <c r="R94" s="2019"/>
      <c r="S94" s="205" t="str">
        <f>IF(M94=D94,F94,D94)</f>
        <v>Argentina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Argentina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Portugal</v>
      </c>
      <c r="G95" s="397">
        <v>1</v>
      </c>
      <c r="H95" s="68" t="s">
        <v>6</v>
      </c>
      <c r="I95" s="272">
        <v>0</v>
      </c>
      <c r="J95" s="272">
        <v>1</v>
      </c>
      <c r="K95" s="175">
        <f>BI95</f>
        <v>0</v>
      </c>
      <c r="M95" s="269" t="s">
        <v>27</v>
      </c>
      <c r="O95" s="210"/>
      <c r="P95" s="205" t="str">
        <f>IF(M95=D95,F95,D95)</f>
        <v>Portugal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Portugal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 xml:space="preserve">Brasilien </v>
      </c>
      <c r="BL95" s="101" t="str">
        <f>'Resultat &amp; tabell'!D87</f>
        <v>Brasilien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Argentina</v>
      </c>
      <c r="BL96" s="101" t="str">
        <f>'Resultat &amp; tabell'!D88</f>
        <v>Frankrike</v>
      </c>
      <c r="BM96" s="129" t="str">
        <f t="shared" ref="BM96:BM102" si="154">VLOOKUP(BK96,$BL$95:$BL$102,1,FALSE)</f>
        <v>Argentina</v>
      </c>
      <c r="BN96" s="131" t="str">
        <f t="shared" si="152"/>
        <v>Argentina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239" t="s">
        <v>81</v>
      </c>
      <c r="K98" s="192" t="s">
        <v>89</v>
      </c>
      <c r="M98" s="188"/>
      <c r="N98" s="205"/>
      <c r="O98" s="2014" t="s">
        <v>160</v>
      </c>
      <c r="P98" s="2015"/>
      <c r="Q98" s="2015"/>
      <c r="R98" s="2016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241" t="s">
        <v>81</v>
      </c>
      <c r="BI98" s="67" t="s">
        <v>89</v>
      </c>
      <c r="BK98" s="101" t="str">
        <f>D90</f>
        <v>Bosnien</v>
      </c>
      <c r="BL98" s="101" t="str">
        <f>'Resultat &amp; tabell'!D90</f>
        <v>Argentina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Argentina</v>
      </c>
      <c r="E99" s="62" t="s">
        <v>6</v>
      </c>
      <c r="F99" s="51" t="str">
        <f>IF(M95="","Förlorare match 62",P95)</f>
        <v>Portugal</v>
      </c>
      <c r="G99" s="142">
        <v>3</v>
      </c>
      <c r="H99" s="68" t="s">
        <v>6</v>
      </c>
      <c r="I99" s="273">
        <v>2</v>
      </c>
      <c r="J99" s="273">
        <v>1</v>
      </c>
      <c r="K99" s="175">
        <f>BI99</f>
        <v>0</v>
      </c>
      <c r="M99" s="211"/>
      <c r="N99" s="205"/>
      <c r="O99" s="2017">
        <f>BO115</f>
        <v>0</v>
      </c>
      <c r="P99" s="2018"/>
      <c r="Q99" s="2018"/>
      <c r="R99" s="2019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Argentina</v>
      </c>
      <c r="BC99" s="119" t="s">
        <v>6</v>
      </c>
      <c r="BD99" s="94" t="str">
        <f>F99</f>
        <v>Portugal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Uruguay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239" t="s">
        <v>81</v>
      </c>
      <c r="K102" s="192" t="s">
        <v>89</v>
      </c>
      <c r="M102" s="188"/>
      <c r="N102" s="205"/>
      <c r="O102" s="2014" t="s">
        <v>161</v>
      </c>
      <c r="P102" s="2015"/>
      <c r="Q102" s="2015"/>
      <c r="R102" s="2016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275">
        <v>0</v>
      </c>
      <c r="J103" s="274">
        <v>1</v>
      </c>
      <c r="K103" s="175">
        <f>BI103</f>
        <v>0</v>
      </c>
      <c r="M103" s="211"/>
      <c r="N103" s="205"/>
      <c r="O103" s="2017">
        <f>BO120</f>
        <v>0</v>
      </c>
      <c r="P103" s="2018"/>
      <c r="Q103" s="2018"/>
      <c r="R103" s="2019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8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Argentina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Portugal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Argentina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Portugal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E66:BG66"/>
    <mergeCell ref="D75:F75"/>
    <mergeCell ref="G75:I75"/>
    <mergeCell ref="O75:R75"/>
    <mergeCell ref="BB75:BD75"/>
    <mergeCell ref="BE75:BG75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BO120"/>
  <sheetViews>
    <sheetView topLeftCell="C28" zoomScaleNormal="100" zoomScaleSheetLayoutView="90" workbookViewId="0">
      <selection activeCell="M56" sqref="M5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6" t="s">
        <v>129</v>
      </c>
      <c r="U3" s="1996"/>
      <c r="V3" s="1996"/>
      <c r="W3" s="1996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 t="s">
        <v>214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7</v>
      </c>
      <c r="P4" s="178">
        <f>VLOOKUP(M4,$AU$4:$AY$7,4,FALSE)</f>
        <v>3</v>
      </c>
      <c r="Q4" s="179">
        <f>VLOOKUP(M4,$AU$4:$AY$7,5,FALSE)</f>
        <v>4</v>
      </c>
      <c r="S4" s="180" t="s">
        <v>84</v>
      </c>
      <c r="T4" s="2001" t="s">
        <v>221</v>
      </c>
      <c r="U4" s="2002"/>
      <c r="V4" s="2002"/>
      <c r="W4" s="2003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7</v>
      </c>
      <c r="AQ4" s="15">
        <f>SUMIF($AD$4:$AD$9,AN4,$AG$4:$AG$9)+SUMIF($Z$4:$Z$9,AN4,$AC$4:$AC$9)</f>
        <v>3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7</v>
      </c>
      <c r="AX4" s="15">
        <f>VLOOKUP($AU4,$AN$4:$AR$7,4,FALSE)</f>
        <v>3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2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3</v>
      </c>
      <c r="Q5" s="183">
        <f>VLOOKUP(M5,$AU$4:$AY$7,5,FALSE)</f>
        <v>1</v>
      </c>
      <c r="S5" s="180" t="s">
        <v>123</v>
      </c>
      <c r="T5" s="2001" t="s">
        <v>5</v>
      </c>
      <c r="U5" s="2002"/>
      <c r="V5" s="2002"/>
      <c r="W5" s="2003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2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2</v>
      </c>
      <c r="AG5" s="16">
        <f t="shared" si="3"/>
        <v>3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7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3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4</v>
      </c>
      <c r="H6" s="68" t="s">
        <v>6</v>
      </c>
      <c r="I6" s="142">
        <v>2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6</v>
      </c>
      <c r="P6" s="178">
        <f>VLOOKUP(M6,$AU$4:$AY$7,4,FALSE)</f>
        <v>7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4</v>
      </c>
      <c r="AC6" s="21">
        <f t="shared" si="1"/>
        <v>2</v>
      </c>
      <c r="AD6" s="20" t="s">
        <v>10</v>
      </c>
      <c r="AE6" s="21">
        <f t="shared" si="6"/>
        <v>0</v>
      </c>
      <c r="AF6" s="16">
        <f t="shared" si="2"/>
        <v>2</v>
      </c>
      <c r="AG6" s="16">
        <f t="shared" si="3"/>
        <v>4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3</v>
      </c>
      <c r="AR6" s="15">
        <f t="shared" si="13"/>
        <v>1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6</v>
      </c>
      <c r="AX6" s="15">
        <f t="shared" si="16"/>
        <v>7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2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2</v>
      </c>
      <c r="AD8" s="20" t="s">
        <v>5</v>
      </c>
      <c r="AE8" s="21">
        <f t="shared" si="6"/>
        <v>3</v>
      </c>
      <c r="AF8" s="16">
        <f t="shared" si="2"/>
        <v>2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0</v>
      </c>
      <c r="J13" s="142">
        <v>1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4</v>
      </c>
      <c r="P13" s="178">
        <f>VLOOKUP(M13,$AU$13:$AY$16,4,FALSE)</f>
        <v>1</v>
      </c>
      <c r="Q13" s="179">
        <f>VLOOKUP(M13,$AU$13:$AY$16,5,FALSE)</f>
        <v>3</v>
      </c>
      <c r="S13" s="194" t="s">
        <v>108</v>
      </c>
      <c r="T13" s="214">
        <f>SUM(K4:K72)</f>
        <v>72</v>
      </c>
      <c r="U13" s="214">
        <v>0</v>
      </c>
      <c r="V13" s="215">
        <f t="shared" ref="V13:V18" si="19">SUM(T13:U13)</f>
        <v>72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1</v>
      </c>
      <c r="AC13" s="21">
        <f t="shared" ref="AC13:AC18" si="22">I13</f>
        <v>0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0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4</v>
      </c>
      <c r="AQ13" s="15">
        <f>SUMIF($Z$13:$Z$18,$AN13,$AC$13:$AC$18)+SUMIF($AD$13:$AD$18,$AN13,$AG$13:$AG$18)</f>
        <v>1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4</v>
      </c>
      <c r="AX13" s="15">
        <f>VLOOKUP($AU13,$AN$13:$AR$16,4,FALSE)</f>
        <v>1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4</v>
      </c>
      <c r="P14" s="182">
        <f>VLOOKUP(M14,$AU$13:$AY$16,4,FALSE)</f>
        <v>2</v>
      </c>
      <c r="Q14" s="183">
        <f>VLOOKUP(M14,$AU$13:$AY$16,5,FALSE)</f>
        <v>2</v>
      </c>
      <c r="S14" s="195" t="s">
        <v>1</v>
      </c>
      <c r="T14" s="216">
        <f>SUM(K76:K83)</f>
        <v>15</v>
      </c>
      <c r="U14" s="216">
        <f>O76</f>
        <v>16</v>
      </c>
      <c r="V14" s="217">
        <f t="shared" si="19"/>
        <v>31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2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4</v>
      </c>
      <c r="AX14" s="15">
        <f>VLOOKUP($AU14,$AN$13:$AR$16,4,FALSE)</f>
        <v>2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3</v>
      </c>
      <c r="P15" s="197">
        <f>VLOOKUP(M15,$AU$13:$AY$16,4,FALSE)</f>
        <v>2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20</v>
      </c>
      <c r="V15" s="217">
        <f t="shared" si="19"/>
        <v>20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3</v>
      </c>
      <c r="AQ15" s="15">
        <f>SUMIF($Z$13:$Z$18,$AN15,$AC$13:$AC$18)+SUMIF($AD$13:$AD$18,$AN15,$AG$13:$AG$18)</f>
        <v>2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3</v>
      </c>
      <c r="AX15" s="15">
        <f>VLOOKUP($AU15,$AN$13:$AR$16,4,FALSE)</f>
        <v>2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7</v>
      </c>
      <c r="Q16" s="183">
        <f>VLOOKUP(M16,$AU$13:$AY$16,5,FALSE)</f>
        <v>-6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7</v>
      </c>
      <c r="AR16" s="15">
        <f>AP16-AQ16</f>
        <v>-6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7</v>
      </c>
      <c r="AY16" s="15">
        <f>VLOOKUP($AU16,$AN$13:$AR$16,5,FALSE)</f>
        <v>-6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123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1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1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4</v>
      </c>
      <c r="AQ22" s="15">
        <f>SUMIF($Z$22:$Z$27,$AN22,$AC$22:$AC$27)+SUMIF($AD$22:$AD$27,$AN22,$AG$22:$AG$27)</f>
        <v>1</v>
      </c>
      <c r="AR22" s="15">
        <f>AP22-AQ22</f>
        <v>3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1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7</v>
      </c>
      <c r="O23" s="182">
        <f>VLOOKUP(M23,$AU$22:$AY$25,3,FALSE)</f>
        <v>4</v>
      </c>
      <c r="P23" s="182">
        <f>VLOOKUP(M23,$AU$22:$AY$25,4,FALSE)</f>
        <v>1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1</v>
      </c>
      <c r="AR23" s="15">
        <f t="shared" ref="AR23:AR25" si="40">AP23-AQ23</f>
        <v>4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1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0</v>
      </c>
      <c r="J24" s="142" t="s">
        <v>214</v>
      </c>
      <c r="K24" s="175">
        <f>IF('Resultat &amp; tabell'!J24="",0,BI24)</f>
        <v>0</v>
      </c>
      <c r="L24" s="165">
        <v>3</v>
      </c>
      <c r="M24" s="196" t="str">
        <f>VLOOKUP(L24,$AT$22:$AY$25,2,FALSE)</f>
        <v>Japan</v>
      </c>
      <c r="N24" s="197">
        <f>VLOOKUP(M24,$AU$22:$AY$25,2,FALSE)</f>
        <v>1</v>
      </c>
      <c r="O24" s="197">
        <f>VLOOKUP(M24,$AU$22:$AY$25,3,FALSE)</f>
        <v>3</v>
      </c>
      <c r="P24" s="197">
        <f>VLOOKUP(M24,$AU$22:$AY$25,4,FALSE)</f>
        <v>6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0</v>
      </c>
      <c r="AC24" s="21">
        <f t="shared" si="29"/>
        <v>0</v>
      </c>
      <c r="AD24" s="20" t="s">
        <v>46</v>
      </c>
      <c r="AE24" s="21">
        <f t="shared" si="30"/>
        <v>1</v>
      </c>
      <c r="AF24" s="16">
        <f t="shared" si="31"/>
        <v>0</v>
      </c>
      <c r="AG24" s="16">
        <f t="shared" si="32"/>
        <v>0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1</v>
      </c>
      <c r="AW24" s="15">
        <f t="shared" si="43"/>
        <v>3</v>
      </c>
      <c r="AX24" s="15">
        <f t="shared" si="44"/>
        <v>6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214</v>
      </c>
      <c r="K25" s="175">
        <f>IF('Resultat &amp; tabell'!J25="",0,BI25)</f>
        <v>1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3</v>
      </c>
      <c r="AQ25" s="15">
        <f t="shared" si="39"/>
        <v>6</v>
      </c>
      <c r="AR25" s="15">
        <f t="shared" si="40"/>
        <v>-3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8</v>
      </c>
      <c r="P31" s="178">
        <f>VLOOKUP(M31,$AU$31:$AY$34,4,FALSE)</f>
        <v>2</v>
      </c>
      <c r="Q31" s="179">
        <f>VLOOKUP(M31,$AU$31:$AY$34,5,FALSE)</f>
        <v>6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8</v>
      </c>
      <c r="AQ31" s="15">
        <f>SUMIF($Z$31:$Z$36,$AN31,$AC$31:$AC$36)+SUMIF($AD$31:$AD$36,$AN31,$AG$31:$AG$36)</f>
        <v>2</v>
      </c>
      <c r="AR31" s="15">
        <f>AP31-AQ31</f>
        <v>6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8</v>
      </c>
      <c r="AX31" s="15">
        <f>VLOOKUP($AU31,$AN$31:$AR$34,4,FALSE)</f>
        <v>2</v>
      </c>
      <c r="AY31" s="15">
        <f>VLOOKUP($AU31,$AN$31:$AR$34,5,FALSE)</f>
        <v>6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4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4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4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5</v>
      </c>
      <c r="Q33" s="198">
        <f>VLOOKUP(M33,$AU$31:$AY$34,5,FALSE)</f>
        <v>-2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2</v>
      </c>
      <c r="AQ33" s="15">
        <f t="shared" si="58"/>
        <v>7</v>
      </c>
      <c r="AR33" s="15">
        <f t="shared" si="59"/>
        <v>-5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5</v>
      </c>
      <c r="AY33" s="15">
        <f t="shared" si="64"/>
        <v>-2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1</v>
      </c>
      <c r="J34" s="142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2</v>
      </c>
      <c r="P34" s="182">
        <f>VLOOKUP(M34,$AU$31:$AY$34,4,FALSE)</f>
        <v>7</v>
      </c>
      <c r="Q34" s="183">
        <f>VLOOKUP(M34,$AU$31:$AY$34,5,FALSE)</f>
        <v>-5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5</v>
      </c>
      <c r="AR34" s="15">
        <f t="shared" si="59"/>
        <v>-2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2</v>
      </c>
      <c r="AX34" s="15">
        <f t="shared" si="63"/>
        <v>7</v>
      </c>
      <c r="AY34" s="15">
        <f t="shared" si="64"/>
        <v>-5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3</v>
      </c>
      <c r="J35" s="142">
        <v>2</v>
      </c>
      <c r="K35" s="175">
        <f>IF('Resultat &amp; tabell'!J35="",0,BI35)</f>
        <v>3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0</v>
      </c>
      <c r="AC35" s="21">
        <f t="shared" si="48"/>
        <v>3</v>
      </c>
      <c r="AD35" s="20" t="s">
        <v>55</v>
      </c>
      <c r="AE35" s="21">
        <f t="shared" si="49"/>
        <v>3</v>
      </c>
      <c r="AF35" s="16">
        <f t="shared" si="50"/>
        <v>3</v>
      </c>
      <c r="AG35" s="16">
        <f t="shared" si="51"/>
        <v>0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2</v>
      </c>
      <c r="BF35" s="98" t="s">
        <v>6</v>
      </c>
      <c r="BG35" s="99">
        <f>IF(I35='Resultat &amp; tabell'!$I35,2,0)</f>
        <v>0</v>
      </c>
      <c r="BH35" s="99">
        <f>IF(J35='Resultat &amp; tabell'!$J35,1,0)</f>
        <v>1</v>
      </c>
      <c r="BI35" s="81">
        <f t="shared" si="52"/>
        <v>3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9" t="s">
        <v>4</v>
      </c>
      <c r="BF39" s="1999"/>
      <c r="BG39" s="1999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3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4</v>
      </c>
      <c r="P41" s="182">
        <f>VLOOKUP(M41,$AU$40:$AY$43,4,FALSE)</f>
        <v>4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4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1</v>
      </c>
      <c r="J42" s="142" t="s">
        <v>214</v>
      </c>
      <c r="K42" s="175">
        <f>IF('Resultat &amp; tabell'!J42="",0,BI42)</f>
        <v>0</v>
      </c>
      <c r="L42" s="165">
        <v>3</v>
      </c>
      <c r="M42" s="196" t="str">
        <f>VLOOKUP(L42,$AT$40:$AY$43,2,FALSE)</f>
        <v>Schweiz</v>
      </c>
      <c r="N42" s="197">
        <f>VLOOKUP(M42,$AU$40:$AY$43,2,FALSE)</f>
        <v>3</v>
      </c>
      <c r="O42" s="197">
        <f>VLOOKUP(M42,$AU$40:$AY$43,3,FALSE)</f>
        <v>3</v>
      </c>
      <c r="P42" s="197">
        <f>VLOOKUP(M42,$AU$40:$AY$43,4,FALSE)</f>
        <v>3</v>
      </c>
      <c r="Q42" s="198">
        <f>VLOOKUP(M42,$AU$40:$AY$43,5,FALSE)</f>
        <v>0</v>
      </c>
      <c r="Z42" s="20" t="s">
        <v>62</v>
      </c>
      <c r="AA42" s="21">
        <f t="shared" si="65"/>
        <v>1</v>
      </c>
      <c r="AB42" s="21">
        <f t="shared" si="66"/>
        <v>1</v>
      </c>
      <c r="AC42" s="21">
        <f t="shared" si="67"/>
        <v>1</v>
      </c>
      <c r="AD42" s="20" t="s">
        <v>64</v>
      </c>
      <c r="AE42" s="21">
        <f t="shared" si="68"/>
        <v>1</v>
      </c>
      <c r="AF42" s="16">
        <f t="shared" si="69"/>
        <v>1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4</v>
      </c>
      <c r="AR42" s="15">
        <f t="shared" si="78"/>
        <v>0</v>
      </c>
      <c r="AT42" s="15">
        <v>3</v>
      </c>
      <c r="AU42" s="15" t="str">
        <f t="shared" si="79"/>
        <v>Schweiz</v>
      </c>
      <c r="AV42" s="15">
        <f t="shared" si="80"/>
        <v>3</v>
      </c>
      <c r="AW42" s="15">
        <f t="shared" si="81"/>
        <v>3</v>
      </c>
      <c r="AX42" s="15">
        <f t="shared" si="82"/>
        <v>3</v>
      </c>
      <c r="AY42" s="15">
        <f t="shared" si="83"/>
        <v>0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0</v>
      </c>
      <c r="BI42" s="81">
        <f t="shared" si="71"/>
        <v>0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5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5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5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214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2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9" t="s">
        <v>4</v>
      </c>
      <c r="BF48" s="1999"/>
      <c r="BG48" s="1999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1</v>
      </c>
      <c r="H49" s="68" t="s">
        <v>6</v>
      </c>
      <c r="I49" s="142">
        <v>1</v>
      </c>
      <c r="J49" s="142" t="s">
        <v>214</v>
      </c>
      <c r="K49" s="175">
        <f>IF('Resultat &amp; tabell'!J49="",0,BI49)</f>
        <v>2</v>
      </c>
      <c r="L49" s="176">
        <v>1</v>
      </c>
      <c r="M49" s="177" t="str">
        <f>VLOOKUP(L49,$AT$49:$AY$52,2,FALSE)</f>
        <v>Argentina</v>
      </c>
      <c r="N49" s="178">
        <f>VLOOKUP(M49,$AU$49:$AY$52,2,FALSE)</f>
        <v>5</v>
      </c>
      <c r="O49" s="178">
        <f>VLOOKUP(M49,$AU$49:$AY$52,3,FALSE)</f>
        <v>4</v>
      </c>
      <c r="P49" s="178">
        <f>VLOOKUP(M49,$AU$49:$AY$52,4,FALSE)</f>
        <v>2</v>
      </c>
      <c r="Q49" s="179">
        <f>VLOOKUP(M49,$AU$49:$AY$52,5,FALSE)</f>
        <v>2</v>
      </c>
      <c r="Z49" s="20" t="s">
        <v>67</v>
      </c>
      <c r="AA49" s="21">
        <f t="shared" ref="AA49:AA54" si="84">IF(G49="",0,IF($G49&lt;$I49,0,IF($G49=$I49,1,3)))</f>
        <v>1</v>
      </c>
      <c r="AB49" s="21">
        <f t="shared" ref="AB49:AB54" si="85">G49</f>
        <v>1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1</v>
      </c>
      <c r="AF49" s="16">
        <f t="shared" ref="AF49:AF54" si="88">I49</f>
        <v>1</v>
      </c>
      <c r="AG49" s="16">
        <f t="shared" ref="AG49:AG54" si="89">G49</f>
        <v>1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5</v>
      </c>
      <c r="AP49" s="15">
        <f>SUMIF($Z$49:$Z$54,$AN49,$AB$49:$AB$54)+SUMIF($AD$49:$AD$54,$AN49,$AF$49:$AF$54)</f>
        <v>4</v>
      </c>
      <c r="AQ49" s="15">
        <f>SUMIF($Z$49:$Z$54,$AN49,$AC$49:$AC$54)+SUMIF($AD$49:$AD$54,$AN49,$AG$49:$AG$54)</f>
        <v>2</v>
      </c>
      <c r="AR49" s="15">
        <f>AP49-AQ49</f>
        <v>2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5</v>
      </c>
      <c r="AW49" s="15">
        <f>VLOOKUP($AU49,$AN$49:$AR$52,3,FALSE)</f>
        <v>4</v>
      </c>
      <c r="AX49" s="15">
        <f>VLOOKUP($AU49,$AN$49:$AR$52,4,FALSE)</f>
        <v>2</v>
      </c>
      <c r="AY49" s="15">
        <f>VLOOKUP($AU49,$AN$49:$AR$52,5,FALSE)</f>
        <v>2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0</v>
      </c>
      <c r="BI49" s="81">
        <f t="shared" ref="BI49:BI54" si="90">SUM(BE49+BG49+BH49)</f>
        <v>2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214</v>
      </c>
      <c r="K50" s="175">
        <f>IF('Resultat &amp; tabell'!J50="",0,BI50)</f>
        <v>5</v>
      </c>
      <c r="L50" s="165">
        <v>2</v>
      </c>
      <c r="M50" s="181" t="str">
        <f>VLOOKUP(L50,$AT$49:$AY$52,2,FALSE)</f>
        <v>Bosnien</v>
      </c>
      <c r="N50" s="182">
        <f>VLOOKUP(M50,$AU$49:$AY$52,2,FALSE)</f>
        <v>5</v>
      </c>
      <c r="O50" s="182">
        <f>VLOOKUP(M50,$AU$49:$AY$52,3,FALSE)</f>
        <v>3</v>
      </c>
      <c r="P50" s="182">
        <f>VLOOKUP(M50,$AU$49:$AY$52,4,FALSE)</f>
        <v>2</v>
      </c>
      <c r="Q50" s="183">
        <f>VLOOKUP(M50,$AU$49:$AY$52,5,FALSE)</f>
        <v>1</v>
      </c>
      <c r="Z50" s="20" t="s">
        <v>69</v>
      </c>
      <c r="AA50" s="21">
        <f t="shared" si="84"/>
        <v>1</v>
      </c>
      <c r="AB50" s="21">
        <f t="shared" si="85"/>
        <v>0</v>
      </c>
      <c r="AC50" s="21">
        <f t="shared" si="86"/>
        <v>0</v>
      </c>
      <c r="AD50" s="20" t="s">
        <v>70</v>
      </c>
      <c r="AE50" s="21">
        <f t="shared" si="87"/>
        <v>1</v>
      </c>
      <c r="AF50" s="16">
        <f t="shared" si="88"/>
        <v>0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1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2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-2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5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2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2</v>
      </c>
      <c r="BH50" s="99">
        <f>IF(J50='Resultat &amp; tabell'!$J50,1,0)</f>
        <v>1</v>
      </c>
      <c r="BI50" s="81">
        <f t="shared" si="90"/>
        <v>5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2</v>
      </c>
      <c r="O51" s="197">
        <f>VLOOKUP(M51,$AU$49:$AY$52,3,FALSE)</f>
        <v>1</v>
      </c>
      <c r="P51" s="197">
        <f>VLOOKUP(M51,$AU$49:$AY$52,4,FALSE)</f>
        <v>2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1</v>
      </c>
      <c r="AM51" s="15">
        <f t="shared" si="93"/>
        <v>1</v>
      </c>
      <c r="AN51" s="20" t="s">
        <v>68</v>
      </c>
      <c r="AO51" s="15">
        <f t="shared" si="94"/>
        <v>5</v>
      </c>
      <c r="AP51" s="15">
        <f t="shared" si="95"/>
        <v>3</v>
      </c>
      <c r="AQ51" s="15">
        <f t="shared" si="96"/>
        <v>2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2</v>
      </c>
      <c r="AW51" s="15">
        <f t="shared" si="100"/>
        <v>1</v>
      </c>
      <c r="AX51" s="15">
        <f t="shared" si="101"/>
        <v>2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0</v>
      </c>
      <c r="H52" s="68" t="s">
        <v>6</v>
      </c>
      <c r="I52" s="142">
        <v>1</v>
      </c>
      <c r="J52" s="142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Iran</v>
      </c>
      <c r="N52" s="182">
        <f>VLOOKUP(M52,$AU$49:$AY$52,2,FALSE)</f>
        <v>2</v>
      </c>
      <c r="O52" s="182">
        <f>VLOOKUP(M52,$AU$49:$AY$52,3,FALSE)</f>
        <v>1</v>
      </c>
      <c r="P52" s="182">
        <f>VLOOKUP(M52,$AU$49:$AY$52,4,FALSE)</f>
        <v>3</v>
      </c>
      <c r="Q52" s="183">
        <f>VLOOKUP(M52,$AU$49:$AY$52,5,FALSE)</f>
        <v>-2</v>
      </c>
      <c r="Z52" s="20" t="s">
        <v>70</v>
      </c>
      <c r="AA52" s="21">
        <f t="shared" si="84"/>
        <v>0</v>
      </c>
      <c r="AB52" s="21">
        <f t="shared" si="85"/>
        <v>0</v>
      </c>
      <c r="AC52" s="21">
        <f t="shared" si="86"/>
        <v>1</v>
      </c>
      <c r="AD52" s="20" t="s">
        <v>68</v>
      </c>
      <c r="AE52" s="21">
        <f t="shared" si="87"/>
        <v>3</v>
      </c>
      <c r="AF52" s="16">
        <f t="shared" si="88"/>
        <v>1</v>
      </c>
      <c r="AG52" s="16">
        <f t="shared" si="89"/>
        <v>0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2</v>
      </c>
      <c r="AP52" s="15">
        <f t="shared" si="95"/>
        <v>1</v>
      </c>
      <c r="AQ52" s="15">
        <f t="shared" si="96"/>
        <v>2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2</v>
      </c>
      <c r="AW52" s="15">
        <f t="shared" si="100"/>
        <v>1</v>
      </c>
      <c r="AX52" s="15">
        <f t="shared" si="101"/>
        <v>3</v>
      </c>
      <c r="AY52" s="15">
        <f t="shared" si="102"/>
        <v>-2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1</v>
      </c>
      <c r="J53" s="142" t="s">
        <v>214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1</v>
      </c>
      <c r="AB53" s="21">
        <f t="shared" si="85"/>
        <v>1</v>
      </c>
      <c r="AC53" s="21">
        <f t="shared" si="86"/>
        <v>1</v>
      </c>
      <c r="AD53" s="20" t="s">
        <v>67</v>
      </c>
      <c r="AE53" s="21">
        <f t="shared" si="87"/>
        <v>1</v>
      </c>
      <c r="AF53" s="16">
        <f t="shared" si="88"/>
        <v>1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1</v>
      </c>
      <c r="J54" s="142" t="s">
        <v>214</v>
      </c>
      <c r="K54" s="175">
        <f>IF('Resultat &amp; tabell'!J54="",0,BI54)</f>
        <v>2</v>
      </c>
      <c r="M54"/>
      <c r="N54"/>
      <c r="O54" s="197"/>
      <c r="P54"/>
      <c r="Q54" s="197"/>
      <c r="R54"/>
      <c r="Z54" s="20" t="s">
        <v>68</v>
      </c>
      <c r="AA54" s="21">
        <f t="shared" si="84"/>
        <v>1</v>
      </c>
      <c r="AB54" s="21">
        <f t="shared" si="85"/>
        <v>1</v>
      </c>
      <c r="AC54" s="21">
        <f t="shared" si="86"/>
        <v>1</v>
      </c>
      <c r="AD54" s="20" t="s">
        <v>69</v>
      </c>
      <c r="AE54" s="21">
        <f t="shared" si="87"/>
        <v>1</v>
      </c>
      <c r="AF54" s="16">
        <f t="shared" si="88"/>
        <v>1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9" t="s">
        <v>4</v>
      </c>
      <c r="BF57" s="1999"/>
      <c r="BG57" s="1999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1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1</v>
      </c>
      <c r="Q58" s="179">
        <f>VLOOKUP(M58,$AU$58:$AY$61,5,FALSE)</f>
        <v>7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1</v>
      </c>
      <c r="AR58" s="15">
        <f>AP58-AQ58</f>
        <v>7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1</v>
      </c>
      <c r="AY58" s="15">
        <f>VLOOKUP($AU58,$AN$58:$AR$61,5,FALSE)</f>
        <v>7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0</v>
      </c>
      <c r="J59" s="142" t="s">
        <v>214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0</v>
      </c>
      <c r="AC59" s="21">
        <f t="shared" si="105"/>
        <v>0</v>
      </c>
      <c r="AD59" s="20" t="s">
        <v>75</v>
      </c>
      <c r="AE59" s="21">
        <f t="shared" si="106"/>
        <v>1</v>
      </c>
      <c r="AF59" s="16">
        <f t="shared" si="107"/>
        <v>0</v>
      </c>
      <c r="AG59" s="16">
        <f t="shared" si="108"/>
        <v>0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2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-4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4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2</v>
      </c>
      <c r="O60" s="197">
        <f>VLOOKUP(M60,$AU$58:$AY$61,3,FALSE)</f>
        <v>1</v>
      </c>
      <c r="P60" s="197">
        <f>VLOOKUP(M60,$AU$58:$AY$61,4,FALSE)</f>
        <v>5</v>
      </c>
      <c r="Q60" s="198">
        <f>VLOOKUP(M60,$AU$58:$AY$61,5,FALSE)</f>
        <v>-4</v>
      </c>
      <c r="Z60" s="20" t="s">
        <v>72</v>
      </c>
      <c r="AA60" s="21">
        <f t="shared" si="103"/>
        <v>3</v>
      </c>
      <c r="AB60" s="21">
        <f t="shared" si="104"/>
        <v>4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4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2</v>
      </c>
      <c r="AW60" s="15">
        <f t="shared" si="119"/>
        <v>1</v>
      </c>
      <c r="AX60" s="15">
        <f t="shared" si="120"/>
        <v>5</v>
      </c>
      <c r="AY60" s="15">
        <f t="shared" si="121"/>
        <v>-4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0</v>
      </c>
      <c r="P61" s="182">
        <f>VLOOKUP(M61,$AU$58:$AY$61,4,FALSE)</f>
        <v>5</v>
      </c>
      <c r="Q61" s="183">
        <f>VLOOKUP(M61,$AU$58:$AY$61,5,FALSE)</f>
        <v>-5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0</v>
      </c>
      <c r="AQ61" s="15">
        <f t="shared" si="115"/>
        <v>5</v>
      </c>
      <c r="AR61" s="15">
        <f t="shared" si="116"/>
        <v>-5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0</v>
      </c>
      <c r="AX61" s="15">
        <f t="shared" si="120"/>
        <v>5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1</v>
      </c>
      <c r="H63" s="68" t="s">
        <v>6</v>
      </c>
      <c r="I63" s="142">
        <v>1</v>
      </c>
      <c r="J63" s="142" t="s">
        <v>214</v>
      </c>
      <c r="K63" s="175">
        <f>IF('Resultat &amp; tabell'!J63="",0,BI63)</f>
        <v>2</v>
      </c>
      <c r="N63" s="187"/>
      <c r="O63" s="200"/>
      <c r="P63" s="187"/>
      <c r="Q63" s="187"/>
      <c r="Z63" s="20" t="s">
        <v>73</v>
      </c>
      <c r="AA63" s="21">
        <f t="shared" si="103"/>
        <v>1</v>
      </c>
      <c r="AB63" s="21">
        <f t="shared" si="104"/>
        <v>1</v>
      </c>
      <c r="AC63" s="21">
        <f t="shared" si="105"/>
        <v>1</v>
      </c>
      <c r="AD63" s="20" t="s">
        <v>74</v>
      </c>
      <c r="AE63" s="21">
        <f t="shared" si="106"/>
        <v>1</v>
      </c>
      <c r="AF63" s="16">
        <f t="shared" si="107"/>
        <v>1</v>
      </c>
      <c r="AG63" s="16">
        <f t="shared" si="108"/>
        <v>1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2</v>
      </c>
      <c r="BH63" s="99">
        <f>IF(J63='Resultat &amp; tabell'!$J63,1,0)</f>
        <v>0</v>
      </c>
      <c r="BI63" s="81">
        <f t="shared" si="109"/>
        <v>2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9" t="s">
        <v>4</v>
      </c>
      <c r="BF66" s="1999"/>
      <c r="BG66" s="1999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0</v>
      </c>
      <c r="J67" s="142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6</v>
      </c>
      <c r="P67" s="178">
        <f>VLOOKUP(M67,$AU$67:$AY$70,4,FALSE)</f>
        <v>1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6</v>
      </c>
      <c r="AQ67" s="15">
        <f>SUMIF($Z$67:$Z$72,$AN67,$AC$67:$AC$72)+SUMIF($AD$67:$AD$72,$AN67,$AG$67:$AG$72)</f>
        <v>1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6</v>
      </c>
      <c r="AX67" s="15">
        <f>VLOOKUP($AU67,$AN$67:$AR$70,4,FALSE)</f>
        <v>1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>
        <v>1</v>
      </c>
      <c r="K68" s="175">
        <f>IF('Resultat &amp; tabell'!J68="",0,BI68)</f>
        <v>2</v>
      </c>
      <c r="L68" s="165">
        <v>2</v>
      </c>
      <c r="M68" s="181" t="str">
        <f>VLOOKUP(L68,$AT$67:$AY$70,2,FALSE)</f>
        <v>Ryssland</v>
      </c>
      <c r="N68" s="182">
        <f>VLOOKUP(M68,$AU$67:$AY$70,2,FALSE)</f>
        <v>6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6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2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6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0</v>
      </c>
      <c r="BI68" s="81">
        <f t="shared" si="128"/>
        <v>2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1</v>
      </c>
      <c r="O69" s="197">
        <f>VLOOKUP(M69,$AU$67:$AY$70,3,FALSE)</f>
        <v>2</v>
      </c>
      <c r="P69" s="197">
        <f>VLOOKUP(M69,$AU$67:$AY$70,4,FALSE)</f>
        <v>5</v>
      </c>
      <c r="Q69" s="198">
        <f>VLOOKUP(M69,$AU$67:$AY$70,5,FALSE)</f>
        <v>-3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1</v>
      </c>
      <c r="AM69" s="15">
        <f t="shared" si="131"/>
        <v>3</v>
      </c>
      <c r="AN69" s="20" t="s">
        <v>78</v>
      </c>
      <c r="AO69" s="15">
        <f t="shared" si="132"/>
        <v>1</v>
      </c>
      <c r="AP69" s="15">
        <f t="shared" si="133"/>
        <v>1</v>
      </c>
      <c r="AQ69" s="15">
        <f t="shared" si="134"/>
        <v>5</v>
      </c>
      <c r="AR69" s="15">
        <f t="shared" si="135"/>
        <v>-4</v>
      </c>
      <c r="AT69" s="15">
        <v>3</v>
      </c>
      <c r="AU69" s="15" t="str">
        <f t="shared" si="136"/>
        <v>Sydkorea</v>
      </c>
      <c r="AV69" s="15">
        <f t="shared" si="137"/>
        <v>1</v>
      </c>
      <c r="AW69" s="15">
        <f t="shared" si="138"/>
        <v>2</v>
      </c>
      <c r="AX69" s="15">
        <f t="shared" si="139"/>
        <v>5</v>
      </c>
      <c r="AY69" s="15">
        <f t="shared" si="140"/>
        <v>-3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0</v>
      </c>
      <c r="H70" s="68" t="s">
        <v>6</v>
      </c>
      <c r="I70" s="142">
        <v>0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1</v>
      </c>
      <c r="P70" s="182">
        <f>VLOOKUP(M70,$AU$67:$AY$70,4,FALSE)</f>
        <v>5</v>
      </c>
      <c r="Q70" s="183">
        <f>VLOOKUP(M70,$AU$67:$AY$70,5,FALSE)</f>
        <v>-4</v>
      </c>
      <c r="Z70" s="20" t="s">
        <v>80</v>
      </c>
      <c r="AA70" s="21">
        <f t="shared" si="122"/>
        <v>1</v>
      </c>
      <c r="AB70" s="21">
        <f t="shared" si="123"/>
        <v>0</v>
      </c>
      <c r="AC70" s="21">
        <f t="shared" si="124"/>
        <v>0</v>
      </c>
      <c r="AD70" s="20" t="s">
        <v>78</v>
      </c>
      <c r="AE70" s="21">
        <f t="shared" si="125"/>
        <v>1</v>
      </c>
      <c r="AF70" s="16">
        <f t="shared" si="126"/>
        <v>0</v>
      </c>
      <c r="AG70" s="16">
        <f t="shared" si="127"/>
        <v>0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1</v>
      </c>
      <c r="AP70" s="15">
        <f t="shared" si="133"/>
        <v>2</v>
      </c>
      <c r="AQ70" s="15">
        <f t="shared" si="134"/>
        <v>5</v>
      </c>
      <c r="AR70" s="15">
        <f t="shared" si="135"/>
        <v>-3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1</v>
      </c>
      <c r="AX70" s="15">
        <f t="shared" si="139"/>
        <v>5</v>
      </c>
      <c r="AY70" s="15">
        <f t="shared" si="140"/>
        <v>-4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3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3</v>
      </c>
      <c r="AD72" s="20" t="s">
        <v>79</v>
      </c>
      <c r="AE72" s="21">
        <f t="shared" si="125"/>
        <v>3</v>
      </c>
      <c r="AF72" s="16">
        <f t="shared" si="126"/>
        <v>3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239" t="s">
        <v>81</v>
      </c>
      <c r="K75" s="192" t="s">
        <v>89</v>
      </c>
      <c r="M75" s="204" t="s">
        <v>126</v>
      </c>
      <c r="N75" s="205"/>
      <c r="O75" s="2014" t="s">
        <v>157</v>
      </c>
      <c r="P75" s="2015"/>
      <c r="Q75" s="2015"/>
      <c r="R75" s="2016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017">
        <f>BO92</f>
        <v>16</v>
      </c>
      <c r="P76" s="2018"/>
      <c r="Q76" s="2018"/>
      <c r="R76" s="2019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2</v>
      </c>
      <c r="J77" s="142" t="s">
        <v>214</v>
      </c>
      <c r="K77" s="175">
        <f t="shared" si="141"/>
        <v>2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2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2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2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0</v>
      </c>
      <c r="J80" s="142">
        <v>1</v>
      </c>
      <c r="K80" s="175">
        <f t="shared" si="141"/>
        <v>5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2</v>
      </c>
      <c r="BF80" s="98" t="s">
        <v>6</v>
      </c>
      <c r="BG80" s="99">
        <f>IF(I80='Resultat &amp; tabell'!$I80,2,0)</f>
        <v>2</v>
      </c>
      <c r="BH80" s="99">
        <f>IF(J80='Resultat &amp; tabell'!$J80,1,0)</f>
        <v>1</v>
      </c>
      <c r="BI80" s="81">
        <f t="shared" si="144"/>
        <v>5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4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1</v>
      </c>
      <c r="H82" s="6" t="s">
        <v>6</v>
      </c>
      <c r="I82" s="142">
        <v>0</v>
      </c>
      <c r="J82" s="142">
        <v>1</v>
      </c>
      <c r="K82" s="175">
        <f t="shared" si="141"/>
        <v>2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2</v>
      </c>
      <c r="BH82" s="99">
        <f>IF(J82='Resultat &amp; tabell'!$J82,1,0)</f>
        <v>0</v>
      </c>
      <c r="BI82" s="81">
        <f t="shared" si="144"/>
        <v>2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1</v>
      </c>
      <c r="M83" s="206" t="s">
        <v>77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1</v>
      </c>
      <c r="BI83" s="81">
        <f t="shared" si="144"/>
        <v>1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239" t="s">
        <v>81</v>
      </c>
      <c r="K86" s="192" t="s">
        <v>89</v>
      </c>
      <c r="M86" s="209" t="s">
        <v>125</v>
      </c>
      <c r="N86" s="205"/>
      <c r="O86" s="2014" t="s">
        <v>158</v>
      </c>
      <c r="P86" s="2015"/>
      <c r="Q86" s="2015"/>
      <c r="R86" s="2016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2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017">
        <f>BO103</f>
        <v>20</v>
      </c>
      <c r="P87" s="2018"/>
      <c r="Q87" s="2018"/>
      <c r="R87" s="2019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2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Uruguay</v>
      </c>
      <c r="G89" s="142">
        <v>0</v>
      </c>
      <c r="H89" s="68" t="s">
        <v>6</v>
      </c>
      <c r="I89" s="142">
        <v>1</v>
      </c>
      <c r="J89" s="142">
        <v>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Belgien</v>
      </c>
      <c r="G90" s="142">
        <v>1</v>
      </c>
      <c r="H90" s="68" t="s">
        <v>6</v>
      </c>
      <c r="I90" s="142">
        <v>2</v>
      </c>
      <c r="J90" s="142">
        <v>2</v>
      </c>
      <c r="K90" s="175">
        <f>BI90</f>
        <v>0</v>
      </c>
      <c r="M90" s="206" t="s">
        <v>77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Belgien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239" t="s">
        <v>81</v>
      </c>
      <c r="K93" s="192" t="s">
        <v>89</v>
      </c>
      <c r="M93" s="209" t="s">
        <v>124</v>
      </c>
      <c r="N93" s="205" t="s">
        <v>100</v>
      </c>
      <c r="O93" s="2014" t="s">
        <v>159</v>
      </c>
      <c r="P93" s="2015"/>
      <c r="Q93" s="2015"/>
      <c r="R93" s="2016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017">
        <f>BO110</f>
        <v>0</v>
      </c>
      <c r="P94" s="2018"/>
      <c r="Q94" s="2018"/>
      <c r="R94" s="2019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Belgien</v>
      </c>
      <c r="G95" s="142">
        <v>1</v>
      </c>
      <c r="H95" s="68" t="s">
        <v>6</v>
      </c>
      <c r="I95" s="142">
        <v>1</v>
      </c>
      <c r="J95" s="142" t="s">
        <v>214</v>
      </c>
      <c r="K95" s="175">
        <f>BI95</f>
        <v>0</v>
      </c>
      <c r="M95" s="206" t="s">
        <v>55</v>
      </c>
      <c r="O95" s="210"/>
      <c r="P95" s="205" t="str">
        <f>IF(M95=D95,F95,D95)</f>
        <v>Belgien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Belgien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Frankrike</v>
      </c>
      <c r="BM96" s="129" t="str">
        <f t="shared" ref="BM96:BM102" si="154">VLOOKUP(BK96,$BL$95:$BL$102,1,FALSE)</f>
        <v>Frankrike</v>
      </c>
      <c r="BN96" s="131" t="str">
        <f t="shared" si="152"/>
        <v>Frankrike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239" t="s">
        <v>81</v>
      </c>
      <c r="K98" s="192" t="s">
        <v>89</v>
      </c>
      <c r="M98" s="188"/>
      <c r="N98" s="205"/>
      <c r="O98" s="2014" t="s">
        <v>160</v>
      </c>
      <c r="P98" s="2015"/>
      <c r="Q98" s="2015"/>
      <c r="R98" s="2016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Belgien</v>
      </c>
      <c r="G99" s="142">
        <v>2</v>
      </c>
      <c r="H99" s="68" t="s">
        <v>6</v>
      </c>
      <c r="I99" s="142">
        <v>3</v>
      </c>
      <c r="J99" s="142">
        <v>2</v>
      </c>
      <c r="K99" s="175">
        <f>BI99</f>
        <v>0</v>
      </c>
      <c r="M99" s="211"/>
      <c r="N99" s="205"/>
      <c r="O99" s="2017">
        <f>BO115</f>
        <v>0</v>
      </c>
      <c r="P99" s="2018"/>
      <c r="Q99" s="2018"/>
      <c r="R99" s="2019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Belgien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239" t="s">
        <v>81</v>
      </c>
      <c r="K102" s="192" t="s">
        <v>89</v>
      </c>
      <c r="M102" s="188"/>
      <c r="N102" s="205"/>
      <c r="O102" s="2014" t="s">
        <v>161</v>
      </c>
      <c r="P102" s="2015"/>
      <c r="Q102" s="2015"/>
      <c r="R102" s="2016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241" t="s">
        <v>81</v>
      </c>
      <c r="BI102" s="67" t="s">
        <v>89</v>
      </c>
      <c r="BK102" s="101" t="str">
        <f>F90</f>
        <v>Belgien</v>
      </c>
      <c r="BL102" s="101" t="str">
        <f>'Resultat &amp; tabell'!F90</f>
        <v>Belgien</v>
      </c>
      <c r="BM102" s="129" t="str">
        <f t="shared" si="154"/>
        <v>Belgien</v>
      </c>
      <c r="BN102" s="131" t="str">
        <f t="shared" si="152"/>
        <v>Belgien</v>
      </c>
      <c r="BO102" s="38">
        <f t="shared" si="153"/>
        <v>4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Uruguay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017">
        <f>BO120</f>
        <v>0</v>
      </c>
      <c r="P103" s="2018"/>
      <c r="Q103" s="2018"/>
      <c r="R103" s="2019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Uruguay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20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Belgien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Belgien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Uruguay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BO120"/>
  <sheetViews>
    <sheetView topLeftCell="A48" zoomScaleNormal="100" zoomScaleSheetLayoutView="90" workbookViewId="0">
      <selection activeCell="L105" sqref="L105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6" t="s">
        <v>129</v>
      </c>
      <c r="U3" s="1996"/>
      <c r="V3" s="1996"/>
      <c r="W3" s="1996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1</v>
      </c>
      <c r="Q4" s="179">
        <f>VLOOKUP(M4,$AU$4:$AY$7,5,FALSE)</f>
        <v>5</v>
      </c>
      <c r="S4" s="180" t="s">
        <v>84</v>
      </c>
      <c r="T4" s="2001" t="s">
        <v>219</v>
      </c>
      <c r="U4" s="2002"/>
      <c r="V4" s="2002"/>
      <c r="W4" s="2003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1</v>
      </c>
      <c r="AR4" s="15">
        <f>AP4-AQ4</f>
        <v>5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1</v>
      </c>
      <c r="AY4" s="15">
        <f>VLOOKUP($AU4,$AN$4:$AR$7,5,FALSE)</f>
        <v>5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2</v>
      </c>
      <c r="Q5" s="183">
        <f>VLOOKUP(M5,$AU$4:$AY$7,5,FALSE)</f>
        <v>2</v>
      </c>
      <c r="S5" s="180" t="s">
        <v>123</v>
      </c>
      <c r="T5" s="2001" t="s">
        <v>67</v>
      </c>
      <c r="U5" s="2002"/>
      <c r="V5" s="2002"/>
      <c r="W5" s="2003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3</v>
      </c>
      <c r="AQ5" s="15">
        <f t="shared" ref="AQ5:AQ7" si="12">SUMIF($AD$4:$AD$9,AN5,$AG$4:$AG$9)+SUMIF($Z$4:$Z$9,AN5,$AC$4:$AC$9)</f>
        <v>4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2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4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2</v>
      </c>
      <c r="AR6" s="15">
        <f t="shared" si="13"/>
        <v>2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3</v>
      </c>
      <c r="AX6" s="15">
        <f t="shared" si="16"/>
        <v>4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2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>
        <v>1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2</v>
      </c>
      <c r="J14" s="142" t="s">
        <v>122</v>
      </c>
      <c r="K14" s="175">
        <f>IF('Resultat &amp; tabell'!J14="",0,BI14)</f>
        <v>0</v>
      </c>
      <c r="L14" s="165">
        <v>2</v>
      </c>
      <c r="M14" s="181" t="str">
        <f>VLOOKUP(L14,$AT$13:$AY$16,2,FALSE)</f>
        <v>Holland</v>
      </c>
      <c r="N14" s="182">
        <f>VLOOKUP(M14,$AU$13:$AY$16,2,FALSE)</f>
        <v>6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10</v>
      </c>
      <c r="U14" s="216">
        <f>O76</f>
        <v>16</v>
      </c>
      <c r="V14" s="217">
        <f t="shared" si="19"/>
        <v>26</v>
      </c>
      <c r="W14" s="12"/>
      <c r="Z14" s="20" t="s">
        <v>30</v>
      </c>
      <c r="AA14" s="21">
        <f t="shared" si="20"/>
        <v>0</v>
      </c>
      <c r="AB14" s="21">
        <f t="shared" si="21"/>
        <v>1</v>
      </c>
      <c r="AC14" s="21">
        <f t="shared" si="22"/>
        <v>2</v>
      </c>
      <c r="AD14" s="20" t="s">
        <v>31</v>
      </c>
      <c r="AE14" s="21">
        <f t="shared" si="23"/>
        <v>3</v>
      </c>
      <c r="AF14" s="16">
        <f t="shared" si="24"/>
        <v>2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4</v>
      </c>
      <c r="AN14" s="20" t="s">
        <v>30</v>
      </c>
      <c r="AO14" s="15">
        <f>SUMIF($Z$13:$Z$18,$AN14,$AA$13:$AA$18)+SUMIF($AD$13:$AD$18,$AN14,$AE$13:$AE$18)</f>
        <v>0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6</v>
      </c>
      <c r="AR14" s="15">
        <f>AP14-AQ14</f>
        <v>-5</v>
      </c>
      <c r="AT14" s="15">
        <v>2</v>
      </c>
      <c r="AU14" s="15" t="str">
        <f>VLOOKUP($AT14,$AI$13:$AR$16,6,FALSE)</f>
        <v>Holland</v>
      </c>
      <c r="AV14" s="15">
        <f>VLOOKUP($AU14,$AN$13:$AR$16,2,FALSE)</f>
        <v>6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0</v>
      </c>
      <c r="BH14" s="99">
        <f>IF(J14='Resultat &amp; tabell'!$J14,1,0)</f>
        <v>0</v>
      </c>
      <c r="BI14" s="81">
        <f t="shared" si="26"/>
        <v>0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16</v>
      </c>
      <c r="V15" s="217">
        <f t="shared" si="19"/>
        <v>16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6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 t="s">
        <v>122</v>
      </c>
      <c r="K16" s="175">
        <f>IF('Resultat &amp; tabell'!J16="",0,BI16)</f>
        <v>0</v>
      </c>
      <c r="L16" s="165">
        <v>4</v>
      </c>
      <c r="M16" s="185" t="str">
        <f>VLOOKUP(L16,$AT$13:$AY$16,2,FALSE)</f>
        <v>Chile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6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3</v>
      </c>
      <c r="AP16" s="15">
        <f>SUMIF($Z$13:$Z$18,$AN16,$AB$13:$AB$18)+SUMIF($AD$13:$AD$18,AN16,$AF$13:$AF$18)</f>
        <v>3</v>
      </c>
      <c r="AQ16" s="15">
        <f>SUMIF($Z$13:$Z$18,$AN16,$AC$13:$AC$18)+SUMIF($AD$13:$AD$18,$AN16,$AG$13:$AG$18)</f>
        <v>5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6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0</v>
      </c>
      <c r="BI16" s="81">
        <f t="shared" si="26"/>
        <v>0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2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120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 t="s">
        <v>122</v>
      </c>
      <c r="K22" s="175">
        <f>IF('Resultat &amp; tabell'!J22="",0,BI22)</f>
        <v>2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2</v>
      </c>
      <c r="AR22" s="15">
        <f>AP22-AQ22</f>
        <v>4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75">
        <f>IF('Resultat &amp; tabell'!J23="",0,BI23)</f>
        <v>5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6</v>
      </c>
      <c r="P23" s="182">
        <f>VLOOKUP(M23,$AU$22:$AY$25,4,FALSE)</f>
        <v>4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2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6</v>
      </c>
      <c r="AQ23" s="15">
        <f t="shared" ref="AQ23:AQ25" si="39">SUMIF($Z$22:$Z$27,$AN23,$AC$22:$AC$27)+SUMIF($AD$22:$AD$27,$AN23,$AG$22:$AG$27)</f>
        <v>4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6</v>
      </c>
      <c r="AX23" s="15">
        <f t="shared" ref="AX23:AX25" si="44">VLOOKUP($AU23,$AN$22:$AR$25,4,FALSE)</f>
        <v>4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5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>
        <v>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3</v>
      </c>
      <c r="O24" s="197">
        <f>VLOOKUP(M24,$AU$22:$AY$25,3,FALSE)</f>
        <v>2</v>
      </c>
      <c r="P24" s="197">
        <f>VLOOKUP(M24,$AU$22:$AY$25,4,FALSE)</f>
        <v>4</v>
      </c>
      <c r="Q24" s="198">
        <f>VLOOKUP(M24,$AU$22:$AY$25,5,FALSE)</f>
        <v>-2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3</v>
      </c>
      <c r="AW24" s="15">
        <f t="shared" si="43"/>
        <v>2</v>
      </c>
      <c r="AX24" s="15">
        <f t="shared" si="44"/>
        <v>4</v>
      </c>
      <c r="AY24" s="15">
        <f t="shared" si="45"/>
        <v>-2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 t="s">
        <v>122</v>
      </c>
      <c r="K25" s="175">
        <f>IF('Resultat &amp; tabell'!J25="",0,BI25)</f>
        <v>3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3</v>
      </c>
      <c r="AP25" s="15">
        <f t="shared" si="38"/>
        <v>2</v>
      </c>
      <c r="AQ25" s="15">
        <f t="shared" si="39"/>
        <v>4</v>
      </c>
      <c r="AR25" s="15">
        <f t="shared" si="40"/>
        <v>-2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1</v>
      </c>
      <c r="BI25" s="81">
        <f t="shared" si="33"/>
        <v>3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1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2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1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1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4</v>
      </c>
      <c r="AR31" s="15">
        <f>AP31-AQ31</f>
        <v>0</v>
      </c>
      <c r="AT31" s="15">
        <v>1</v>
      </c>
      <c r="AU31" s="15" t="str">
        <f>VLOOKUP($AT31,$AI$31:$AR$34,6,FALSE)</f>
        <v>England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2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0</v>
      </c>
      <c r="L32" s="165">
        <v>2</v>
      </c>
      <c r="M32" s="181" t="str">
        <f>VLOOKUP(L32,$AT$31:$AY$34,2,FALSE)</f>
        <v>Italien</v>
      </c>
      <c r="N32" s="182">
        <f>VLOOKUP(M32,$AU$31:$AY$34,2,FALSE)</f>
        <v>6</v>
      </c>
      <c r="O32" s="182">
        <f>VLOOKUP(M32,$AU$31:$AY$34,3,FALSE)</f>
        <v>6</v>
      </c>
      <c r="P32" s="182">
        <f>VLOOKUP(M32,$AU$31:$AY$34,4,FALSE)</f>
        <v>2</v>
      </c>
      <c r="Q32" s="183">
        <f>VLOOKUP(M32,$AU$31:$AY$34,5,FALSE)</f>
        <v>4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7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Italien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6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4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>
        <v>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4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8</v>
      </c>
      <c r="AR33" s="15">
        <f t="shared" si="59"/>
        <v>-7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4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8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2</v>
      </c>
      <c r="AJ34" s="15">
        <f>AK34+AL34+AM34</f>
        <v>2</v>
      </c>
      <c r="AK34" s="15">
        <f t="shared" si="53"/>
        <v>0</v>
      </c>
      <c r="AL34" s="15">
        <f t="shared" si="54"/>
        <v>0</v>
      </c>
      <c r="AM34" s="15">
        <f t="shared" si="55"/>
        <v>2</v>
      </c>
      <c r="AN34" s="20" t="s">
        <v>60</v>
      </c>
      <c r="AO34" s="15">
        <f t="shared" si="56"/>
        <v>6</v>
      </c>
      <c r="AP34" s="15">
        <f t="shared" si="57"/>
        <v>6</v>
      </c>
      <c r="AQ34" s="15">
        <f t="shared" si="58"/>
        <v>2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8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2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2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2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9" t="s">
        <v>4</v>
      </c>
      <c r="BF39" s="1999"/>
      <c r="BG39" s="1999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75">
        <f>IF('Resultat &amp; tabell'!J40="",0,BI40)</f>
        <v>5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9</v>
      </c>
      <c r="P40" s="178">
        <f>VLOOKUP(M40,$AU$40:$AY$43,4,FALSE)</f>
        <v>3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3</v>
      </c>
      <c r="AB40" s="21">
        <f t="shared" ref="AB40:AB45" si="66">G40</f>
        <v>2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0</v>
      </c>
      <c r="AF40" s="16">
        <f t="shared" ref="AF40:AF45" si="69">I40</f>
        <v>1</v>
      </c>
      <c r="AG40" s="16">
        <f t="shared" ref="AG40:AG45" si="70">G40</f>
        <v>2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1</v>
      </c>
      <c r="AM40" s="15">
        <f>RANK(AO40,$AO$40:$AO$43)</f>
        <v>1</v>
      </c>
      <c r="AN40" s="20" t="s">
        <v>62</v>
      </c>
      <c r="AO40" s="15">
        <f>SUMIF($Z$40:$Z$45,$AN40,$AA$40:$AA$45)+SUMIF($AD$40:$AD$45,$AN40,$AE$40:$AE$45)</f>
        <v>7</v>
      </c>
      <c r="AP40" s="15">
        <f>SUMIF($Z$40:$Z$45,$AN40,$AB$40:$AB$45)+SUMIF($AD$40:$AD$45,$AN40,$AF$40:$AF$45)</f>
        <v>6</v>
      </c>
      <c r="AQ40" s="15">
        <f>SUMIF($Z$40:$Z$45,$AN40,$AC$40:$AC$45)+SUMIF($AD$40:$AD$45,$AN40,$AG$40:$AG$45)</f>
        <v>3</v>
      </c>
      <c r="AR40" s="15">
        <f>AP40-AQ40</f>
        <v>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9</v>
      </c>
      <c r="AX40" s="15">
        <f>VLOOKUP($AU40,$AN$40:$AR$43,4,FALSE)</f>
        <v>3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2</v>
      </c>
      <c r="BH40" s="99">
        <f>IF(J40='Resultat &amp; tabell'!$J40,1,0)</f>
        <v>1</v>
      </c>
      <c r="BI40" s="81">
        <f t="shared" ref="BI40:BI45" si="71">SUM(BE40+BG40+BH40)</f>
        <v>5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Schweiz</v>
      </c>
      <c r="N41" s="182">
        <f>VLOOKUP(M41,$AU$40:$AY$43,2,FALSE)</f>
        <v>7</v>
      </c>
      <c r="O41" s="182">
        <f>VLOOKUP(M41,$AU$40:$AY$43,3,FALSE)</f>
        <v>6</v>
      </c>
      <c r="P41" s="182">
        <f>VLOOKUP(M41,$AU$40:$AY$43,4,FALSE)</f>
        <v>3</v>
      </c>
      <c r="Q41" s="183">
        <f>VLOOKUP(M41,$AU$40:$AY$43,5,FALSE)</f>
        <v>3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3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7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3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2</v>
      </c>
      <c r="J42" s="142">
        <v>2</v>
      </c>
      <c r="K42" s="175">
        <f>IF('Resultat &amp; tabell'!J42="",0,BI42)</f>
        <v>3</v>
      </c>
      <c r="L42" s="165">
        <v>3</v>
      </c>
      <c r="M42" s="196" t="str">
        <f>VLOOKUP(L42,$AT$40:$AY$43,2,FALSE)</f>
        <v>Ecuador</v>
      </c>
      <c r="N42" s="197">
        <f>VLOOKUP(M42,$AU$40:$AY$43,2,FALSE)</f>
        <v>3</v>
      </c>
      <c r="O42" s="197">
        <f>VLOOKUP(M42,$AU$40:$AY$43,3,FALSE)</f>
        <v>5</v>
      </c>
      <c r="P42" s="197">
        <f>VLOOKUP(M42,$AU$40:$AY$43,4,FALSE)</f>
        <v>6</v>
      </c>
      <c r="Q42" s="198">
        <f>VLOOKUP(M42,$AU$40:$AY$43,5,FALSE)</f>
        <v>-1</v>
      </c>
      <c r="Z42" s="20" t="s">
        <v>62</v>
      </c>
      <c r="AA42" s="21">
        <f t="shared" si="65"/>
        <v>1</v>
      </c>
      <c r="AB42" s="21">
        <f t="shared" si="66"/>
        <v>2</v>
      </c>
      <c r="AC42" s="21">
        <f t="shared" si="67"/>
        <v>2</v>
      </c>
      <c r="AD42" s="20" t="s">
        <v>64</v>
      </c>
      <c r="AE42" s="21">
        <f t="shared" si="68"/>
        <v>1</v>
      </c>
      <c r="AF42" s="16">
        <f t="shared" si="69"/>
        <v>2</v>
      </c>
      <c r="AG42" s="16">
        <f t="shared" si="70"/>
        <v>2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0</v>
      </c>
      <c r="AM42" s="15">
        <f t="shared" si="74"/>
        <v>3</v>
      </c>
      <c r="AN42" s="20" t="s">
        <v>63</v>
      </c>
      <c r="AO42" s="15">
        <f t="shared" si="75"/>
        <v>3</v>
      </c>
      <c r="AP42" s="15">
        <f t="shared" si="76"/>
        <v>5</v>
      </c>
      <c r="AQ42" s="15">
        <f t="shared" si="77"/>
        <v>6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3</v>
      </c>
      <c r="AW42" s="15">
        <f t="shared" si="81"/>
        <v>5</v>
      </c>
      <c r="AX42" s="15">
        <f t="shared" si="82"/>
        <v>6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2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3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9</v>
      </c>
      <c r="Q43" s="183">
        <f>VLOOKUP(M43,$AU$40:$AY$43,5,FALSE)</f>
        <v>-8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9</v>
      </c>
      <c r="AR43" s="15">
        <f t="shared" si="78"/>
        <v>-8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9</v>
      </c>
      <c r="AY43" s="15">
        <f t="shared" si="83"/>
        <v>-8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2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9" t="s">
        <v>4</v>
      </c>
      <c r="BF48" s="1999"/>
      <c r="BG48" s="1999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4</v>
      </c>
      <c r="H49" s="68" t="s">
        <v>6</v>
      </c>
      <c r="I49" s="142">
        <v>1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11</v>
      </c>
      <c r="P49" s="178">
        <f>VLOOKUP(M49,$AU$49:$AY$52,4,FALSE)</f>
        <v>2</v>
      </c>
      <c r="Q49" s="179">
        <f>VLOOKUP(M49,$AU$49:$AY$52,5,FALSE)</f>
        <v>9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4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4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11</v>
      </c>
      <c r="AQ49" s="15">
        <f>SUMIF($Z$49:$Z$54,$AN49,$AC$49:$AC$54)+SUMIF($AD$49:$AD$54,$AN49,$AG$49:$AG$54)</f>
        <v>2</v>
      </c>
      <c r="AR49" s="15">
        <f>AP49-AQ49</f>
        <v>9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11</v>
      </c>
      <c r="AX49" s="15">
        <f>VLOOKUP($AU49,$AN$49:$AR$52,4,FALSE)</f>
        <v>2</v>
      </c>
      <c r="AY49" s="15">
        <f>VLOOKUP($AU49,$AN$49:$AR$52,5,FALSE)</f>
        <v>9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Bosnien</v>
      </c>
      <c r="N50" s="182">
        <f>VLOOKUP(M50,$AU$49:$AY$52,2,FALSE)</f>
        <v>6</v>
      </c>
      <c r="O50" s="182">
        <f>VLOOKUP(M50,$AU$49:$AY$52,3,FALSE)</f>
        <v>6</v>
      </c>
      <c r="P50" s="182">
        <f>VLOOKUP(M50,$AU$49:$AY$52,4,FALSE)</f>
        <v>5</v>
      </c>
      <c r="Q50" s="183">
        <f>VLOOKUP(M50,$AU$49:$AY$52,5,FALSE)</f>
        <v>1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10</v>
      </c>
      <c r="AR50" s="15">
        <f t="shared" ref="AR50:AR52" si="97">AP50-AQ50</f>
        <v>-9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6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6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5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3</v>
      </c>
      <c r="AW51" s="15">
        <f t="shared" si="100"/>
        <v>5</v>
      </c>
      <c r="AX51" s="15">
        <f t="shared" si="101"/>
        <v>6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2</v>
      </c>
      <c r="J52" s="142" t="s">
        <v>122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10</v>
      </c>
      <c r="Q52" s="183">
        <f>VLOOKUP(M52,$AU$49:$AY$52,5,FALSE)</f>
        <v>-9</v>
      </c>
      <c r="Z52" s="20" t="s">
        <v>70</v>
      </c>
      <c r="AA52" s="21">
        <f t="shared" si="84"/>
        <v>0</v>
      </c>
      <c r="AB52" s="21">
        <f t="shared" si="85"/>
        <v>1</v>
      </c>
      <c r="AC52" s="21">
        <f t="shared" si="86"/>
        <v>2</v>
      </c>
      <c r="AD52" s="20" t="s">
        <v>68</v>
      </c>
      <c r="AE52" s="21">
        <f t="shared" si="87"/>
        <v>3</v>
      </c>
      <c r="AF52" s="16">
        <f t="shared" si="88"/>
        <v>2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5</v>
      </c>
      <c r="AQ52" s="15">
        <f t="shared" si="96"/>
        <v>6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10</v>
      </c>
      <c r="AY52" s="15">
        <f t="shared" si="102"/>
        <v>-9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3</v>
      </c>
      <c r="J53" s="142">
        <v>2</v>
      </c>
      <c r="K53" s="175">
        <f>IF('Resultat &amp; tabell'!J53="",0,BI53)</f>
        <v>3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3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0</v>
      </c>
      <c r="J54" s="142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3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3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2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9" t="s">
        <v>4</v>
      </c>
      <c r="BF57" s="1999"/>
      <c r="BG57" s="1999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8</v>
      </c>
      <c r="P58" s="178">
        <f>VLOOKUP(M58,$AU$58:$AY$61,4,FALSE)</f>
        <v>2</v>
      </c>
      <c r="Q58" s="179">
        <f>VLOOKUP(M58,$AU$58:$AY$61,5,FALSE)</f>
        <v>6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2</v>
      </c>
      <c r="AR58" s="15">
        <f>AP58-AQ58</f>
        <v>6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8</v>
      </c>
      <c r="AX58" s="15">
        <f>VLOOKUP($AU58,$AN$58:$AR$61,4,FALSE)</f>
        <v>2</v>
      </c>
      <c r="AY58" s="15">
        <f>VLOOKUP($AU58,$AN$58:$AR$61,5,FALSE)</f>
        <v>6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 t="s">
        <v>122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8</v>
      </c>
      <c r="P59" s="182">
        <f>VLOOKUP(M59,$AU$58:$AY$61,4,FALSE)</f>
        <v>2</v>
      </c>
      <c r="Q59" s="183">
        <f>VLOOKUP(M59,$AU$58:$AY$61,5,FALSE)</f>
        <v>6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0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-7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8</v>
      </c>
      <c r="AX59" s="15">
        <f t="shared" ref="AX59:AX61" si="120">VLOOKUP($AU59,$AN$58:$AR$61,4,FALSE)</f>
        <v>2</v>
      </c>
      <c r="AY59" s="15">
        <f t="shared" ref="AY59:AY61" si="121">VLOOKUP($AU59,$AN$58:$AR$61,5,FALSE)</f>
        <v>6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USA</v>
      </c>
      <c r="N60" s="197">
        <f>VLOOKUP(M60,$AU$58:$AY$61,2,FALSE)</f>
        <v>3</v>
      </c>
      <c r="O60" s="197">
        <f>VLOOKUP(M60,$AU$58:$AY$61,3,FALSE)</f>
        <v>1</v>
      </c>
      <c r="P60" s="197">
        <f>VLOOKUP(M60,$AU$58:$AY$61,4,FALSE)</f>
        <v>6</v>
      </c>
      <c r="Q60" s="198">
        <f>VLOOKUP(M60,$AU$58:$AY$61,5,FALSE)</f>
        <v>-5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8</v>
      </c>
      <c r="AQ60" s="15">
        <f t="shared" si="115"/>
        <v>2</v>
      </c>
      <c r="AR60" s="15">
        <f t="shared" si="116"/>
        <v>6</v>
      </c>
      <c r="AT60" s="15">
        <v>3</v>
      </c>
      <c r="AU60" s="15" t="str">
        <f t="shared" si="117"/>
        <v>USA</v>
      </c>
      <c r="AV60" s="15">
        <f t="shared" si="118"/>
        <v>3</v>
      </c>
      <c r="AW60" s="15">
        <f t="shared" si="119"/>
        <v>1</v>
      </c>
      <c r="AX60" s="15">
        <f t="shared" si="120"/>
        <v>6</v>
      </c>
      <c r="AY60" s="15">
        <f t="shared" si="121"/>
        <v>-5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0</v>
      </c>
      <c r="P61" s="182">
        <f>VLOOKUP(M61,$AU$58:$AY$61,4,FALSE)</f>
        <v>7</v>
      </c>
      <c r="Q61" s="183">
        <f>VLOOKUP(M61,$AU$58:$AY$61,5,FALSE)</f>
        <v>-7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3</v>
      </c>
      <c r="AJ61" s="15">
        <f>AK61+AL61+AM61</f>
        <v>3</v>
      </c>
      <c r="AK61" s="15">
        <f t="shared" si="110"/>
        <v>0</v>
      </c>
      <c r="AL61" s="15">
        <f t="shared" si="111"/>
        <v>0</v>
      </c>
      <c r="AM61" s="15">
        <f t="shared" si="112"/>
        <v>3</v>
      </c>
      <c r="AN61" s="20" t="s">
        <v>75</v>
      </c>
      <c r="AO61" s="15">
        <f t="shared" si="113"/>
        <v>3</v>
      </c>
      <c r="AP61" s="15">
        <f t="shared" si="114"/>
        <v>1</v>
      </c>
      <c r="AQ61" s="15">
        <f t="shared" si="115"/>
        <v>6</v>
      </c>
      <c r="AR61" s="15">
        <f t="shared" si="116"/>
        <v>-5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0</v>
      </c>
      <c r="AX61" s="15">
        <f t="shared" si="120"/>
        <v>7</v>
      </c>
      <c r="AY61" s="15">
        <f t="shared" si="121"/>
        <v>-7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3</v>
      </c>
      <c r="H63" s="68" t="s">
        <v>6</v>
      </c>
      <c r="I63" s="142">
        <v>0</v>
      </c>
      <c r="J63" s="142">
        <v>1</v>
      </c>
      <c r="K63" s="175">
        <f>IF('Resultat &amp; tabell'!J63="",0,BI63)</f>
        <v>1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3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3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1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9" t="s">
        <v>4</v>
      </c>
      <c r="BF66" s="1999"/>
      <c r="BG66" s="1999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3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8</v>
      </c>
      <c r="P67" s="178">
        <f>VLOOKUP(M67,$AU$67:$AY$70,4,FALSE)</f>
        <v>3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3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8</v>
      </c>
      <c r="AX67" s="15">
        <f>VLOOKUP($AU67,$AN$67:$AR$70,4,FALSE)</f>
        <v>3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 t="s">
        <v>122</v>
      </c>
      <c r="K68" s="175">
        <f>IF('Resultat &amp; tabell'!J68="",0,BI68)</f>
        <v>3</v>
      </c>
      <c r="L68" s="165">
        <v>2</v>
      </c>
      <c r="M68" s="181" t="str">
        <f>VLOOKUP(L68,$AT$67:$AY$70,2,FALSE)</f>
        <v>Ryssland</v>
      </c>
      <c r="N68" s="182">
        <f>VLOOKUP(M68,$AU$67:$AY$70,2,FALSE)</f>
        <v>7</v>
      </c>
      <c r="O68" s="182">
        <f>VLOOKUP(M68,$AU$67:$AY$70,3,FALSE)</f>
        <v>6</v>
      </c>
      <c r="P68" s="182">
        <f>VLOOKUP(M68,$AU$67:$AY$70,4,FALSE)</f>
        <v>3</v>
      </c>
      <c r="Q68" s="183">
        <f>VLOOKUP(M68,$AU$67:$AY$70,5,FALSE)</f>
        <v>3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1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6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3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6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3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3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3</v>
      </c>
      <c r="O69" s="197">
        <f>VLOOKUP(M69,$AU$67:$AY$70,3,FALSE)</f>
        <v>3</v>
      </c>
      <c r="P69" s="197">
        <f>VLOOKUP(M69,$AU$67:$AY$70,4,FALSE)</f>
        <v>5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0</v>
      </c>
      <c r="AP69" s="15">
        <f t="shared" si="133"/>
        <v>0</v>
      </c>
      <c r="AQ69" s="15">
        <f t="shared" si="134"/>
        <v>6</v>
      </c>
      <c r="AR69" s="15">
        <f t="shared" si="135"/>
        <v>-6</v>
      </c>
      <c r="AT69" s="15">
        <v>3</v>
      </c>
      <c r="AU69" s="15" t="str">
        <f t="shared" si="136"/>
        <v>Sydkorea</v>
      </c>
      <c r="AV69" s="15">
        <f t="shared" si="137"/>
        <v>3</v>
      </c>
      <c r="AW69" s="15">
        <f t="shared" si="138"/>
        <v>3</v>
      </c>
      <c r="AX69" s="15">
        <f t="shared" si="139"/>
        <v>5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0</v>
      </c>
      <c r="J70" s="142">
        <v>1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0</v>
      </c>
      <c r="O70" s="182">
        <f>VLOOKUP(M70,$AU$67:$AY$70,3,FALSE)</f>
        <v>0</v>
      </c>
      <c r="P70" s="182">
        <f>VLOOKUP(M70,$AU$67:$AY$70,4,FALSE)</f>
        <v>6</v>
      </c>
      <c r="Q70" s="183">
        <f>VLOOKUP(M70,$AU$67:$AY$70,5,FALSE)</f>
        <v>-6</v>
      </c>
      <c r="Z70" s="20" t="s">
        <v>80</v>
      </c>
      <c r="AA70" s="21">
        <f t="shared" si="122"/>
        <v>3</v>
      </c>
      <c r="AB70" s="21">
        <f t="shared" si="123"/>
        <v>1</v>
      </c>
      <c r="AC70" s="21">
        <f t="shared" si="124"/>
        <v>0</v>
      </c>
      <c r="AD70" s="20" t="s">
        <v>78</v>
      </c>
      <c r="AE70" s="21">
        <f t="shared" si="125"/>
        <v>0</v>
      </c>
      <c r="AF70" s="16">
        <f t="shared" si="126"/>
        <v>0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3</v>
      </c>
      <c r="AP70" s="15">
        <f t="shared" si="133"/>
        <v>3</v>
      </c>
      <c r="AQ70" s="15">
        <f t="shared" si="134"/>
        <v>5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0</v>
      </c>
      <c r="AW70" s="15">
        <f t="shared" si="138"/>
        <v>0</v>
      </c>
      <c r="AX70" s="15">
        <f t="shared" si="139"/>
        <v>6</v>
      </c>
      <c r="AY70" s="15">
        <f t="shared" si="140"/>
        <v>-6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239" t="s">
        <v>81</v>
      </c>
      <c r="K75" s="192" t="s">
        <v>89</v>
      </c>
      <c r="M75" s="204" t="s">
        <v>126</v>
      </c>
      <c r="N75" s="205"/>
      <c r="O75" s="2014" t="s">
        <v>157</v>
      </c>
      <c r="P75" s="2015"/>
      <c r="Q75" s="2015"/>
      <c r="R75" s="2016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017">
        <f>BO92</f>
        <v>16</v>
      </c>
      <c r="P76" s="2018"/>
      <c r="Q76" s="2018"/>
      <c r="R76" s="2019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Italien</v>
      </c>
      <c r="G77" s="142">
        <v>1</v>
      </c>
      <c r="H77" s="68" t="s">
        <v>6</v>
      </c>
      <c r="I77" s="142">
        <v>2</v>
      </c>
      <c r="J77" s="142" t="s">
        <v>122</v>
      </c>
      <c r="K77" s="175">
        <f t="shared" si="141"/>
        <v>0</v>
      </c>
      <c r="M77" s="206" t="s">
        <v>60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Italien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2</v>
      </c>
      <c r="M79" s="206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1</v>
      </c>
      <c r="J80" s="142">
        <v>1</v>
      </c>
      <c r="K80" s="175">
        <f t="shared" si="141"/>
        <v>3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2</v>
      </c>
      <c r="BF80" s="98" t="s">
        <v>6</v>
      </c>
      <c r="BG80" s="99">
        <f>IF(I80='Resultat &amp; tabell'!$I80,2,0)</f>
        <v>0</v>
      </c>
      <c r="BH80" s="99">
        <f>IF(J80='Resultat &amp; tabell'!$J80,1,0)</f>
        <v>1</v>
      </c>
      <c r="BI80" s="81">
        <f t="shared" si="144"/>
        <v>3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Schweiz</v>
      </c>
      <c r="G82" s="142">
        <v>3</v>
      </c>
      <c r="H82" s="6" t="s">
        <v>6</v>
      </c>
      <c r="I82" s="142">
        <v>0</v>
      </c>
      <c r="J82" s="142">
        <v>1</v>
      </c>
      <c r="K82" s="175">
        <f t="shared" si="141"/>
        <v>2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2</v>
      </c>
      <c r="BH82" s="99">
        <f>IF(J82='Resultat &amp; tabell'!$J82,1,0)</f>
        <v>0</v>
      </c>
      <c r="BI82" s="81">
        <f t="shared" si="144"/>
        <v>2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2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Italien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239" t="s">
        <v>81</v>
      </c>
      <c r="K86" s="192" t="s">
        <v>89</v>
      </c>
      <c r="M86" s="209" t="s">
        <v>125</v>
      </c>
      <c r="N86" s="205"/>
      <c r="O86" s="2014" t="s">
        <v>158</v>
      </c>
      <c r="P86" s="2015"/>
      <c r="Q86" s="2015"/>
      <c r="R86" s="2016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Italien</v>
      </c>
      <c r="G87" s="142">
        <v>2</v>
      </c>
      <c r="H87" s="68" t="s">
        <v>6</v>
      </c>
      <c r="I87" s="142">
        <v>1</v>
      </c>
      <c r="J87" s="142" t="s">
        <v>122</v>
      </c>
      <c r="K87" s="175">
        <f>BI87</f>
        <v>0</v>
      </c>
      <c r="M87" s="206" t="s">
        <v>5</v>
      </c>
      <c r="N87" s="205"/>
      <c r="O87" s="2017">
        <f>BO103</f>
        <v>16</v>
      </c>
      <c r="P87" s="2018"/>
      <c r="Q87" s="2018"/>
      <c r="R87" s="2019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Italien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142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239" t="s">
        <v>81</v>
      </c>
      <c r="K93" s="192" t="s">
        <v>89</v>
      </c>
      <c r="M93" s="209" t="s">
        <v>124</v>
      </c>
      <c r="N93" s="205" t="s">
        <v>100</v>
      </c>
      <c r="O93" s="2014" t="s">
        <v>159</v>
      </c>
      <c r="P93" s="2015"/>
      <c r="Q93" s="2015"/>
      <c r="R93" s="2016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017">
        <f>BO110</f>
        <v>0</v>
      </c>
      <c r="P94" s="2018"/>
      <c r="Q94" s="2018"/>
      <c r="R94" s="2019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 t="s">
        <v>122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Frankrike</v>
      </c>
      <c r="BM96" s="129" t="str">
        <f t="shared" ref="BM96:BM102" si="154">VLOOKUP(BK96,$BL$95:$BL$102,1,FALSE)</f>
        <v>Frankrike</v>
      </c>
      <c r="BN96" s="131" t="str">
        <f t="shared" si="152"/>
        <v>Frankrike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239" t="s">
        <v>81</v>
      </c>
      <c r="K98" s="192" t="s">
        <v>89</v>
      </c>
      <c r="M98" s="188"/>
      <c r="N98" s="205"/>
      <c r="O98" s="2014" t="s">
        <v>160</v>
      </c>
      <c r="P98" s="2015"/>
      <c r="Q98" s="2015"/>
      <c r="R98" s="2016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2</v>
      </c>
      <c r="J99" s="142" t="s">
        <v>122</v>
      </c>
      <c r="K99" s="175">
        <f>BI99</f>
        <v>0</v>
      </c>
      <c r="M99" s="211"/>
      <c r="N99" s="205"/>
      <c r="O99" s="2017">
        <f>BO115</f>
        <v>0</v>
      </c>
      <c r="P99" s="2018"/>
      <c r="Q99" s="2018"/>
      <c r="R99" s="2019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Italien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239" t="s">
        <v>81</v>
      </c>
      <c r="K102" s="192" t="s">
        <v>89</v>
      </c>
      <c r="M102" s="188"/>
      <c r="N102" s="205"/>
      <c r="O102" s="2014" t="s">
        <v>161</v>
      </c>
      <c r="P102" s="2015"/>
      <c r="Q102" s="2015"/>
      <c r="R102" s="2016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3</v>
      </c>
      <c r="J103" s="142" t="s">
        <v>122</v>
      </c>
      <c r="K103" s="175">
        <f>BI103</f>
        <v>0</v>
      </c>
      <c r="M103" s="211"/>
      <c r="N103" s="205"/>
      <c r="O103" s="2017">
        <f>BO120</f>
        <v>0</v>
      </c>
      <c r="P103" s="2018"/>
      <c r="Q103" s="2018"/>
      <c r="R103" s="2019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16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BO120"/>
  <sheetViews>
    <sheetView zoomScaleNormal="100" zoomScaleSheetLayoutView="90" workbookViewId="0">
      <selection activeCell="G103" sqref="G10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6" t="s">
        <v>129</v>
      </c>
      <c r="U3" s="1996"/>
      <c r="V3" s="1996"/>
      <c r="W3" s="1996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2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2</v>
      </c>
      <c r="Q4" s="179">
        <f>VLOOKUP(M4,$AU$4:$AY$7,5,FALSE)</f>
        <v>4</v>
      </c>
      <c r="S4" s="180" t="s">
        <v>84</v>
      </c>
      <c r="T4" s="2001" t="s">
        <v>217</v>
      </c>
      <c r="U4" s="2002"/>
      <c r="V4" s="2002"/>
      <c r="W4" s="2003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2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2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5</v>
      </c>
      <c r="O5" s="182">
        <f>VLOOKUP(M5,$AU$4:$AY$7,3,FALSE)</f>
        <v>5</v>
      </c>
      <c r="P5" s="182">
        <f>VLOOKUP(M5,$AU$4:$AY$7,4,FALSE)</f>
        <v>3</v>
      </c>
      <c r="Q5" s="183">
        <f>VLOOKUP(M5,$AU$4:$AY$7,5,FALSE)</f>
        <v>2</v>
      </c>
      <c r="S5" s="180" t="s">
        <v>123</v>
      </c>
      <c r="T5" s="2001" t="s">
        <v>27</v>
      </c>
      <c r="U5" s="2002"/>
      <c r="V5" s="2002"/>
      <c r="W5" s="2003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3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5</v>
      </c>
      <c r="AP5" s="15">
        <f>SUMIF($Z$4:$Z$9,AN5,$AB$4:$AB$9)+SUMIF($AD$4:$AD$9,AN5,$AF$4:$AF$9)</f>
        <v>5</v>
      </c>
      <c r="AQ5" s="15">
        <f t="shared" ref="AQ5:AQ7" si="12">SUMIF($AD$4:$AD$9,AN5,$AG$4:$AG$9)+SUMIF($Z$4:$Z$9,AN5,$AC$4:$AC$9)</f>
        <v>3</v>
      </c>
      <c r="AR5" s="15">
        <f t="shared" ref="AR5:AR7" si="13">AP5-AQ5</f>
        <v>2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5</v>
      </c>
      <c r="AW5" s="15">
        <f t="shared" si="4"/>
        <v>5</v>
      </c>
      <c r="AX5" s="15">
        <f t="shared" ref="AX5:AX7" si="16">VLOOKUP($AU5,$AN$4:$AR$7,4,FALSE)</f>
        <v>3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1</v>
      </c>
      <c r="H6" s="68" t="s">
        <v>6</v>
      </c>
      <c r="I6" s="142">
        <v>1</v>
      </c>
      <c r="J6" s="142" t="s">
        <v>214</v>
      </c>
      <c r="K6" s="175">
        <f>IF('Resultat &amp; tabell'!J6="",0,BI6)</f>
        <v>1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3</v>
      </c>
      <c r="Q6" s="179">
        <f>VLOOKUP(M6,$AU$4:$AY$7,5,FALSE)</f>
        <v>0</v>
      </c>
      <c r="Z6" s="20" t="s">
        <v>5</v>
      </c>
      <c r="AA6" s="21">
        <f t="shared" si="5"/>
        <v>1</v>
      </c>
      <c r="AB6" s="21">
        <f t="shared" si="0"/>
        <v>1</v>
      </c>
      <c r="AC6" s="21">
        <f t="shared" si="1"/>
        <v>1</v>
      </c>
      <c r="AD6" s="20" t="s">
        <v>10</v>
      </c>
      <c r="AE6" s="21">
        <f t="shared" si="6"/>
        <v>1</v>
      </c>
      <c r="AF6" s="16">
        <f t="shared" si="2"/>
        <v>1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4</v>
      </c>
      <c r="AP6" s="15">
        <f>SUMIF($Z$4:$Z$9,AN6,$AB$4:$AB$9)+SUMIF($AD$4:$AD$9,AN6,$AF$4:$AF$9)</f>
        <v>3</v>
      </c>
      <c r="AQ6" s="15">
        <f t="shared" si="12"/>
        <v>3</v>
      </c>
      <c r="AR6" s="15">
        <f t="shared" si="13"/>
        <v>0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3</v>
      </c>
      <c r="AX6" s="15">
        <f t="shared" si="16"/>
        <v>3</v>
      </c>
      <c r="AY6" s="15">
        <f t="shared" si="17"/>
        <v>0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1</v>
      </c>
      <c r="BI6" s="81">
        <f t="shared" si="18"/>
        <v>1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1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10</v>
      </c>
      <c r="U14" s="216">
        <f>O76</f>
        <v>14</v>
      </c>
      <c r="V14" s="217">
        <f t="shared" si="19"/>
        <v>24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5</v>
      </c>
      <c r="AQ14" s="15">
        <f>SUMIF($Z$13:$Z$18,$AN14,$AC$13:$AC$18)+SUMIF($AD$13:$AD$18,$AN14,$AG$13:$AG$18)</f>
        <v>3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5</v>
      </c>
      <c r="P15" s="197">
        <f>VLOOKUP(M15,$AU$13:$AY$16,4,FALSE)</f>
        <v>5</v>
      </c>
      <c r="Q15" s="198">
        <f>VLOOKUP(M15,$AU$13:$AY$16,5,FALSE)</f>
        <v>0</v>
      </c>
      <c r="S15" s="195" t="s">
        <v>29</v>
      </c>
      <c r="T15" s="216">
        <f>SUM(K87:K90)</f>
        <v>0</v>
      </c>
      <c r="U15" s="216">
        <f>O87</f>
        <v>16</v>
      </c>
      <c r="V15" s="217">
        <f t="shared" si="19"/>
        <v>16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5</v>
      </c>
      <c r="AR15" s="15">
        <f>AP15-AQ15</f>
        <v>0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5</v>
      </c>
      <c r="AX15" s="15">
        <f>VLOOKUP($AU15,$AN$13:$AR$16,4,FALSE)</f>
        <v>5</v>
      </c>
      <c r="AY15" s="15">
        <f>VLOOKUP($AU15,$AN$13:$AR$16,5,FALSE)</f>
        <v>0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8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8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8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2</v>
      </c>
      <c r="J18" s="142" t="s">
        <v>214</v>
      </c>
      <c r="K18" s="175">
        <f>IF('Resultat &amp; tabell'!J18="",0,BI18)</f>
        <v>2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2</v>
      </c>
      <c r="AC18" s="21">
        <f t="shared" si="22"/>
        <v>2</v>
      </c>
      <c r="AD18" s="20" t="s">
        <v>30</v>
      </c>
      <c r="AE18" s="21">
        <f t="shared" si="23"/>
        <v>1</v>
      </c>
      <c r="AF18" s="16">
        <f t="shared" si="24"/>
        <v>2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2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118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0</v>
      </c>
      <c r="H22" s="68" t="s">
        <v>6</v>
      </c>
      <c r="I22" s="142">
        <v>0</v>
      </c>
      <c r="J22" s="142" t="s">
        <v>214</v>
      </c>
      <c r="K22" s="175">
        <f>IF('Resultat &amp; tabell'!J22="",0,BI22)</f>
        <v>2</v>
      </c>
      <c r="L22" s="176">
        <v>1</v>
      </c>
      <c r="M22" s="177" t="str">
        <f>VLOOKUP(L22,$AT$22:$AY$25,2,FALSE)</f>
        <v>Japan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0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0</v>
      </c>
      <c r="AG22" s="16">
        <f t="shared" ref="AG22:AG27" si="32">G22</f>
        <v>0</v>
      </c>
      <c r="AI22" s="15">
        <f>RANK($AJ22,$AJ$22:$AJ$25,1)+COUNTIF($AJ$22:$AJ22,$AJ22)-1</f>
        <v>3</v>
      </c>
      <c r="AJ22" s="15">
        <f>AK22+AL22+AM22</f>
        <v>3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3</v>
      </c>
      <c r="AN22" s="20" t="s">
        <v>42</v>
      </c>
      <c r="AO22" s="15">
        <f>SUMIF($Z$22:$Z$27,$AN22,$AA$22:$AA$27)+SUMIF($AD$22:$AD$27,$AN22,$AE$22:$AE$27)</f>
        <v>1</v>
      </c>
      <c r="AP22" s="15">
        <f>SUMIF($Z$22:$Z$27,$AN22,$AB$22:$AB$27)+SUMIF($AD$22:$AD$27,$AN22,$AF$22:$AF$27)</f>
        <v>2</v>
      </c>
      <c r="AQ22" s="15">
        <f>SUMIF($Z$22:$Z$27,$AN22,$AC$22:$AC$27)+SUMIF($AD$22:$AD$27,$AN22,$AG$22:$AG$27)</f>
        <v>5</v>
      </c>
      <c r="AR22" s="15">
        <f>AP22-AQ22</f>
        <v>-3</v>
      </c>
      <c r="AT22" s="15">
        <v>1</v>
      </c>
      <c r="AU22" s="15" t="str">
        <f>VLOOKUP($AT22,$AI$22:$AR$25,6,FALSE)</f>
        <v>Japan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5</v>
      </c>
      <c r="P23" s="182">
        <f>VLOOKUP(M23,$AU$22:$AY$25,4,FALSE)</f>
        <v>2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3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1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Colombia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1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1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0</v>
      </c>
      <c r="AQ24" s="15">
        <f t="shared" si="39"/>
        <v>4</v>
      </c>
      <c r="AR24" s="15">
        <f t="shared" si="40"/>
        <v>-4</v>
      </c>
      <c r="AT24" s="15">
        <v>3</v>
      </c>
      <c r="AU24" s="15" t="str">
        <f t="shared" si="41"/>
        <v>Colombia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0</v>
      </c>
      <c r="P25" s="182">
        <f>VLOOKUP(M25,$AU$22:$AY$25,4,FALSE)</f>
        <v>4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2</v>
      </c>
      <c r="AI25" s="15">
        <f>RANK($AJ25,$AJ$22:$AJ$25,1)+COUNTIF($AJ$22:$AJ25,$AJ25)-1</f>
        <v>1</v>
      </c>
      <c r="AJ25" s="15">
        <f>AK25+AL25+AM25</f>
        <v>1</v>
      </c>
      <c r="AK25" s="15">
        <f t="shared" si="34"/>
        <v>0</v>
      </c>
      <c r="AL25" s="15">
        <f t="shared" si="35"/>
        <v>0</v>
      </c>
      <c r="AM25" s="15">
        <f t="shared" si="36"/>
        <v>1</v>
      </c>
      <c r="AN25" s="20" t="s">
        <v>47</v>
      </c>
      <c r="AO25" s="15">
        <f t="shared" si="37"/>
        <v>7</v>
      </c>
      <c r="AP25" s="15">
        <f t="shared" si="38"/>
        <v>6</v>
      </c>
      <c r="AQ25" s="15">
        <f t="shared" si="39"/>
        <v>2</v>
      </c>
      <c r="AR25" s="15">
        <f t="shared" si="40"/>
        <v>4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0</v>
      </c>
      <c r="AX25" s="15">
        <f t="shared" si="44"/>
        <v>4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3</v>
      </c>
      <c r="H26" s="68" t="s">
        <v>6</v>
      </c>
      <c r="I26" s="142">
        <v>1</v>
      </c>
      <c r="J26" s="142">
        <v>1</v>
      </c>
      <c r="K26" s="175">
        <f>IF('Resultat &amp; tabell'!J26="",0,BI26)</f>
        <v>0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3</v>
      </c>
      <c r="AB26" s="21">
        <f t="shared" si="28"/>
        <v>3</v>
      </c>
      <c r="AC26" s="21">
        <f t="shared" si="29"/>
        <v>1</v>
      </c>
      <c r="AD26" s="20" t="s">
        <v>42</v>
      </c>
      <c r="AE26" s="21">
        <f t="shared" si="30"/>
        <v>0</v>
      </c>
      <c r="AF26" s="16">
        <f t="shared" si="31"/>
        <v>1</v>
      </c>
      <c r="AG26" s="16">
        <f t="shared" si="32"/>
        <v>3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0</v>
      </c>
      <c r="BI26" s="81">
        <f t="shared" si="33"/>
        <v>0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4</v>
      </c>
      <c r="P31" s="178">
        <f>VLOOKUP(M31,$AU$31:$AY$34,4,FALSE)</f>
        <v>1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4</v>
      </c>
      <c r="AX31" s="15">
        <f>VLOOKUP($AU31,$AN$31:$AR$34,4,FALSE)</f>
        <v>1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3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4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4</v>
      </c>
      <c r="AQ34" s="15">
        <f t="shared" si="58"/>
        <v>1</v>
      </c>
      <c r="AR34" s="15">
        <f t="shared" si="59"/>
        <v>3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9" t="s">
        <v>4</v>
      </c>
      <c r="BF39" s="1999"/>
      <c r="BG39" s="1999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1</v>
      </c>
      <c r="H40" s="68" t="s">
        <v>6</v>
      </c>
      <c r="I40" s="142">
        <v>1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5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5</v>
      </c>
      <c r="O41" s="182">
        <f>VLOOKUP(M41,$AU$40:$AY$43,3,FALSE)</f>
        <v>4</v>
      </c>
      <c r="P41" s="182">
        <f>VLOOKUP(M41,$AU$40:$AY$43,4,FALSE)</f>
        <v>3</v>
      </c>
      <c r="Q41" s="183">
        <f>VLOOKUP(M41,$AU$40:$AY$43,5,FALSE)</f>
        <v>1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5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3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3</v>
      </c>
      <c r="P42" s="197">
        <f>VLOOKUP(M42,$AU$40:$AY$43,4,FALSE)</f>
        <v>5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3</v>
      </c>
      <c r="AD42" s="20" t="s">
        <v>64</v>
      </c>
      <c r="AE42" s="21">
        <f t="shared" si="68"/>
        <v>3</v>
      </c>
      <c r="AF42" s="16">
        <f t="shared" si="69"/>
        <v>3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5</v>
      </c>
      <c r="AP42" s="15">
        <f t="shared" si="76"/>
        <v>4</v>
      </c>
      <c r="AQ42" s="15">
        <f t="shared" si="77"/>
        <v>3</v>
      </c>
      <c r="AR42" s="15">
        <f t="shared" si="78"/>
        <v>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3</v>
      </c>
      <c r="AX42" s="15">
        <f t="shared" si="82"/>
        <v>5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6</v>
      </c>
      <c r="Q43" s="183">
        <f>VLOOKUP(M43,$AU$40:$AY$43,5,FALSE)</f>
        <v>-4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6</v>
      </c>
      <c r="AR43" s="15">
        <f t="shared" si="78"/>
        <v>-4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6</v>
      </c>
      <c r="AY43" s="15">
        <f t="shared" si="83"/>
        <v>-4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1</v>
      </c>
      <c r="J45" s="142" t="s">
        <v>214</v>
      </c>
      <c r="K45" s="175">
        <f>IF('Resultat &amp; tabell'!J45="",0,BI45)</f>
        <v>1</v>
      </c>
      <c r="M45" s="224"/>
      <c r="N45"/>
      <c r="O45" s="197"/>
      <c r="P45" s="197"/>
      <c r="Q45" s="197"/>
      <c r="Z45" s="20" t="s">
        <v>63</v>
      </c>
      <c r="AA45" s="21">
        <f t="shared" si="65"/>
        <v>1</v>
      </c>
      <c r="AB45" s="21">
        <f t="shared" si="66"/>
        <v>1</v>
      </c>
      <c r="AC45" s="21">
        <f t="shared" si="67"/>
        <v>1</v>
      </c>
      <c r="AD45" s="20" t="s">
        <v>64</v>
      </c>
      <c r="AE45" s="21">
        <f t="shared" si="68"/>
        <v>1</v>
      </c>
      <c r="AF45" s="16">
        <f t="shared" si="69"/>
        <v>1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1</v>
      </c>
      <c r="BI45" s="81">
        <f t="shared" si="71"/>
        <v>1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9" t="s">
        <v>4</v>
      </c>
      <c r="BF48" s="1999"/>
      <c r="BG48" s="1999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1</v>
      </c>
      <c r="Q49" s="179">
        <f>VLOOKUP(M49,$AU$49:$AY$52,5,FALSE)</f>
        <v>7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1</v>
      </c>
      <c r="AR49" s="15">
        <f>AP49-AQ49</f>
        <v>7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1</v>
      </c>
      <c r="AY49" s="15">
        <f>VLOOKUP($AU49,$AN$49:$AR$52,5,FALSE)</f>
        <v>7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Bosnien</v>
      </c>
      <c r="N50" s="182">
        <f>VLOOKUP(M50,$AU$49:$AY$52,2,FALSE)</f>
        <v>4</v>
      </c>
      <c r="O50" s="182">
        <f>VLOOKUP(M50,$AU$49:$AY$52,3,FALSE)</f>
        <v>3</v>
      </c>
      <c r="P50" s="182">
        <f>VLOOKUP(M50,$AU$49:$AY$52,4,FALSE)</f>
        <v>3</v>
      </c>
      <c r="Q50" s="183">
        <f>VLOOKUP(M50,$AU$49:$AY$52,5,FALSE)</f>
        <v>0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8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4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0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Nigeria</v>
      </c>
      <c r="N51" s="197">
        <f>VLOOKUP(M51,$AU$49:$AY$52,2,FALSE)</f>
        <v>4</v>
      </c>
      <c r="O51" s="197">
        <f>VLOOKUP(M51,$AU$49:$AY$52,3,FALSE)</f>
        <v>3</v>
      </c>
      <c r="P51" s="197">
        <f>VLOOKUP(M51,$AU$49:$AY$52,4,FALSE)</f>
        <v>3</v>
      </c>
      <c r="Q51" s="198">
        <f>VLOOKUP(M51,$AU$49:$AY$52,5,FALSE)</f>
        <v>0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4</v>
      </c>
      <c r="AP51" s="15">
        <f t="shared" si="95"/>
        <v>3</v>
      </c>
      <c r="AQ51" s="15">
        <f t="shared" si="96"/>
        <v>3</v>
      </c>
      <c r="AR51" s="15">
        <f t="shared" si="97"/>
        <v>0</v>
      </c>
      <c r="AT51" s="15">
        <v>3</v>
      </c>
      <c r="AU51" s="15" t="str">
        <f t="shared" si="98"/>
        <v>Nigeria</v>
      </c>
      <c r="AV51" s="15">
        <f t="shared" si="99"/>
        <v>4</v>
      </c>
      <c r="AW51" s="15">
        <f t="shared" si="100"/>
        <v>3</v>
      </c>
      <c r="AX51" s="15">
        <f t="shared" si="101"/>
        <v>3</v>
      </c>
      <c r="AY51" s="15">
        <f t="shared" si="102"/>
        <v>0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1</v>
      </c>
      <c r="J52" s="142" t="s">
        <v>214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8</v>
      </c>
      <c r="Q52" s="183">
        <f>VLOOKUP(M52,$AU$49:$AY$52,5,FALSE)</f>
        <v>-7</v>
      </c>
      <c r="Z52" s="20" t="s">
        <v>70</v>
      </c>
      <c r="AA52" s="21">
        <f t="shared" si="84"/>
        <v>1</v>
      </c>
      <c r="AB52" s="21">
        <f t="shared" si="85"/>
        <v>1</v>
      </c>
      <c r="AC52" s="21">
        <f t="shared" si="86"/>
        <v>1</v>
      </c>
      <c r="AD52" s="20" t="s">
        <v>68</v>
      </c>
      <c r="AE52" s="21">
        <f t="shared" si="87"/>
        <v>1</v>
      </c>
      <c r="AF52" s="16">
        <f t="shared" si="88"/>
        <v>1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4</v>
      </c>
      <c r="AP52" s="15">
        <f t="shared" si="95"/>
        <v>3</v>
      </c>
      <c r="AQ52" s="15">
        <f t="shared" si="96"/>
        <v>3</v>
      </c>
      <c r="AR52" s="15">
        <f t="shared" si="97"/>
        <v>0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8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0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0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0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9" t="s">
        <v>4</v>
      </c>
      <c r="BF57" s="1999"/>
      <c r="BG57" s="1999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1</v>
      </c>
      <c r="H58" s="68" t="s">
        <v>6</v>
      </c>
      <c r="I58" s="142">
        <v>1</v>
      </c>
      <c r="J58" s="142" t="s">
        <v>214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2</v>
      </c>
      <c r="Q58" s="179">
        <f>VLOOKUP(M58,$AU$58:$AY$61,5,FALSE)</f>
        <v>5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1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1</v>
      </c>
      <c r="AG58" s="16">
        <f t="shared" ref="AG58:AG63" si="108">G58</f>
        <v>1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2</v>
      </c>
      <c r="AR58" s="15">
        <f>AP58-AQ58</f>
        <v>5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2</v>
      </c>
      <c r="AY58" s="15">
        <f>VLOOKUP($AU58,$AN$58:$AR$61,5,FALSE)</f>
        <v>5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2</v>
      </c>
      <c r="J59" s="142" t="s">
        <v>214</v>
      </c>
      <c r="K59" s="175">
        <f>IF('Resultat &amp; tabell'!J59="",0,BI59)</f>
        <v>2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2</v>
      </c>
      <c r="AC59" s="21">
        <f t="shared" si="105"/>
        <v>2</v>
      </c>
      <c r="AD59" s="20" t="s">
        <v>75</v>
      </c>
      <c r="AE59" s="21">
        <f t="shared" si="106"/>
        <v>1</v>
      </c>
      <c r="AF59" s="16">
        <f t="shared" si="107"/>
        <v>2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1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-3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2</v>
      </c>
      <c r="BH59" s="99">
        <f>IF(J59='Resultat &amp; tabell'!$J59,1,0)</f>
        <v>0</v>
      </c>
      <c r="BI59" s="81">
        <f t="shared" si="109"/>
        <v>2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1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1</v>
      </c>
      <c r="O60" s="197">
        <f>VLOOKUP(M60,$AU$58:$AY$61,3,FALSE)</f>
        <v>4</v>
      </c>
      <c r="P60" s="197">
        <f>VLOOKUP(M60,$AU$58:$AY$61,4,FALSE)</f>
        <v>7</v>
      </c>
      <c r="Q60" s="198">
        <f>VLOOKUP(M60,$AU$58:$AY$61,5,FALSE)</f>
        <v>-3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1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1</v>
      </c>
      <c r="AW60" s="15">
        <f t="shared" si="119"/>
        <v>4</v>
      </c>
      <c r="AX60" s="15">
        <f t="shared" si="120"/>
        <v>7</v>
      </c>
      <c r="AY60" s="15">
        <f t="shared" si="121"/>
        <v>-3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1</v>
      </c>
      <c r="AM61" s="15">
        <f t="shared" si="112"/>
        <v>3</v>
      </c>
      <c r="AN61" s="20" t="s">
        <v>75</v>
      </c>
      <c r="AO61" s="15">
        <f t="shared" si="113"/>
        <v>1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9" t="s">
        <v>4</v>
      </c>
      <c r="BF66" s="1999"/>
      <c r="BG66" s="1999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1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0</v>
      </c>
      <c r="H68" s="68" t="s">
        <v>6</v>
      </c>
      <c r="I68" s="142">
        <v>0</v>
      </c>
      <c r="J68" s="142" t="s">
        <v>214</v>
      </c>
      <c r="K68" s="175">
        <f>IF('Resultat &amp; tabell'!J68="",0,BI68)</f>
        <v>1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2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0</v>
      </c>
      <c r="AC68" s="21">
        <f t="shared" si="124"/>
        <v>0</v>
      </c>
      <c r="AD68" s="20" t="s">
        <v>80</v>
      </c>
      <c r="AE68" s="21">
        <f t="shared" si="125"/>
        <v>1</v>
      </c>
      <c r="AF68" s="16">
        <f t="shared" si="126"/>
        <v>0</v>
      </c>
      <c r="AG68" s="16">
        <f t="shared" si="127"/>
        <v>0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2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2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1</v>
      </c>
      <c r="BI68" s="81">
        <f t="shared" si="128"/>
        <v>1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2</v>
      </c>
      <c r="P69" s="197">
        <f>VLOOKUP(M69,$AU$67:$AY$70,4,FALSE)</f>
        <v>4</v>
      </c>
      <c r="Q69" s="198">
        <f>VLOOKUP(M69,$AU$67:$AY$70,5,FALSE)</f>
        <v>-2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2</v>
      </c>
      <c r="AQ69" s="15">
        <f t="shared" si="134"/>
        <v>4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2</v>
      </c>
      <c r="AX69" s="15">
        <f t="shared" si="139"/>
        <v>4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2</v>
      </c>
      <c r="P70" s="182">
        <f>VLOOKUP(M70,$AU$67:$AY$70,4,FALSE)</f>
        <v>4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2</v>
      </c>
      <c r="AQ70" s="15">
        <f t="shared" si="134"/>
        <v>4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2</v>
      </c>
      <c r="AX70" s="15">
        <f t="shared" si="139"/>
        <v>4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2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239" t="s">
        <v>81</v>
      </c>
      <c r="K75" s="192" t="s">
        <v>89</v>
      </c>
      <c r="M75" s="204" t="s">
        <v>126</v>
      </c>
      <c r="N75" s="205"/>
      <c r="O75" s="2014" t="s">
        <v>157</v>
      </c>
      <c r="P75" s="2015"/>
      <c r="Q75" s="2015"/>
      <c r="R75" s="2016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6" t="s">
        <v>5</v>
      </c>
      <c r="N76" s="205"/>
      <c r="O76" s="2017">
        <f>BO92</f>
        <v>14</v>
      </c>
      <c r="P76" s="2018"/>
      <c r="Q76" s="2018"/>
      <c r="R76" s="2019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Japan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Japan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Japan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1</v>
      </c>
      <c r="H80" s="68" t="s">
        <v>6</v>
      </c>
      <c r="I80" s="142">
        <v>1</v>
      </c>
      <c r="J80" s="142" t="s">
        <v>214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2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2</v>
      </c>
      <c r="BH81" s="99">
        <f>IF(J81='Resultat &amp; tabell'!$J81,1,0)</f>
        <v>0</v>
      </c>
      <c r="BI81" s="81">
        <f t="shared" si="144"/>
        <v>2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2</v>
      </c>
      <c r="H82" s="6" t="s">
        <v>6</v>
      </c>
      <c r="I82" s="142">
        <v>0</v>
      </c>
      <c r="J82" s="142">
        <v>1</v>
      </c>
      <c r="K82" s="175">
        <f t="shared" si="141"/>
        <v>2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2</v>
      </c>
      <c r="BH82" s="99">
        <f>IF(J82='Resultat &amp; tabell'!$J82,1,0)</f>
        <v>0</v>
      </c>
      <c r="BI82" s="81">
        <f t="shared" si="144"/>
        <v>2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1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1</v>
      </c>
      <c r="BI83" s="81">
        <f t="shared" si="144"/>
        <v>1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239" t="s">
        <v>81</v>
      </c>
      <c r="K86" s="192" t="s">
        <v>89</v>
      </c>
      <c r="M86" s="209" t="s">
        <v>125</v>
      </c>
      <c r="N86" s="205"/>
      <c r="O86" s="2014" t="s">
        <v>158</v>
      </c>
      <c r="P86" s="2015"/>
      <c r="Q86" s="2015"/>
      <c r="R86" s="2016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017">
        <f>BO103</f>
        <v>16</v>
      </c>
      <c r="P87" s="2018"/>
      <c r="Q87" s="2018"/>
      <c r="R87" s="2019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1</v>
      </c>
      <c r="J88" s="142" t="s">
        <v>214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142">
        <v>2</v>
      </c>
      <c r="H89" s="68" t="s">
        <v>6</v>
      </c>
      <c r="I89" s="142">
        <v>2</v>
      </c>
      <c r="J89" s="142" t="s">
        <v>214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14</v>
      </c>
    </row>
    <row r="93" spans="2:67" ht="14.25" customHeight="1" x14ac:dyDescent="0.25">
      <c r="B93" s="64" t="s">
        <v>2</v>
      </c>
      <c r="C93" s="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239" t="s">
        <v>81</v>
      </c>
      <c r="K93" s="192" t="s">
        <v>89</v>
      </c>
      <c r="M93" s="209" t="s">
        <v>124</v>
      </c>
      <c r="N93" s="205" t="s">
        <v>100</v>
      </c>
      <c r="O93" s="2014" t="s">
        <v>159</v>
      </c>
      <c r="P93" s="2015"/>
      <c r="Q93" s="2015"/>
      <c r="R93" s="2016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1</v>
      </c>
      <c r="H94" s="68" t="s">
        <v>6</v>
      </c>
      <c r="I94" s="142">
        <v>1</v>
      </c>
      <c r="J94" s="142">
        <v>2</v>
      </c>
      <c r="K94" s="175">
        <f>BI94</f>
        <v>0</v>
      </c>
      <c r="M94" s="206" t="s">
        <v>72</v>
      </c>
      <c r="O94" s="2017">
        <f>BO110</f>
        <v>0</v>
      </c>
      <c r="P94" s="2018"/>
      <c r="Q94" s="2018"/>
      <c r="R94" s="2019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0</v>
      </c>
      <c r="J95" s="142">
        <v>1</v>
      </c>
      <c r="K95" s="175">
        <f>BI95</f>
        <v>0</v>
      </c>
      <c r="M95" s="206" t="s">
        <v>27</v>
      </c>
      <c r="O95" s="210"/>
      <c r="P95" s="205" t="str">
        <f>IF(M95=D95,F95,D95)</f>
        <v>Argentina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Frankrike</v>
      </c>
      <c r="BM96" s="129" t="str">
        <f t="shared" ref="BM96:BM102" si="154">VLOOKUP(BK96,$BL$95:$BL$102,1,FALSE)</f>
        <v>Frankrike</v>
      </c>
      <c r="BN96" s="131" t="str">
        <f t="shared" si="152"/>
        <v>Frankrike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239" t="s">
        <v>81</v>
      </c>
      <c r="K98" s="192" t="s">
        <v>89</v>
      </c>
      <c r="M98" s="188"/>
      <c r="N98" s="205"/>
      <c r="O98" s="2014" t="s">
        <v>160</v>
      </c>
      <c r="P98" s="2015"/>
      <c r="Q98" s="2015"/>
      <c r="R98" s="2016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Argentina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017">
        <f>BO115</f>
        <v>0</v>
      </c>
      <c r="P99" s="2018"/>
      <c r="Q99" s="2018"/>
      <c r="R99" s="2019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Argentina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239" t="s">
        <v>81</v>
      </c>
      <c r="K102" s="192" t="s">
        <v>89</v>
      </c>
      <c r="M102" s="188"/>
      <c r="N102" s="205"/>
      <c r="O102" s="2014" t="s">
        <v>161</v>
      </c>
      <c r="P102" s="2015"/>
      <c r="Q102" s="2015"/>
      <c r="R102" s="2016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144">
        <v>3</v>
      </c>
      <c r="J103" s="142">
        <v>2</v>
      </c>
      <c r="K103" s="175">
        <f>BI103</f>
        <v>0</v>
      </c>
      <c r="M103" s="211"/>
      <c r="N103" s="205"/>
      <c r="O103" s="2017">
        <f>BO120</f>
        <v>0</v>
      </c>
      <c r="P103" s="2018"/>
      <c r="Q103" s="2018"/>
      <c r="R103" s="2019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16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Argentina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BO120"/>
  <sheetViews>
    <sheetView topLeftCell="A61" zoomScaleNormal="100" zoomScaleSheetLayoutView="90" workbookViewId="0">
      <selection activeCell="U14" sqref="U14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6" t="s">
        <v>129</v>
      </c>
      <c r="U3" s="1996"/>
      <c r="V3" s="1996"/>
      <c r="W3" s="1996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4</v>
      </c>
      <c r="P4" s="178">
        <f>VLOOKUP(M4,$AU$4:$AY$7,4,FALSE)</f>
        <v>2</v>
      </c>
      <c r="Q4" s="179">
        <f>VLOOKUP(M4,$AU$4:$AY$7,5,FALSE)</f>
        <v>2</v>
      </c>
      <c r="S4" s="180" t="s">
        <v>84</v>
      </c>
      <c r="T4" s="2001" t="s">
        <v>213</v>
      </c>
      <c r="U4" s="2002"/>
      <c r="V4" s="2002"/>
      <c r="W4" s="2003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4</v>
      </c>
      <c r="AQ4" s="15">
        <f>SUMIF($AD$4:$AD$9,AN4,$AG$4:$AG$9)+SUMIF($Z$4:$Z$9,AN4,$AC$4:$AC$9)</f>
        <v>2</v>
      </c>
      <c r="AR4" s="15">
        <f>AP4-AQ4</f>
        <v>2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4</v>
      </c>
      <c r="AX4" s="15">
        <f>VLOOKUP($AU4,$AN$4:$AR$7,4,FALSE)</f>
        <v>2</v>
      </c>
      <c r="AY4" s="15">
        <f>VLOOKUP($AU4,$AN$4:$AR$7,5,FALSE)</f>
        <v>2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6</v>
      </c>
      <c r="P5" s="182">
        <f>VLOOKUP(M5,$AU$4:$AY$7,4,FALSE)</f>
        <v>5</v>
      </c>
      <c r="Q5" s="183">
        <f>VLOOKUP(M5,$AU$4:$AY$7,5,FALSE)</f>
        <v>1</v>
      </c>
      <c r="S5" s="180" t="s">
        <v>123</v>
      </c>
      <c r="T5" s="2001" t="s">
        <v>67</v>
      </c>
      <c r="U5" s="2002"/>
      <c r="V5" s="2002"/>
      <c r="W5" s="2003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5</v>
      </c>
      <c r="AR5" s="15">
        <f t="shared" ref="AR5:AR7" si="13">AP5-AQ5</f>
        <v>1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6</v>
      </c>
      <c r="AX5" s="15">
        <f t="shared" ref="AX5:AX7" si="16">VLOOKUP($AU5,$AN$4:$AR$7,4,FALSE)</f>
        <v>5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1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Kamerun</v>
      </c>
      <c r="N6" s="178">
        <f>VLOOKUP(M6,$AU$4:$AY$7,2,FALSE)</f>
        <v>3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1</v>
      </c>
      <c r="AD6" s="20" t="s">
        <v>10</v>
      </c>
      <c r="AE6" s="21">
        <f t="shared" si="6"/>
        <v>0</v>
      </c>
      <c r="AF6" s="16">
        <f t="shared" si="2"/>
        <v>1</v>
      </c>
      <c r="AG6" s="16">
        <f t="shared" si="3"/>
        <v>2</v>
      </c>
      <c r="AI6" s="15">
        <f>RANK($AJ6,$AJ$4:$AJ$7,1)+COUNTIF($AJ$4:$AJ6,$AJ6)-1</f>
        <v>4</v>
      </c>
      <c r="AJ6" s="15">
        <f t="shared" si="7"/>
        <v>4</v>
      </c>
      <c r="AK6" s="15">
        <f t="shared" si="8"/>
        <v>0</v>
      </c>
      <c r="AL6" s="15">
        <f t="shared" si="9"/>
        <v>0</v>
      </c>
      <c r="AM6" s="15">
        <f t="shared" si="10"/>
        <v>4</v>
      </c>
      <c r="AN6" s="20" t="s">
        <v>7</v>
      </c>
      <c r="AO6" s="15">
        <f t="shared" si="11"/>
        <v>1</v>
      </c>
      <c r="AP6" s="15">
        <f>SUMIF($Z$4:$Z$9,AN6,$AB$4:$AB$9)+SUMIF($AD$4:$AD$9,AN6,$AF$4:$AF$9)</f>
        <v>3</v>
      </c>
      <c r="AQ6" s="15">
        <f t="shared" si="12"/>
        <v>5</v>
      </c>
      <c r="AR6" s="15">
        <f t="shared" si="13"/>
        <v>-2</v>
      </c>
      <c r="AT6" s="15">
        <v>3</v>
      </c>
      <c r="AU6" s="15" t="str">
        <f t="shared" si="14"/>
        <v>Kamerun</v>
      </c>
      <c r="AV6" s="15">
        <f t="shared" si="15"/>
        <v>3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0</v>
      </c>
      <c r="J7" s="142">
        <v>1</v>
      </c>
      <c r="K7" s="175">
        <f>IF('Resultat &amp; tabell'!J7="",0,BI7)</f>
        <v>0</v>
      </c>
      <c r="L7" s="165">
        <v>4</v>
      </c>
      <c r="M7" s="185" t="str">
        <f>VLOOKUP(L7,$AT$4:$AY$7,2,FALSE)</f>
        <v>Kroatien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5</v>
      </c>
      <c r="Q7" s="183">
        <f>VLOOKUP(M7,$AU$4:$AY$7,5,FALSE)</f>
        <v>-2</v>
      </c>
      <c r="S7" s="186"/>
      <c r="T7" s="139"/>
      <c r="U7" s="139"/>
      <c r="V7" s="139"/>
      <c r="W7" s="12"/>
      <c r="Z7" s="20" t="s">
        <v>11</v>
      </c>
      <c r="AA7" s="21">
        <f t="shared" si="5"/>
        <v>3</v>
      </c>
      <c r="AB7" s="21">
        <f t="shared" si="0"/>
        <v>1</v>
      </c>
      <c r="AC7" s="21">
        <f t="shared" si="1"/>
        <v>0</v>
      </c>
      <c r="AD7" s="20" t="s">
        <v>7</v>
      </c>
      <c r="AE7" s="21">
        <f t="shared" si="6"/>
        <v>0</v>
      </c>
      <c r="AF7" s="16">
        <f t="shared" si="2"/>
        <v>0</v>
      </c>
      <c r="AG7" s="16">
        <f t="shared" si="3"/>
        <v>1</v>
      </c>
      <c r="AI7" s="15">
        <f>RANK($AJ7,$AJ$4:$AJ$7,1)+COUNTIF($AJ$4:$AJ7,$AJ7)-1</f>
        <v>3</v>
      </c>
      <c r="AJ7" s="15">
        <f t="shared" si="7"/>
        <v>3</v>
      </c>
      <c r="AK7" s="15">
        <f t="shared" si="8"/>
        <v>0</v>
      </c>
      <c r="AL7" s="15">
        <f t="shared" si="9"/>
        <v>0</v>
      </c>
      <c r="AM7" s="15">
        <f t="shared" si="10"/>
        <v>3</v>
      </c>
      <c r="AN7" s="20" t="s">
        <v>11</v>
      </c>
      <c r="AO7" s="15">
        <f t="shared" si="11"/>
        <v>3</v>
      </c>
      <c r="AP7" s="15">
        <f>SUMIF($Z$4:$Z$9,AN7,$AB$4:$AB$9)+SUMIF($AD$4:$AD$9,AN7,$AF$4:$AF$9)</f>
        <v>2</v>
      </c>
      <c r="AQ7" s="15">
        <f t="shared" si="12"/>
        <v>3</v>
      </c>
      <c r="AR7" s="15">
        <f t="shared" si="13"/>
        <v>-1</v>
      </c>
      <c r="AT7" s="15">
        <v>4</v>
      </c>
      <c r="AU7" s="15" t="str">
        <f t="shared" si="14"/>
        <v>Kroatien</v>
      </c>
      <c r="AV7" s="15">
        <f t="shared" si="15"/>
        <v>1</v>
      </c>
      <c r="AW7" s="15">
        <f t="shared" si="4"/>
        <v>3</v>
      </c>
      <c r="AX7" s="15">
        <f t="shared" si="16"/>
        <v>5</v>
      </c>
      <c r="AY7" s="15">
        <f t="shared" si="17"/>
        <v>-2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0</v>
      </c>
      <c r="BI7" s="81">
        <f t="shared" si="18"/>
        <v>0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1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1</v>
      </c>
      <c r="AD8" s="20" t="s">
        <v>5</v>
      </c>
      <c r="AE8" s="21">
        <f t="shared" si="6"/>
        <v>3</v>
      </c>
      <c r="AF8" s="16">
        <f t="shared" si="2"/>
        <v>1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2</v>
      </c>
      <c r="H9" s="68" t="s">
        <v>6</v>
      </c>
      <c r="I9" s="142">
        <v>3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2</v>
      </c>
      <c r="AC9" s="21">
        <f t="shared" si="1"/>
        <v>3</v>
      </c>
      <c r="AD9" s="20" t="s">
        <v>10</v>
      </c>
      <c r="AE9" s="21">
        <f t="shared" si="6"/>
        <v>3</v>
      </c>
      <c r="AF9" s="16">
        <f t="shared" si="2"/>
        <v>3</v>
      </c>
      <c r="AG9" s="16">
        <f t="shared" si="3"/>
        <v>2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0</v>
      </c>
      <c r="BF9" s="98" t="s">
        <v>6</v>
      </c>
      <c r="BG9" s="99">
        <f>IF(I9='Resultat &amp; tabell'!$I9,2,0)</f>
        <v>2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214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5</v>
      </c>
      <c r="O13" s="178">
        <f>VLOOKUP(M13,$AU$13:$AY$16,3,FALSE)</f>
        <v>6</v>
      </c>
      <c r="P13" s="178">
        <f>VLOOKUP(M13,$AU$13:$AY$16,4,FALSE)</f>
        <v>4</v>
      </c>
      <c r="Q13" s="179">
        <f>VLOOKUP(M13,$AU$13:$AY$16,5,FALSE)</f>
        <v>2</v>
      </c>
      <c r="S13" s="194" t="s">
        <v>108</v>
      </c>
      <c r="T13" s="214">
        <f>SUM(K4:K72)</f>
        <v>73</v>
      </c>
      <c r="U13" s="214">
        <v>0</v>
      </c>
      <c r="V13" s="215">
        <f t="shared" ref="V13:V18" si="19">SUM(T13:U13)</f>
        <v>73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5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4</v>
      </c>
      <c r="AR13" s="15">
        <f>AP13-AQ13</f>
        <v>2</v>
      </c>
      <c r="AT13" s="15">
        <v>1</v>
      </c>
      <c r="AU13" s="15" t="str">
        <f>VLOOKUP($AT13,$AI$13:$AR$16,6,FALSE)</f>
        <v>Spanien</v>
      </c>
      <c r="AV13" s="15">
        <f>VLOOKUP($AU13,$AN$13:$AR$16,2,FALSE)</f>
        <v>5</v>
      </c>
      <c r="AW13" s="15">
        <f>VLOOKUP($AU13,$AN$13:$AR$16,3,FALSE)</f>
        <v>6</v>
      </c>
      <c r="AX13" s="15">
        <f>VLOOKUP($AU13,$AN$13:$AR$16,4,FALSE)</f>
        <v>4</v>
      </c>
      <c r="AY13" s="15">
        <f>VLOOKUP($AU13,$AN$13:$AR$16,5,FALSE)</f>
        <v>2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2</v>
      </c>
      <c r="H14" s="68" t="s">
        <v>6</v>
      </c>
      <c r="I14" s="142">
        <v>1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Holland</v>
      </c>
      <c r="N14" s="182">
        <f>VLOOKUP(M14,$AU$13:$AY$16,2,FALSE)</f>
        <v>5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5</v>
      </c>
      <c r="U14" s="216">
        <f>O76</f>
        <v>20</v>
      </c>
      <c r="V14" s="217">
        <f t="shared" si="19"/>
        <v>25</v>
      </c>
      <c r="W14" s="12"/>
      <c r="Z14" s="20" t="s">
        <v>30</v>
      </c>
      <c r="AA14" s="21">
        <f t="shared" si="20"/>
        <v>3</v>
      </c>
      <c r="AB14" s="21">
        <f t="shared" si="21"/>
        <v>2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2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2</v>
      </c>
      <c r="AM14" s="15">
        <f>RANK(AO14,$AO$13:$AO$16)</f>
        <v>1</v>
      </c>
      <c r="AN14" s="20" t="s">
        <v>30</v>
      </c>
      <c r="AO14" s="15">
        <f>SUMIF($Z$13:$Z$18,$AN14,$AA$13:$AA$18)+SUMIF($AD$13:$AD$18,$AN14,$AE$13:$AE$18)</f>
        <v>5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3</v>
      </c>
      <c r="AR14" s="15">
        <f>AP14-AQ14</f>
        <v>1</v>
      </c>
      <c r="AT14" s="15">
        <v>2</v>
      </c>
      <c r="AU14" s="15" t="str">
        <f>VLOOKUP($AT14,$AI$13:$AR$16,6,FALSE)</f>
        <v>Holland</v>
      </c>
      <c r="AV14" s="15">
        <f>VLOOKUP($AU14,$AN$13:$AR$16,2,FALSE)</f>
        <v>5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1</v>
      </c>
      <c r="J15" s="142" t="s">
        <v>214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5</v>
      </c>
      <c r="O15" s="197">
        <f>VLOOKUP(M15,$AU$13:$AY$16,3,FALSE)</f>
        <v>4</v>
      </c>
      <c r="P15" s="197">
        <f>VLOOKUP(M15,$AU$13:$AY$16,4,FALSE)</f>
        <v>3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12</v>
      </c>
      <c r="V15" s="217">
        <f t="shared" si="19"/>
        <v>12</v>
      </c>
      <c r="W15" s="12"/>
      <c r="Z15" s="20" t="s">
        <v>27</v>
      </c>
      <c r="AA15" s="21">
        <f t="shared" si="20"/>
        <v>1</v>
      </c>
      <c r="AB15" s="21">
        <f t="shared" si="21"/>
        <v>1</v>
      </c>
      <c r="AC15" s="21">
        <f t="shared" si="22"/>
        <v>1</v>
      </c>
      <c r="AD15" s="20" t="s">
        <v>30</v>
      </c>
      <c r="AE15" s="21">
        <f t="shared" si="23"/>
        <v>1</v>
      </c>
      <c r="AF15" s="16">
        <f t="shared" si="24"/>
        <v>1</v>
      </c>
      <c r="AG15" s="16">
        <f t="shared" si="25"/>
        <v>1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5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Chile</v>
      </c>
      <c r="AV15" s="15">
        <f>VLOOKUP($AU15,$AN$13:$AR$16,2,FALSE)</f>
        <v>5</v>
      </c>
      <c r="AW15" s="15">
        <f>VLOOKUP($AU15,$AN$13:$AR$16,3,FALSE)</f>
        <v>4</v>
      </c>
      <c r="AX15" s="15">
        <f>VLOOKUP($AU15,$AN$13:$AR$16,4,FALSE)</f>
        <v>3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7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7</v>
      </c>
      <c r="AR16" s="15">
        <f>AP16-AQ16</f>
        <v>-5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7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3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110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1</v>
      </c>
      <c r="J22" s="142">
        <v>1</v>
      </c>
      <c r="K22" s="175">
        <f>IF('Resultat &amp; tabell'!J22="",0,BI22)</f>
        <v>1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7</v>
      </c>
      <c r="P22" s="178">
        <f>VLOOKUP(M22,$AU$22:$AY$25,4,FALSE)</f>
        <v>4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1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7</v>
      </c>
      <c r="AQ22" s="15">
        <f>SUMIF($Z$22:$Z$27,$AN22,$AC$22:$AC$27)+SUMIF($AD$22:$AD$27,$AN22,$AG$22:$AG$27)</f>
        <v>4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7</v>
      </c>
      <c r="AX22" s="15">
        <f>VLOOKUP($AU22,$AN$22:$AR$25,4,FALSE)</f>
        <v>4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1</v>
      </c>
      <c r="BI22" s="81">
        <f t="shared" ref="BI22:BI27" si="33">SUM(BE22+BG22+BH22)</f>
        <v>1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5</v>
      </c>
      <c r="P23" s="182">
        <f>VLOOKUP(M23,$AU$22:$AY$25,4,FALSE)</f>
        <v>3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214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2</v>
      </c>
      <c r="AQ24" s="15">
        <f t="shared" si="39"/>
        <v>6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1</v>
      </c>
      <c r="J25" s="142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3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3</v>
      </c>
      <c r="AD26" s="20" t="s">
        <v>42</v>
      </c>
      <c r="AE26" s="21">
        <f t="shared" si="30"/>
        <v>3</v>
      </c>
      <c r="AF26" s="16">
        <f t="shared" si="31"/>
        <v>3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6</v>
      </c>
      <c r="P31" s="178">
        <f>VLOOKUP(M31,$AU$31:$AY$34,4,FALSE)</f>
        <v>2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6</v>
      </c>
      <c r="AQ31" s="15">
        <f>SUMIF($Z$31:$Z$36,$AN31,$AC$31:$AC$36)+SUMIF($AD$31:$AD$36,$AN31,$AG$31:$AG$36)</f>
        <v>2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6</v>
      </c>
      <c r="AX31" s="15">
        <f>VLOOKUP($AU31,$AN$31:$AR$34,4,FALSE)</f>
        <v>2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>
        <v>1</v>
      </c>
      <c r="K32" s="175">
        <f>IF('Resultat &amp; tabell'!J32="",0,BI32)</f>
        <v>0</v>
      </c>
      <c r="L32" s="165">
        <v>2</v>
      </c>
      <c r="M32" s="181" t="str">
        <f>VLOOKUP(L32,$AT$31:$AY$34,2,FALSE)</f>
        <v>England</v>
      </c>
      <c r="N32" s="182">
        <f>VLOOKUP(M32,$AU$31:$AY$34,2,FALSE)</f>
        <v>6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6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75">
        <f>IF('Resultat &amp; tabell'!J33="",0,BI33)</f>
        <v>5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3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3</v>
      </c>
      <c r="AB33" s="21">
        <f t="shared" si="47"/>
        <v>2</v>
      </c>
      <c r="AC33" s="21">
        <f t="shared" si="48"/>
        <v>1</v>
      </c>
      <c r="AD33" s="20" t="s">
        <v>59</v>
      </c>
      <c r="AE33" s="21">
        <f t="shared" si="49"/>
        <v>0</v>
      </c>
      <c r="AF33" s="16">
        <f t="shared" si="50"/>
        <v>1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6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3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2</v>
      </c>
      <c r="BH33" s="99">
        <f>IF(J33='Resultat &amp; tabell'!$J33,1,0)</f>
        <v>1</v>
      </c>
      <c r="BI33" s="81">
        <f t="shared" si="52"/>
        <v>5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1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6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1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1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3</v>
      </c>
      <c r="AR34" s="15">
        <f t="shared" si="59"/>
        <v>0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6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1</v>
      </c>
      <c r="J35" s="142" t="s">
        <v>214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9" t="s">
        <v>4</v>
      </c>
      <c r="BF39" s="1999"/>
      <c r="BG39" s="1999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6</v>
      </c>
      <c r="P40" s="178">
        <f>VLOOKUP(M40,$AU$40:$AY$43,4,FALSE)</f>
        <v>2</v>
      </c>
      <c r="Q40" s="179">
        <f>VLOOKUP(M40,$AU$40:$AY$43,5,FALSE)</f>
        <v>4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4</v>
      </c>
      <c r="AQ40" s="15">
        <f>SUMIF($Z$40:$Z$45,$AN40,$AC$40:$AC$45)+SUMIF($AD$40:$AD$45,$AN40,$AG$40:$AG$45)</f>
        <v>5</v>
      </c>
      <c r="AR40" s="15">
        <f>AP40-AQ40</f>
        <v>-1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6</v>
      </c>
      <c r="AX40" s="15">
        <f>VLOOKUP($AU40,$AN$40:$AR$43,4,FALSE)</f>
        <v>2</v>
      </c>
      <c r="AY40" s="15">
        <f>VLOOKUP($AU40,$AN$40:$AR$43,5,FALSE)</f>
        <v>4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1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6</v>
      </c>
      <c r="P41" s="182">
        <f>VLOOKUP(M41,$AU$40:$AY$43,4,FALSE)</f>
        <v>7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1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1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6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4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7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6</v>
      </c>
      <c r="AQ42" s="15">
        <f t="shared" si="77"/>
        <v>7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2</v>
      </c>
      <c r="H43" s="68" t="s">
        <v>6</v>
      </c>
      <c r="I43" s="142">
        <v>3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3</v>
      </c>
      <c r="P43" s="182">
        <f>VLOOKUP(M43,$AU$40:$AY$43,4,FALSE)</f>
        <v>5</v>
      </c>
      <c r="Q43" s="183">
        <f>VLOOKUP(M43,$AU$40:$AY$43,5,FALSE)</f>
        <v>-2</v>
      </c>
      <c r="Z43" s="20" t="s">
        <v>65</v>
      </c>
      <c r="AA43" s="21">
        <f t="shared" si="65"/>
        <v>0</v>
      </c>
      <c r="AB43" s="21">
        <f t="shared" si="66"/>
        <v>2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2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3</v>
      </c>
      <c r="AQ43" s="15">
        <f t="shared" si="77"/>
        <v>5</v>
      </c>
      <c r="AR43" s="15">
        <f t="shared" si="78"/>
        <v>-2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3</v>
      </c>
      <c r="AX43" s="15">
        <f t="shared" si="82"/>
        <v>5</v>
      </c>
      <c r="AY43" s="15">
        <f t="shared" si="83"/>
        <v>-2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9" t="s">
        <v>4</v>
      </c>
      <c r="BF48" s="1999"/>
      <c r="BG48" s="1999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3</v>
      </c>
      <c r="Q49" s="179">
        <f>VLOOKUP(M49,$AU$49:$AY$52,5,FALSE)</f>
        <v>5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3</v>
      </c>
      <c r="AR49" s="15">
        <f>AP49-AQ49</f>
        <v>5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3</v>
      </c>
      <c r="AY49" s="15">
        <f>VLOOKUP($AU49,$AN$49:$AR$52,5,FALSE)</f>
        <v>5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7</v>
      </c>
      <c r="P50" s="182">
        <f>VLOOKUP(M50,$AU$49:$AY$52,4,FALSE)</f>
        <v>5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4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-3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7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3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4</v>
      </c>
      <c r="P51" s="197">
        <f>VLOOKUP(M51,$AU$49:$AY$52,4,FALSE)</f>
        <v>7</v>
      </c>
      <c r="Q51" s="198">
        <f>VLOOKUP(M51,$AU$49:$AY$52,5,FALSE)</f>
        <v>-3</v>
      </c>
      <c r="Z51" s="20" t="s">
        <v>67</v>
      </c>
      <c r="AA51" s="21">
        <f t="shared" si="84"/>
        <v>3</v>
      </c>
      <c r="AB51" s="21">
        <f t="shared" si="85"/>
        <v>3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3</v>
      </c>
      <c r="AI51" s="15">
        <f>RANK($AJ51,$AJ$49:$AJ$52,1)+COUNTIF($AJ$49:$AJ51,$AJ51)-1</f>
        <v>4</v>
      </c>
      <c r="AJ51" s="15">
        <f>AK51+AL51+AM51</f>
        <v>4</v>
      </c>
      <c r="AK51" s="15">
        <f t="shared" si="91"/>
        <v>0</v>
      </c>
      <c r="AL51" s="15">
        <f t="shared" si="92"/>
        <v>0</v>
      </c>
      <c r="AM51" s="15">
        <f t="shared" si="93"/>
        <v>4</v>
      </c>
      <c r="AN51" s="20" t="s">
        <v>68</v>
      </c>
      <c r="AO51" s="15">
        <f t="shared" si="94"/>
        <v>0</v>
      </c>
      <c r="AP51" s="15">
        <f t="shared" si="95"/>
        <v>2</v>
      </c>
      <c r="AQ51" s="15">
        <f t="shared" si="96"/>
        <v>6</v>
      </c>
      <c r="AR51" s="15">
        <f t="shared" si="97"/>
        <v>-4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4</v>
      </c>
      <c r="AX51" s="15">
        <f t="shared" si="101"/>
        <v>7</v>
      </c>
      <c r="AY51" s="15">
        <f t="shared" si="102"/>
        <v>-3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Bosnien</v>
      </c>
      <c r="N52" s="182">
        <f>VLOOKUP(M52,$AU$49:$AY$52,2,FALSE)</f>
        <v>0</v>
      </c>
      <c r="O52" s="182">
        <f>VLOOKUP(M52,$AU$49:$AY$52,3,FALSE)</f>
        <v>2</v>
      </c>
      <c r="P52" s="182">
        <f>VLOOKUP(M52,$AU$49:$AY$52,4,FALSE)</f>
        <v>6</v>
      </c>
      <c r="Q52" s="183">
        <f>VLOOKUP(M52,$AU$49:$AY$52,5,FALSE)</f>
        <v>-4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7</v>
      </c>
      <c r="AQ52" s="15">
        <f t="shared" si="96"/>
        <v>5</v>
      </c>
      <c r="AR52" s="15">
        <f t="shared" si="97"/>
        <v>2</v>
      </c>
      <c r="AT52" s="15">
        <v>4</v>
      </c>
      <c r="AU52" s="15" t="str">
        <f t="shared" si="98"/>
        <v>Bosnien</v>
      </c>
      <c r="AV52" s="15">
        <f t="shared" si="99"/>
        <v>0</v>
      </c>
      <c r="AW52" s="15">
        <f t="shared" si="100"/>
        <v>2</v>
      </c>
      <c r="AX52" s="15">
        <f t="shared" si="101"/>
        <v>6</v>
      </c>
      <c r="AY52" s="15">
        <f t="shared" si="102"/>
        <v>-4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K53" s="175">
        <f>IF('Resultat &amp; tabell'!J53="",0,BI53)</f>
        <v>5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2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2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2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5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2</v>
      </c>
      <c r="J54" s="142">
        <v>2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0</v>
      </c>
      <c r="AB54" s="21">
        <f t="shared" si="85"/>
        <v>1</v>
      </c>
      <c r="AC54" s="21">
        <f t="shared" si="86"/>
        <v>2</v>
      </c>
      <c r="AD54" s="20" t="s">
        <v>69</v>
      </c>
      <c r="AE54" s="21">
        <f t="shared" si="87"/>
        <v>3</v>
      </c>
      <c r="AF54" s="16">
        <f t="shared" si="88"/>
        <v>2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0</v>
      </c>
      <c r="BI54" s="81">
        <f t="shared" si="90"/>
        <v>0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9" t="s">
        <v>4</v>
      </c>
      <c r="BF57" s="1999"/>
      <c r="BG57" s="1999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2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6</v>
      </c>
      <c r="O59" s="182">
        <f>VLOOKUP(M59,$AU$58:$AY$61,3,FALSE)</f>
        <v>6</v>
      </c>
      <c r="P59" s="182">
        <f>VLOOKUP(M59,$AU$58:$AY$61,4,FALSE)</f>
        <v>5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4</v>
      </c>
      <c r="AR59" s="15">
        <f t="shared" ref="AR59:AR61" si="116">AP59-AQ59</f>
        <v>-1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6</v>
      </c>
      <c r="AW59" s="15">
        <f t="shared" ref="AW59:AW61" si="119">VLOOKUP($AU59,$AN$58:$AR$61,3,FALSE)</f>
        <v>6</v>
      </c>
      <c r="AX59" s="15">
        <f t="shared" ref="AX59:AX61" si="120">VLOOKUP($AU59,$AN$58:$AR$61,4,FALSE)</f>
        <v>5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1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4</v>
      </c>
      <c r="Q60" s="198">
        <f>VLOOKUP(M60,$AU$58:$AY$61,5,FALSE)</f>
        <v>-1</v>
      </c>
      <c r="Z60" s="20" t="s">
        <v>72</v>
      </c>
      <c r="AA60" s="21">
        <f t="shared" si="103"/>
        <v>3</v>
      </c>
      <c r="AB60" s="21">
        <f t="shared" si="104"/>
        <v>1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1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6</v>
      </c>
      <c r="AP60" s="15">
        <f t="shared" si="114"/>
        <v>6</v>
      </c>
      <c r="AQ60" s="15">
        <f t="shared" si="115"/>
        <v>5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4</v>
      </c>
      <c r="AY60" s="15">
        <f t="shared" si="121"/>
        <v>-1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9" t="s">
        <v>4</v>
      </c>
      <c r="BF66" s="1999"/>
      <c r="BG66" s="1999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7</v>
      </c>
      <c r="P67" s="178">
        <f>VLOOKUP(M67,$AU$67:$AY$70,4,FALSE)</f>
        <v>4</v>
      </c>
      <c r="Q67" s="179">
        <f>VLOOKUP(M67,$AU$67:$AY$70,5,FALSE)</f>
        <v>3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7</v>
      </c>
      <c r="AQ67" s="15">
        <f>SUMIF($Z$67:$Z$72,$AN67,$AC$67:$AC$72)+SUMIF($AD$67:$AD$72,$AN67,$AG$67:$AG$72)</f>
        <v>4</v>
      </c>
      <c r="AR67" s="15">
        <f>AP67-AQ67</f>
        <v>3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7</v>
      </c>
      <c r="AX67" s="15">
        <f>VLOOKUP($AU67,$AN$67:$AR$70,4,FALSE)</f>
        <v>4</v>
      </c>
      <c r="AY67" s="15">
        <f>VLOOKUP($AU67,$AN$67:$AR$70,5,FALSE)</f>
        <v>3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214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5</v>
      </c>
      <c r="O68" s="182">
        <f>VLOOKUP(M68,$AU$67:$AY$70,3,FALSE)</f>
        <v>4</v>
      </c>
      <c r="P68" s="182">
        <f>VLOOKUP(M68,$AU$67:$AY$70,4,FALSE)</f>
        <v>3</v>
      </c>
      <c r="Q68" s="183">
        <f>VLOOKUP(M68,$AU$67:$AY$70,5,FALSE)</f>
        <v>1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5</v>
      </c>
      <c r="AP68" s="15">
        <f t="shared" ref="AP68:AP70" si="133">SUMIF($Z$67:$Z$72,$AN68,$AB$67:$AB$72)+SUMIF($AD$67:$AD$72,$AN68,$AF$67:$AF$72)</f>
        <v>4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5</v>
      </c>
      <c r="AW68" s="15">
        <f t="shared" ref="AW68:AW70" si="138">VLOOKUP($AU68,$AN$67:$AR$70,3,FALSE)</f>
        <v>4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 t="s">
        <v>214</v>
      </c>
      <c r="K69" s="175">
        <f>IF('Resultat &amp; tabell'!J69="",0,BI69)</f>
        <v>0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4</v>
      </c>
      <c r="P69" s="197">
        <f>VLOOKUP(M69,$AU$67:$AY$70,4,FALSE)</f>
        <v>6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5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4</v>
      </c>
      <c r="AX69" s="15">
        <f t="shared" si="139"/>
        <v>6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0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2</v>
      </c>
      <c r="J70" s="142" t="s">
        <v>214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5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4</v>
      </c>
      <c r="AQ70" s="15">
        <f t="shared" si="134"/>
        <v>6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5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1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239" t="s">
        <v>81</v>
      </c>
      <c r="K75" s="192" t="s">
        <v>89</v>
      </c>
      <c r="M75" s="204" t="s">
        <v>126</v>
      </c>
      <c r="N75" s="205"/>
      <c r="O75" s="2014" t="s">
        <v>157</v>
      </c>
      <c r="P75" s="2015"/>
      <c r="Q75" s="2015"/>
      <c r="R75" s="2016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2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017">
        <f>BO92</f>
        <v>20</v>
      </c>
      <c r="P76" s="2018"/>
      <c r="Q76" s="2018"/>
      <c r="R76" s="2019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1</v>
      </c>
      <c r="H77" s="68" t="s">
        <v>6</v>
      </c>
      <c r="I77" s="142">
        <v>2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1</v>
      </c>
      <c r="H78" s="68" t="s">
        <v>6</v>
      </c>
      <c r="I78" s="142">
        <v>1</v>
      </c>
      <c r="J78" s="142" t="s">
        <v>214</v>
      </c>
      <c r="K78" s="175">
        <f t="shared" si="141"/>
        <v>2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0</v>
      </c>
      <c r="BI78" s="81">
        <f t="shared" si="144"/>
        <v>2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2</v>
      </c>
      <c r="J79" s="142" t="s">
        <v>214</v>
      </c>
      <c r="K79" s="175">
        <f t="shared" si="141"/>
        <v>1</v>
      </c>
      <c r="M79" s="206" t="s">
        <v>46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1</v>
      </c>
      <c r="BI79" s="81">
        <f t="shared" si="144"/>
        <v>1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0</v>
      </c>
      <c r="H80" s="68" t="s">
        <v>6</v>
      </c>
      <c r="I80" s="142">
        <v>1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4</v>
      </c>
      <c r="H82" s="6" t="s">
        <v>6</v>
      </c>
      <c r="I82" s="142">
        <v>0</v>
      </c>
      <c r="J82" s="142">
        <v>1</v>
      </c>
      <c r="K82" s="175">
        <f t="shared" si="141"/>
        <v>2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2</v>
      </c>
      <c r="BH82" s="99">
        <f>IF(J82='Resultat &amp; tabell'!$J82,1,0)</f>
        <v>0</v>
      </c>
      <c r="BI82" s="81">
        <f t="shared" si="144"/>
        <v>2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239" t="s">
        <v>81</v>
      </c>
      <c r="K86" s="192" t="s">
        <v>89</v>
      </c>
      <c r="M86" s="209" t="s">
        <v>125</v>
      </c>
      <c r="N86" s="205"/>
      <c r="O86" s="2014" t="s">
        <v>158</v>
      </c>
      <c r="P86" s="2015"/>
      <c r="Q86" s="2015"/>
      <c r="R86" s="2016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2</v>
      </c>
      <c r="J87" s="142">
        <v>1</v>
      </c>
      <c r="K87" s="175">
        <f>BI87</f>
        <v>0</v>
      </c>
      <c r="M87" s="206" t="s">
        <v>5</v>
      </c>
      <c r="N87" s="205"/>
      <c r="O87" s="2017">
        <f>BO103</f>
        <v>12</v>
      </c>
      <c r="P87" s="2018"/>
      <c r="Q87" s="2018"/>
      <c r="R87" s="2019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0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Elfenbenskusten</v>
      </c>
      <c r="G89" s="142">
        <v>2</v>
      </c>
      <c r="H89" s="68" t="s">
        <v>6</v>
      </c>
      <c r="I89" s="142">
        <v>2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Elfenbenskusten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239" t="s">
        <v>81</v>
      </c>
      <c r="K93" s="192" t="s">
        <v>89</v>
      </c>
      <c r="M93" s="209" t="s">
        <v>124</v>
      </c>
      <c r="N93" s="205" t="s">
        <v>100</v>
      </c>
      <c r="O93" s="2014" t="s">
        <v>159</v>
      </c>
      <c r="P93" s="2015"/>
      <c r="Q93" s="2015"/>
      <c r="R93" s="2016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017">
        <f>BO110</f>
        <v>0</v>
      </c>
      <c r="P94" s="2018"/>
      <c r="Q94" s="2018"/>
      <c r="R94" s="2019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3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Frankrike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239" t="s">
        <v>81</v>
      </c>
      <c r="K98" s="192" t="s">
        <v>89</v>
      </c>
      <c r="M98" s="188"/>
      <c r="N98" s="205"/>
      <c r="O98" s="2014" t="s">
        <v>160</v>
      </c>
      <c r="P98" s="2015"/>
      <c r="Q98" s="2015"/>
      <c r="R98" s="2016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1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017">
        <f>BO115</f>
        <v>0</v>
      </c>
      <c r="P99" s="2018"/>
      <c r="Q99" s="2018"/>
      <c r="R99" s="2019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Elfenbenskusten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239" t="s">
        <v>81</v>
      </c>
      <c r="K102" s="192" t="s">
        <v>89</v>
      </c>
      <c r="M102" s="188"/>
      <c r="N102" s="205"/>
      <c r="O102" s="2014" t="s">
        <v>161</v>
      </c>
      <c r="P102" s="2015"/>
      <c r="Q102" s="2015"/>
      <c r="R102" s="2016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/>
      <c r="H103" s="68" t="s">
        <v>6</v>
      </c>
      <c r="I103" s="144"/>
      <c r="J103" s="142"/>
      <c r="K103" s="175">
        <f>BI103</f>
        <v>0</v>
      </c>
      <c r="M103" s="211"/>
      <c r="N103" s="205"/>
      <c r="O103" s="2017">
        <f>BO120</f>
        <v>0</v>
      </c>
      <c r="P103" s="2018"/>
      <c r="Q103" s="2018"/>
      <c r="R103" s="2019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12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BO120"/>
  <sheetViews>
    <sheetView topLeftCell="A69" zoomScaleNormal="100" zoomScaleSheetLayoutView="90" workbookViewId="0">
      <selection activeCell="F76" sqref="F7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5" t="s">
        <v>2</v>
      </c>
      <c r="E3" s="1996"/>
      <c r="F3" s="1997"/>
      <c r="G3" s="2012" t="s">
        <v>4</v>
      </c>
      <c r="H3" s="2012"/>
      <c r="I3" s="2012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6" t="s">
        <v>129</v>
      </c>
      <c r="U3" s="1996"/>
      <c r="V3" s="1996"/>
      <c r="W3" s="1996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08" t="s">
        <v>2</v>
      </c>
      <c r="BC3" s="1994"/>
      <c r="BD3" s="2009"/>
      <c r="BE3" s="1994" t="s">
        <v>4</v>
      </c>
      <c r="BF3" s="1994"/>
      <c r="BG3" s="1994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3</v>
      </c>
      <c r="H4" s="68" t="s">
        <v>6</v>
      </c>
      <c r="I4" s="142">
        <v>1</v>
      </c>
      <c r="J4" s="142">
        <v>1</v>
      </c>
      <c r="K4" s="175">
        <f>IF('Resultat &amp; tabell'!J4="",0,BI4)</f>
        <v>5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8</v>
      </c>
      <c r="P4" s="178">
        <f>VLOOKUP(M4,$AU$4:$AY$7,4,FALSE)</f>
        <v>2</v>
      </c>
      <c r="Q4" s="179">
        <f>VLOOKUP(M4,$AU$4:$AY$7,5,FALSE)</f>
        <v>6</v>
      </c>
      <c r="S4" s="180" t="s">
        <v>84</v>
      </c>
      <c r="T4" s="2001" t="s">
        <v>216</v>
      </c>
      <c r="U4" s="2002"/>
      <c r="V4" s="2002"/>
      <c r="W4" s="2003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3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3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8</v>
      </c>
      <c r="AQ4" s="15">
        <f>SUMIF($AD$4:$AD$9,AN4,$AG$4:$AG$9)+SUMIF($Z$4:$Z$9,AN4,$AC$4:$AC$9)</f>
        <v>2</v>
      </c>
      <c r="AR4" s="15">
        <f>AP4-AQ4</f>
        <v>6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8</v>
      </c>
      <c r="AX4" s="15">
        <f>VLOOKUP($AU4,$AN$4:$AR$7,4,FALSE)</f>
        <v>2</v>
      </c>
      <c r="AY4" s="15">
        <f>VLOOKUP($AU4,$AN$4:$AR$7,5,FALSE)</f>
        <v>6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2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5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001" t="s">
        <v>5</v>
      </c>
      <c r="U5" s="2002"/>
      <c r="V5" s="2002"/>
      <c r="W5" s="2003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4</v>
      </c>
      <c r="AQ5" s="15">
        <f t="shared" ref="AQ5:AQ7" si="12">SUMIF($AD$4:$AD$9,AN5,$AG$4:$AG$9)+SUMIF($Z$4:$Z$9,AN5,$AC$4:$AC$9)</f>
        <v>4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3</v>
      </c>
      <c r="O6" s="178">
        <f>VLOOKUP(M6,$AU$4:$AY$7,3,FALSE)</f>
        <v>4</v>
      </c>
      <c r="P6" s="178">
        <f>VLOOKUP(M6,$AU$4:$AY$7,4,FALSE)</f>
        <v>6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3</v>
      </c>
      <c r="AP6" s="15">
        <f>SUMIF($Z$4:$Z$9,AN6,$AB$4:$AB$9)+SUMIF($AD$4:$AD$9,AN6,$AF$4:$AF$9)</f>
        <v>4</v>
      </c>
      <c r="AQ6" s="15">
        <f t="shared" si="12"/>
        <v>6</v>
      </c>
      <c r="AR6" s="15">
        <f t="shared" si="13"/>
        <v>-2</v>
      </c>
      <c r="AT6" s="15">
        <v>3</v>
      </c>
      <c r="AU6" s="15" t="str">
        <f t="shared" si="14"/>
        <v>Kroatien</v>
      </c>
      <c r="AV6" s="15">
        <f t="shared" si="15"/>
        <v>3</v>
      </c>
      <c r="AW6" s="15">
        <f t="shared" si="4"/>
        <v>4</v>
      </c>
      <c r="AX6" s="15">
        <f t="shared" si="16"/>
        <v>6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1</v>
      </c>
      <c r="H8" s="68" t="s">
        <v>6</v>
      </c>
      <c r="I8" s="142">
        <v>3</v>
      </c>
      <c r="J8" s="142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2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1</v>
      </c>
      <c r="AC9" s="21">
        <f t="shared" si="1"/>
        <v>2</v>
      </c>
      <c r="AD9" s="20" t="s">
        <v>10</v>
      </c>
      <c r="AE9" s="21">
        <f t="shared" si="6"/>
        <v>3</v>
      </c>
      <c r="AF9" s="16">
        <f t="shared" si="2"/>
        <v>2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5" t="s">
        <v>2</v>
      </c>
      <c r="E12" s="1996"/>
      <c r="F12" s="1997"/>
      <c r="G12" s="1996" t="s">
        <v>4</v>
      </c>
      <c r="H12" s="1996"/>
      <c r="I12" s="1996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8" t="s">
        <v>2</v>
      </c>
      <c r="BC12" s="1999"/>
      <c r="BD12" s="2000"/>
      <c r="BE12" s="1998" t="s">
        <v>4</v>
      </c>
      <c r="BF12" s="1999"/>
      <c r="BG12" s="1999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84</v>
      </c>
      <c r="U13" s="214">
        <v>0</v>
      </c>
      <c r="V13" s="215">
        <f t="shared" ref="V13:V18" si="19">SUM(T13:U13)</f>
        <v>84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7</v>
      </c>
      <c r="P14" s="182">
        <f>VLOOKUP(M14,$AU$13:$AY$16,4,FALSE)</f>
        <v>3</v>
      </c>
      <c r="Q14" s="183">
        <f>VLOOKUP(M14,$AU$13:$AY$16,5,FALSE)</f>
        <v>4</v>
      </c>
      <c r="S14" s="195" t="s">
        <v>1</v>
      </c>
      <c r="T14" s="216">
        <f>SUM(K76:K83)</f>
        <v>10</v>
      </c>
      <c r="U14" s="216">
        <f>O76</f>
        <v>20</v>
      </c>
      <c r="V14" s="217">
        <f t="shared" si="19"/>
        <v>30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3</v>
      </c>
      <c r="AP14" s="15">
        <f>SUMIF($Z$13:$Z$18,$AN14,$AB$13:$AB$18)+SUMIF($AD$13:$AD$18,AN14,$AF$13:$AF$18)</f>
        <v>3</v>
      </c>
      <c r="AQ14" s="15">
        <f>SUMIF($Z$13:$Z$18,$AN14,$AC$13:$AC$18)+SUMIF($AD$13:$AD$18,$AN14,$AG$13:$AG$18)</f>
        <v>5</v>
      </c>
      <c r="AR14" s="15">
        <f>AP14-AQ14</f>
        <v>-2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7</v>
      </c>
      <c r="AX14" s="15">
        <f>VLOOKUP($AU14,$AN$13:$AR$16,4,FALSE)</f>
        <v>3</v>
      </c>
      <c r="AY14" s="15">
        <f>VLOOKUP($AU14,$AN$13:$AR$16,5,FALSE)</f>
        <v>4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12</v>
      </c>
      <c r="V15" s="217">
        <f t="shared" si="19"/>
        <v>12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7</v>
      </c>
      <c r="AQ15" s="15">
        <f>SUMIF($Z$13:$Z$18,$AN15,$AC$13:$AC$18)+SUMIF($AD$13:$AD$18,$AN15,$AG$13:$AG$18)</f>
        <v>3</v>
      </c>
      <c r="AR15" s="15">
        <f>AP15-AQ15</f>
        <v>4</v>
      </c>
      <c r="AT15" s="15">
        <v>3</v>
      </c>
      <c r="AU15" s="15" t="str">
        <f>VLOOKUP($AT15,$AI$13:$AR$16,6,FALSE)</f>
        <v>Chile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3</v>
      </c>
      <c r="J16" s="142">
        <v>2</v>
      </c>
      <c r="K16" s="175">
        <f>IF('Resultat &amp; tabell'!J16="",0,BI16)</f>
        <v>3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9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3</v>
      </c>
      <c r="AD16" s="20" t="s">
        <v>28</v>
      </c>
      <c r="AE16" s="21">
        <f t="shared" si="23"/>
        <v>3</v>
      </c>
      <c r="AF16" s="16">
        <f t="shared" si="24"/>
        <v>3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9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9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2</v>
      </c>
      <c r="BH16" s="99">
        <f>IF(J16='Resultat &amp; tabell'!$J16,1,0)</f>
        <v>1</v>
      </c>
      <c r="BI16" s="81">
        <f t="shared" si="26"/>
        <v>3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126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5" t="s">
        <v>2</v>
      </c>
      <c r="E21" s="1996"/>
      <c r="F21" s="1997"/>
      <c r="G21" s="1996" t="s">
        <v>4</v>
      </c>
      <c r="H21" s="1996"/>
      <c r="I21" s="1996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8" t="s">
        <v>2</v>
      </c>
      <c r="BC21" s="1999"/>
      <c r="BD21" s="2000"/>
      <c r="BE21" s="1999" t="s">
        <v>4</v>
      </c>
      <c r="BF21" s="1999"/>
      <c r="BG21" s="1999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9</v>
      </c>
      <c r="O22" s="178">
        <f>VLOOKUP(M22,$AU$22:$AY$25,3,FALSE)</f>
        <v>8</v>
      </c>
      <c r="P22" s="178">
        <f>VLOOKUP(M22,$AU$22:$AY$25,4,FALSE)</f>
        <v>2</v>
      </c>
      <c r="Q22" s="179">
        <f>VLOOKUP(M22,$AU$22:$AY$25,5,FALSE)</f>
        <v>6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2</v>
      </c>
      <c r="AN22" s="20" t="s">
        <v>42</v>
      </c>
      <c r="AO22" s="15">
        <f>SUMIF($Z$22:$Z$27,$AN22,$AA$22:$AA$27)+SUMIF($AD$22:$AD$27,$AN22,$AE$22:$AE$27)</f>
        <v>6</v>
      </c>
      <c r="AP22" s="15">
        <f>SUMIF($Z$22:$Z$27,$AN22,$AB$22:$AB$27)+SUMIF($AD$22:$AD$27,$AN22,$AF$22:$AF$27)</f>
        <v>3</v>
      </c>
      <c r="AQ22" s="15">
        <f>SUMIF($Z$22:$Z$27,$AN22,$AC$22:$AC$27)+SUMIF($AD$22:$AD$27,$AN22,$AG$22:$AG$27)</f>
        <v>2</v>
      </c>
      <c r="AR22" s="15">
        <f>AP22-AQ22</f>
        <v>1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9</v>
      </c>
      <c r="AW22" s="15">
        <f>VLOOKUP($AU22,$AN$22:$AR$25,3,FALSE)</f>
        <v>8</v>
      </c>
      <c r="AX22" s="15">
        <f>VLOOKUP($AU22,$AN$22:$AR$25,4,FALSE)</f>
        <v>2</v>
      </c>
      <c r="AY22" s="15">
        <f>VLOOKUP($AU22,$AN$22:$AR$25,5,FALSE)</f>
        <v>6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6</v>
      </c>
      <c r="O23" s="182">
        <f>VLOOKUP(M23,$AU$22:$AY$25,3,FALSE)</f>
        <v>3</v>
      </c>
      <c r="P23" s="182">
        <f>VLOOKUP(M23,$AU$22:$AY$25,4,FALSE)</f>
        <v>2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9</v>
      </c>
      <c r="AP23" s="15">
        <f t="shared" ref="AP23:AP25" si="38">SUMIF($Z$22:$Z$27,$AN23,$AB$22:$AB$27)+SUMIF($AD$22:$AD$27,$AN23,$AF$22:$AF$27)</f>
        <v>8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6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6</v>
      </c>
      <c r="AW23" s="15">
        <f t="shared" ref="AW23:AW25" si="43">VLOOKUP($AU23,$AN$22:$AR$25,3,FALSE)</f>
        <v>3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Grekland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0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0</v>
      </c>
      <c r="AI24" s="15">
        <f>RANK($AJ24,$AJ$22:$AJ$25,1)+COUNTIF($AJ$22:$AJ24,$AJ24)-1</f>
        <v>3</v>
      </c>
      <c r="AJ24" s="15">
        <f>AK24+AL24+AM24</f>
        <v>3</v>
      </c>
      <c r="AK24" s="15">
        <f t="shared" si="34"/>
        <v>0</v>
      </c>
      <c r="AL24" s="15">
        <f t="shared" si="35"/>
        <v>0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5</v>
      </c>
      <c r="AR24" s="15">
        <f t="shared" si="40"/>
        <v>-3</v>
      </c>
      <c r="AT24" s="15">
        <v>3</v>
      </c>
      <c r="AU24" s="15" t="str">
        <f t="shared" si="41"/>
        <v>Grekland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122</v>
      </c>
      <c r="K25" s="175">
        <f>IF('Resultat &amp; tabell'!J25="",0,BI25)</f>
        <v>1</v>
      </c>
      <c r="L25" s="165">
        <v>4</v>
      </c>
      <c r="M25" s="185" t="str">
        <f>VLOOKUP(L25,$AT$22:$AY$25,2,FALSE)</f>
        <v>Japan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4</v>
      </c>
      <c r="AJ25" s="15">
        <f>AK25+AL25+AM25</f>
        <v>4</v>
      </c>
      <c r="AK25" s="15">
        <f t="shared" si="34"/>
        <v>0</v>
      </c>
      <c r="AL25" s="15">
        <f t="shared" si="35"/>
        <v>1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2</v>
      </c>
      <c r="AQ25" s="15">
        <f t="shared" si="39"/>
        <v>6</v>
      </c>
      <c r="AR25" s="15">
        <f t="shared" si="40"/>
        <v>-4</v>
      </c>
      <c r="AT25" s="15">
        <v>4</v>
      </c>
      <c r="AU25" s="15" t="str">
        <f t="shared" si="41"/>
        <v>Japan</v>
      </c>
      <c r="AV25" s="15">
        <f t="shared" si="42"/>
        <v>1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3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3</v>
      </c>
      <c r="AD27" s="20" t="s">
        <v>46</v>
      </c>
      <c r="AE27" s="21">
        <f t="shared" si="30"/>
        <v>3</v>
      </c>
      <c r="AF27" s="16">
        <f t="shared" si="31"/>
        <v>3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5" t="s">
        <v>2</v>
      </c>
      <c r="E30" s="1996"/>
      <c r="F30" s="1997"/>
      <c r="G30" s="1996" t="s">
        <v>4</v>
      </c>
      <c r="H30" s="1996"/>
      <c r="I30" s="1996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8" t="s">
        <v>2</v>
      </c>
      <c r="BC30" s="1999"/>
      <c r="BD30" s="2000"/>
      <c r="BE30" s="1999" t="s">
        <v>4</v>
      </c>
      <c r="BF30" s="1999"/>
      <c r="BG30" s="1999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7</v>
      </c>
      <c r="P31" s="178">
        <f>VLOOKUP(M31,$AU$31:$AY$34,4,FALSE)</f>
        <v>3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7</v>
      </c>
      <c r="AQ31" s="15">
        <f>SUMIF($Z$31:$Z$36,$AN31,$AC$31:$AC$36)+SUMIF($AD$31:$AD$36,$AN31,$AG$31:$AG$36)</f>
        <v>3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7</v>
      </c>
      <c r="AX31" s="15">
        <f>VLOOKUP($AU31,$AN$31:$AR$34,4,FALSE)</f>
        <v>3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3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7</v>
      </c>
      <c r="AR33" s="15">
        <f t="shared" si="59"/>
        <v>-7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4</v>
      </c>
      <c r="AX33" s="15">
        <f t="shared" si="63"/>
        <v>3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7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4</v>
      </c>
      <c r="AQ34" s="15">
        <f t="shared" si="58"/>
        <v>3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7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2</v>
      </c>
      <c r="J35" s="142" t="s">
        <v>122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1</v>
      </c>
      <c r="AC35" s="21">
        <f t="shared" si="48"/>
        <v>2</v>
      </c>
      <c r="AD35" s="20" t="s">
        <v>55</v>
      </c>
      <c r="AE35" s="21">
        <f t="shared" si="49"/>
        <v>3</v>
      </c>
      <c r="AF35" s="16">
        <f t="shared" si="50"/>
        <v>2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5" t="s">
        <v>2</v>
      </c>
      <c r="E39" s="1996"/>
      <c r="F39" s="1997"/>
      <c r="G39" s="1996" t="s">
        <v>4</v>
      </c>
      <c r="H39" s="1996"/>
      <c r="I39" s="1996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9" t="s">
        <v>4</v>
      </c>
      <c r="BF39" s="1999"/>
      <c r="BG39" s="1999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2</v>
      </c>
      <c r="J40" s="142">
        <v>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7</v>
      </c>
      <c r="P40" s="178">
        <f>VLOOKUP(M40,$AU$40:$AY$43,4,FALSE)</f>
        <v>1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0</v>
      </c>
      <c r="AB40" s="21">
        <f t="shared" ref="AB40:AB45" si="66">G40</f>
        <v>0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3</v>
      </c>
      <c r="AF40" s="16">
        <f t="shared" ref="AF40:AF45" si="69">I40</f>
        <v>2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1</v>
      </c>
      <c r="AP40" s="15">
        <f>SUMIF($Z$40:$Z$45,$AN40,$AB$40:$AB$45)+SUMIF($AD$40:$AD$45,$AN40,$AF$40:$AF$45)</f>
        <v>2</v>
      </c>
      <c r="AQ40" s="15">
        <f>SUMIF($Z$40:$Z$45,$AN40,$AC$40:$AC$45)+SUMIF($AD$40:$AD$45,$AN40,$AG$40:$AG$45)</f>
        <v>5</v>
      </c>
      <c r="AR40" s="15">
        <f>AP40-AQ40</f>
        <v>-3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7</v>
      </c>
      <c r="AX40" s="15">
        <f>VLOOKUP($AU40,$AN$40:$AR$43,4,FALSE)</f>
        <v>1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6</v>
      </c>
      <c r="O41" s="182">
        <f>VLOOKUP(M41,$AU$40:$AY$43,3,FALSE)</f>
        <v>5</v>
      </c>
      <c r="P41" s="182">
        <f>VLOOKUP(M41,$AU$40:$AY$43,4,FALSE)</f>
        <v>3</v>
      </c>
      <c r="Q41" s="183">
        <f>VLOOKUP(M41,$AU$40:$AY$43,5,FALSE)</f>
        <v>2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6</v>
      </c>
      <c r="AW41" s="15">
        <f t="shared" ref="AW41:AW43" si="81">VLOOKUP($AU41,$AN$40:$AR$43,3,FALSE)</f>
        <v>5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2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1</v>
      </c>
      <c r="O42" s="197">
        <f>VLOOKUP(M42,$AU$40:$AY$43,3,FALSE)</f>
        <v>2</v>
      </c>
      <c r="P42" s="197">
        <f>VLOOKUP(M42,$AU$40:$AY$43,4,FALSE)</f>
        <v>5</v>
      </c>
      <c r="Q42" s="198">
        <f>VLOOKUP(M42,$AU$40:$AY$43,5,FALSE)</f>
        <v>-3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6</v>
      </c>
      <c r="AP42" s="15">
        <f t="shared" si="76"/>
        <v>5</v>
      </c>
      <c r="AQ42" s="15">
        <f t="shared" si="77"/>
        <v>3</v>
      </c>
      <c r="AR42" s="15">
        <f t="shared" si="78"/>
        <v>2</v>
      </c>
      <c r="AT42" s="15">
        <v>3</v>
      </c>
      <c r="AU42" s="15" t="str">
        <f t="shared" si="79"/>
        <v>Schweiz</v>
      </c>
      <c r="AV42" s="15">
        <f t="shared" si="80"/>
        <v>1</v>
      </c>
      <c r="AW42" s="15">
        <f t="shared" si="81"/>
        <v>2</v>
      </c>
      <c r="AX42" s="15">
        <f t="shared" si="82"/>
        <v>5</v>
      </c>
      <c r="AY42" s="15">
        <f t="shared" si="83"/>
        <v>-3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7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1</v>
      </c>
      <c r="AM43" s="15">
        <f t="shared" si="74"/>
        <v>3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7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7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122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5" t="s">
        <v>2</v>
      </c>
      <c r="E48" s="1996"/>
      <c r="F48" s="1997"/>
      <c r="G48" s="1996" t="s">
        <v>4</v>
      </c>
      <c r="H48" s="1996"/>
      <c r="I48" s="1996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9" t="s">
        <v>4</v>
      </c>
      <c r="BF48" s="1999"/>
      <c r="BG48" s="1999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3</v>
      </c>
      <c r="H49" s="68" t="s">
        <v>6</v>
      </c>
      <c r="I49" s="142">
        <v>0</v>
      </c>
      <c r="J49" s="142">
        <v>1</v>
      </c>
      <c r="K49" s="175">
        <f>IF('Resultat &amp; tabell'!J49="",0,BI49)</f>
        <v>1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7</v>
      </c>
      <c r="P49" s="178">
        <f>VLOOKUP(M49,$AU$49:$AY$52,4,FALSE)</f>
        <v>1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3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7</v>
      </c>
      <c r="AQ49" s="15">
        <f>SUMIF($Z$49:$Z$54,$AN49,$AC$49:$AC$54)+SUMIF($AD$49:$AD$54,$AN49,$AG$49:$AG$54)</f>
        <v>1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7</v>
      </c>
      <c r="AX49" s="15">
        <f>VLOOKUP($AU49,$AN$49:$AR$52,4,FALSE)</f>
        <v>1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1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6</v>
      </c>
      <c r="AR50" s="15">
        <f t="shared" ref="AR50:AR52" si="97">AP50-AQ50</f>
        <v>-6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5</v>
      </c>
      <c r="Q51" s="198">
        <f>VLOOKUP(M51,$AU$49:$AY$52,5,FALSE)</f>
        <v>-2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5</v>
      </c>
      <c r="AR51" s="15">
        <f t="shared" si="97"/>
        <v>-2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5</v>
      </c>
      <c r="AY51" s="15">
        <f t="shared" si="102"/>
        <v>-2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6</v>
      </c>
      <c r="Q52" s="183">
        <f>VLOOKUP(M52,$AU$49:$AY$52,5,FALSE)</f>
        <v>-6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6</v>
      </c>
      <c r="AY52" s="15">
        <f t="shared" si="102"/>
        <v>-6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5" t="s">
        <v>2</v>
      </c>
      <c r="E57" s="1996"/>
      <c r="F57" s="1997"/>
      <c r="G57" s="1996" t="s">
        <v>4</v>
      </c>
      <c r="H57" s="1996"/>
      <c r="I57" s="1996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9" t="s">
        <v>4</v>
      </c>
      <c r="BF57" s="1999"/>
      <c r="BG57" s="1999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 t="s">
        <v>122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7</v>
      </c>
      <c r="P59" s="182">
        <f>VLOOKUP(M59,$AU$58:$AY$61,4,FALSE)</f>
        <v>3</v>
      </c>
      <c r="Q59" s="183">
        <f>VLOOKUP(M59,$AU$58:$AY$61,5,FALSE)</f>
        <v>4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7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4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0</v>
      </c>
      <c r="J60" s="142">
        <v>1</v>
      </c>
      <c r="K60" s="175">
        <f>IF('Resultat &amp; tabell'!J60="",0,BI60)</f>
        <v>2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2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2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7</v>
      </c>
      <c r="AQ60" s="15">
        <f t="shared" si="115"/>
        <v>3</v>
      </c>
      <c r="AR60" s="15">
        <f t="shared" si="116"/>
        <v>4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2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2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2</v>
      </c>
      <c r="P61" s="182">
        <f>VLOOKUP(M61,$AU$58:$AY$61,4,FALSE)</f>
        <v>8</v>
      </c>
      <c r="Q61" s="183">
        <f>VLOOKUP(M61,$AU$58:$AY$61,5,FALSE)</f>
        <v>-6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2</v>
      </c>
      <c r="AQ61" s="15">
        <f t="shared" si="115"/>
        <v>8</v>
      </c>
      <c r="AR61" s="15">
        <f t="shared" si="116"/>
        <v>-6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2</v>
      </c>
      <c r="AX61" s="15">
        <f t="shared" si="120"/>
        <v>8</v>
      </c>
      <c r="AY61" s="15">
        <f t="shared" si="121"/>
        <v>-6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5" t="s">
        <v>2</v>
      </c>
      <c r="E66" s="1996"/>
      <c r="F66" s="1997"/>
      <c r="G66" s="1996" t="s">
        <v>4</v>
      </c>
      <c r="H66" s="1996"/>
      <c r="I66" s="1996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9" t="s">
        <v>4</v>
      </c>
      <c r="BF66" s="1999"/>
      <c r="BG66" s="1999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Ryssland</v>
      </c>
      <c r="N67" s="178">
        <f>VLOOKUP(M67,$AU$67:$AY$70,2,FALSE)</f>
        <v>7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2</v>
      </c>
      <c r="AJ67" s="15">
        <f>AK67+AL67+AM67</f>
        <v>2</v>
      </c>
      <c r="AK67" s="15">
        <f>SUMPRODUCT(($AO$67:$AO$70=AO67)*($AR$67:$AR$70=AR67)*($AP$67:$AP$70&gt;AP67))</f>
        <v>0</v>
      </c>
      <c r="AL67" s="15">
        <f>SUMPRODUCT(($AO$67:$AO$70=AO67)*($AR$67:$AR$70&gt;AR67))</f>
        <v>1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3</v>
      </c>
      <c r="AR67" s="15">
        <f>AP67-AQ67</f>
        <v>2</v>
      </c>
      <c r="AT67" s="15">
        <v>1</v>
      </c>
      <c r="AU67" s="15" t="str">
        <f>VLOOKUP($AT67,$AI$67:$AR$70,6,FALSE)</f>
        <v>Ryssland</v>
      </c>
      <c r="AV67" s="15">
        <f>VLOOKUP($AU67,$AN$67:$AR$70,2,FALSE)</f>
        <v>7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Belgien</v>
      </c>
      <c r="N68" s="182">
        <f>VLOOKUP(M68,$AU$67:$AY$70,2,FALSE)</f>
        <v>7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1</v>
      </c>
      <c r="AJ68" s="15">
        <f>AK68+AL68+AM68</f>
        <v>1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4</v>
      </c>
      <c r="AT68" s="15">
        <v>2</v>
      </c>
      <c r="AU68" s="15" t="str">
        <f t="shared" ref="AU68:AU70" si="136">VLOOKUP($AT68,$AI$67:$AR$70,6,FALSE)</f>
        <v>Belgien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1</v>
      </c>
      <c r="J69" s="142" t="s">
        <v>122</v>
      </c>
      <c r="K69" s="175">
        <f>IF('Resultat &amp; tabell'!J69="",0,BI69)</f>
        <v>2</v>
      </c>
      <c r="L69" s="165">
        <v>3</v>
      </c>
      <c r="M69" s="196" t="str">
        <f>VLOOKUP(L69,$AT$67:$AY$70,2,FALSE)</f>
        <v>Algeriet</v>
      </c>
      <c r="N69" s="197">
        <f>VLOOKUP(M69,$AU$67:$AY$70,2,FALSE)</f>
        <v>3</v>
      </c>
      <c r="O69" s="197">
        <f>VLOOKUP(M69,$AU$67:$AY$70,3,FALSE)</f>
        <v>4</v>
      </c>
      <c r="P69" s="197">
        <f>VLOOKUP(M69,$AU$67:$AY$70,4,FALSE)</f>
        <v>5</v>
      </c>
      <c r="Q69" s="198">
        <f>VLOOKUP(M69,$AU$67:$AY$70,5,FALSE)</f>
        <v>-1</v>
      </c>
      <c r="Z69" s="20" t="s">
        <v>77</v>
      </c>
      <c r="AA69" s="21">
        <f t="shared" si="122"/>
        <v>1</v>
      </c>
      <c r="AB69" s="21">
        <f t="shared" si="123"/>
        <v>1</v>
      </c>
      <c r="AC69" s="21">
        <f t="shared" si="124"/>
        <v>1</v>
      </c>
      <c r="AD69" s="20" t="s">
        <v>79</v>
      </c>
      <c r="AE69" s="21">
        <f t="shared" si="125"/>
        <v>1</v>
      </c>
      <c r="AF69" s="16">
        <f t="shared" si="126"/>
        <v>1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3</v>
      </c>
      <c r="AP69" s="15">
        <f t="shared" si="133"/>
        <v>4</v>
      </c>
      <c r="AQ69" s="15">
        <f t="shared" si="134"/>
        <v>5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3</v>
      </c>
      <c r="AW69" s="15">
        <f t="shared" si="138"/>
        <v>4</v>
      </c>
      <c r="AX69" s="15">
        <f t="shared" si="139"/>
        <v>5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2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3</v>
      </c>
      <c r="J70" s="142">
        <v>2</v>
      </c>
      <c r="K70" s="175">
        <f>IF('Resultat &amp; tabell'!J70="",0,BI70)</f>
        <v>1</v>
      </c>
      <c r="L70" s="165">
        <v>4</v>
      </c>
      <c r="M70" s="185" t="str">
        <f>VLOOKUP(L70,$AT$67:$AY$70,2,FALSE)</f>
        <v>Sydkorea</v>
      </c>
      <c r="N70" s="182">
        <f>VLOOKUP(M70,$AU$67:$AY$70,2,FALSE)</f>
        <v>0</v>
      </c>
      <c r="O70" s="182">
        <f>VLOOKUP(M70,$AU$67:$AY$70,3,FALSE)</f>
        <v>2</v>
      </c>
      <c r="P70" s="182">
        <f>VLOOKUP(M70,$AU$67:$AY$70,4,FALSE)</f>
        <v>7</v>
      </c>
      <c r="Q70" s="183">
        <f>VLOOKUP(M70,$AU$67:$AY$70,5,FALSE)</f>
        <v>-5</v>
      </c>
      <c r="Z70" s="20" t="s">
        <v>80</v>
      </c>
      <c r="AA70" s="21">
        <f t="shared" si="122"/>
        <v>0</v>
      </c>
      <c r="AB70" s="21">
        <f t="shared" si="123"/>
        <v>1</v>
      </c>
      <c r="AC70" s="21">
        <f t="shared" si="124"/>
        <v>3</v>
      </c>
      <c r="AD70" s="20" t="s">
        <v>78</v>
      </c>
      <c r="AE70" s="21">
        <f t="shared" si="125"/>
        <v>3</v>
      </c>
      <c r="AF70" s="16">
        <f t="shared" si="126"/>
        <v>3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0</v>
      </c>
      <c r="AM70" s="15">
        <f t="shared" si="131"/>
        <v>4</v>
      </c>
      <c r="AN70" s="20" t="s">
        <v>80</v>
      </c>
      <c r="AO70" s="15">
        <f t="shared" si="132"/>
        <v>0</v>
      </c>
      <c r="AP70" s="15">
        <f t="shared" si="133"/>
        <v>2</v>
      </c>
      <c r="AQ70" s="15">
        <f t="shared" si="134"/>
        <v>7</v>
      </c>
      <c r="AR70" s="15">
        <f t="shared" si="135"/>
        <v>-5</v>
      </c>
      <c r="AT70" s="15">
        <v>4</v>
      </c>
      <c r="AU70" s="15" t="str">
        <f t="shared" si="136"/>
        <v>Sydkorea</v>
      </c>
      <c r="AV70" s="15">
        <f t="shared" si="137"/>
        <v>0</v>
      </c>
      <c r="AW70" s="15">
        <f t="shared" si="138"/>
        <v>2</v>
      </c>
      <c r="AX70" s="15">
        <f t="shared" si="139"/>
        <v>7</v>
      </c>
      <c r="AY70" s="15">
        <f t="shared" si="140"/>
        <v>-5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1</v>
      </c>
      <c r="BI70" s="81">
        <f t="shared" si="128"/>
        <v>1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2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2</v>
      </c>
      <c r="AD71" s="20" t="s">
        <v>77</v>
      </c>
      <c r="AE71" s="21">
        <f t="shared" si="125"/>
        <v>3</v>
      </c>
      <c r="AF71" s="16">
        <f t="shared" si="126"/>
        <v>2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5" t="s">
        <v>2</v>
      </c>
      <c r="E75" s="1996"/>
      <c r="F75" s="1997"/>
      <c r="G75" s="1996" t="s">
        <v>4</v>
      </c>
      <c r="H75" s="1996"/>
      <c r="I75" s="1996"/>
      <c r="J75" s="239" t="s">
        <v>81</v>
      </c>
      <c r="K75" s="192" t="s">
        <v>89</v>
      </c>
      <c r="M75" s="204" t="s">
        <v>126</v>
      </c>
      <c r="N75" s="205"/>
      <c r="O75" s="2014" t="s">
        <v>157</v>
      </c>
      <c r="P75" s="2015"/>
      <c r="Q75" s="2015"/>
      <c r="R75" s="2016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8" t="s">
        <v>2</v>
      </c>
      <c r="BC75" s="1999"/>
      <c r="BD75" s="2000"/>
      <c r="BE75" s="1999" t="s">
        <v>4</v>
      </c>
      <c r="BF75" s="1999"/>
      <c r="BG75" s="1999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6" t="s">
        <v>5</v>
      </c>
      <c r="N76" s="205"/>
      <c r="O76" s="2017">
        <f>BO92</f>
        <v>20</v>
      </c>
      <c r="P76" s="2018"/>
      <c r="Q76" s="2018"/>
      <c r="R76" s="2019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1</v>
      </c>
      <c r="J77" s="142">
        <v>1</v>
      </c>
      <c r="K77" s="175">
        <f t="shared" si="141"/>
        <v>3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2</v>
      </c>
      <c r="BF77" s="98" t="s">
        <v>6</v>
      </c>
      <c r="BG77" s="99">
        <f>IF(I77='Resultat &amp; tabell'!$I77,2,0)</f>
        <v>0</v>
      </c>
      <c r="BH77" s="99">
        <f>IF(J77='Resultat &amp; tabell'!$J77,1,0)</f>
        <v>1</v>
      </c>
      <c r="BI77" s="81">
        <f t="shared" si="144"/>
        <v>3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3</v>
      </c>
      <c r="M78" s="206" t="s">
        <v>10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2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Belgien</v>
      </c>
      <c r="G81" s="142">
        <v>3</v>
      </c>
      <c r="H81" s="68" t="s">
        <v>6</v>
      </c>
      <c r="I81" s="142">
        <v>0</v>
      </c>
      <c r="J81" s="142">
        <v>1</v>
      </c>
      <c r="K81" s="175">
        <f t="shared" si="141"/>
        <v>2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Belgien</v>
      </c>
      <c r="BE81" s="99">
        <f>IF(G81='Resultat &amp; tabell'!$G81,2,0)</f>
        <v>0</v>
      </c>
      <c r="BF81" s="98" t="s">
        <v>6</v>
      </c>
      <c r="BG81" s="99">
        <f>IF(I81='Resultat &amp; tabell'!$I81,2,0)</f>
        <v>2</v>
      </c>
      <c r="BH81" s="99">
        <f>IF(J81='Resultat &amp; tabell'!$J81,1,0)</f>
        <v>0</v>
      </c>
      <c r="BI81" s="81">
        <f t="shared" si="144"/>
        <v>2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Ryssland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Ryssland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Ryssland</v>
      </c>
      <c r="BL83" s="101" t="str">
        <f>'Resultat &amp; tabell'!D83</f>
        <v>Belgien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5" t="s">
        <v>2</v>
      </c>
      <c r="E86" s="1996"/>
      <c r="F86" s="1997"/>
      <c r="G86" s="1996" t="s">
        <v>4</v>
      </c>
      <c r="H86" s="1996"/>
      <c r="I86" s="1996"/>
      <c r="J86" s="239" t="s">
        <v>81</v>
      </c>
      <c r="K86" s="192" t="s">
        <v>89</v>
      </c>
      <c r="M86" s="209" t="s">
        <v>125</v>
      </c>
      <c r="N86" s="205"/>
      <c r="O86" s="2014" t="s">
        <v>158</v>
      </c>
      <c r="P86" s="2015"/>
      <c r="Q86" s="2015"/>
      <c r="R86" s="2016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8" t="s">
        <v>2</v>
      </c>
      <c r="BC86" s="1999"/>
      <c r="BD86" s="2000"/>
      <c r="BE86" s="1999" t="s">
        <v>4</v>
      </c>
      <c r="BF86" s="1999"/>
      <c r="BG86" s="1999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017">
        <f>BO103</f>
        <v>12</v>
      </c>
      <c r="P87" s="2018"/>
      <c r="Q87" s="2018"/>
      <c r="R87" s="2019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Mexiko</v>
      </c>
      <c r="E89" s="62" t="s">
        <v>6</v>
      </c>
      <c r="F89" s="51" t="str">
        <f>IF(M79="","Vinnare match 52",M79)</f>
        <v>Uruguay</v>
      </c>
      <c r="G89" s="142">
        <v>2</v>
      </c>
      <c r="H89" s="68" t="s">
        <v>6</v>
      </c>
      <c r="I89" s="142">
        <v>2</v>
      </c>
      <c r="J89" s="142" t="s">
        <v>122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Mexiko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Belgien</v>
      </c>
      <c r="BL89" s="101" t="str">
        <f>'Resultat &amp; tabell'!F81</f>
        <v>Algeriet</v>
      </c>
      <c r="BM89" s="129" t="str">
        <f t="shared" si="147"/>
        <v>Belgien</v>
      </c>
      <c r="BN89" s="131" t="str">
        <f t="shared" si="148"/>
        <v>Belgien</v>
      </c>
      <c r="BO89" s="38">
        <f t="shared" si="145"/>
        <v>2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1995" t="s">
        <v>2</v>
      </c>
      <c r="E93" s="1996"/>
      <c r="F93" s="1997"/>
      <c r="G93" s="1996" t="s">
        <v>4</v>
      </c>
      <c r="H93" s="1996"/>
      <c r="I93" s="1996"/>
      <c r="J93" s="239" t="s">
        <v>81</v>
      </c>
      <c r="K93" s="192" t="s">
        <v>89</v>
      </c>
      <c r="M93" s="209" t="s">
        <v>124</v>
      </c>
      <c r="N93" s="205" t="s">
        <v>100</v>
      </c>
      <c r="O93" s="2014" t="s">
        <v>159</v>
      </c>
      <c r="P93" s="2015"/>
      <c r="Q93" s="2015"/>
      <c r="R93" s="2016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8" t="s">
        <v>2</v>
      </c>
      <c r="BC93" s="1999"/>
      <c r="BD93" s="2000"/>
      <c r="BE93" s="1999" t="s">
        <v>4</v>
      </c>
      <c r="BF93" s="1999"/>
      <c r="BG93" s="1999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3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017">
        <f>BO110</f>
        <v>0</v>
      </c>
      <c r="P94" s="2018"/>
      <c r="Q94" s="2018"/>
      <c r="R94" s="2019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Uruguay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Frankrike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Mexiko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5" t="s">
        <v>2</v>
      </c>
      <c r="E98" s="1996"/>
      <c r="F98" s="1996"/>
      <c r="G98" s="2013" t="s">
        <v>4</v>
      </c>
      <c r="H98" s="1996"/>
      <c r="I98" s="2007"/>
      <c r="J98" s="239" t="s">
        <v>81</v>
      </c>
      <c r="K98" s="192" t="s">
        <v>89</v>
      </c>
      <c r="M98" s="188"/>
      <c r="N98" s="205"/>
      <c r="O98" s="2014" t="s">
        <v>160</v>
      </c>
      <c r="P98" s="2015"/>
      <c r="Q98" s="2015"/>
      <c r="R98" s="2016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8" t="s">
        <v>2</v>
      </c>
      <c r="BC98" s="1999"/>
      <c r="BD98" s="1999"/>
      <c r="BE98" s="2010" t="s">
        <v>4</v>
      </c>
      <c r="BF98" s="1999"/>
      <c r="BG98" s="201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Uruguay</v>
      </c>
      <c r="G99" s="142">
        <v>3</v>
      </c>
      <c r="H99" s="68" t="s">
        <v>6</v>
      </c>
      <c r="I99" s="142">
        <v>2</v>
      </c>
      <c r="J99" s="142">
        <v>1</v>
      </c>
      <c r="K99" s="175">
        <f>BI99</f>
        <v>0</v>
      </c>
      <c r="M99" s="211"/>
      <c r="N99" s="205"/>
      <c r="O99" s="2017">
        <f>BO115</f>
        <v>0</v>
      </c>
      <c r="P99" s="2018"/>
      <c r="Q99" s="2018"/>
      <c r="R99" s="2019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Uruguay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5" t="s">
        <v>2</v>
      </c>
      <c r="E102" s="1996"/>
      <c r="F102" s="1997"/>
      <c r="G102" s="1996" t="s">
        <v>4</v>
      </c>
      <c r="H102" s="1996"/>
      <c r="I102" s="1996"/>
      <c r="J102" s="239" t="s">
        <v>81</v>
      </c>
      <c r="K102" s="192" t="s">
        <v>89</v>
      </c>
      <c r="M102" s="188"/>
      <c r="N102" s="205"/>
      <c r="O102" s="2014" t="s">
        <v>161</v>
      </c>
      <c r="P102" s="2015"/>
      <c r="Q102" s="2015"/>
      <c r="R102" s="2016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8" t="s">
        <v>2</v>
      </c>
      <c r="BC102" s="1999"/>
      <c r="BD102" s="2000"/>
      <c r="BE102" s="1999" t="s">
        <v>4</v>
      </c>
      <c r="BF102" s="1999"/>
      <c r="BG102" s="1999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017">
        <f>BO120</f>
        <v>0</v>
      </c>
      <c r="P103" s="2018"/>
      <c r="Q103" s="2018"/>
      <c r="R103" s="2019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12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Uruguay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Poäng &amp; instruktioner</vt:lpstr>
      <vt:lpstr>Resultat &amp; tabell</vt:lpstr>
      <vt:lpstr>Roger N</vt:lpstr>
      <vt:lpstr>David V</vt:lpstr>
      <vt:lpstr>Jocke G</vt:lpstr>
      <vt:lpstr>Oskar A</vt:lpstr>
      <vt:lpstr>Patrik A</vt:lpstr>
      <vt:lpstr>Carl-Johan</vt:lpstr>
      <vt:lpstr>Gustav E</vt:lpstr>
      <vt:lpstr>Torbjörn</vt:lpstr>
      <vt:lpstr>Olof N</vt:lpstr>
      <vt:lpstr>Matti</vt:lpstr>
      <vt:lpstr>Maycon</vt:lpstr>
      <vt:lpstr>Daniel A</vt:lpstr>
      <vt:lpstr>Tony J</vt:lpstr>
      <vt:lpstr>Neda R</vt:lpstr>
      <vt:lpstr>Magnus R</vt:lpstr>
      <vt:lpstr>Micael N</vt:lpstr>
      <vt:lpstr>Eskil</vt:lpstr>
      <vt:lpstr>Erik H</vt:lpstr>
      <vt:lpstr>Ulrika</vt:lpstr>
      <vt:lpstr>Joakim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Joakim Månsson</cp:lastModifiedBy>
  <dcterms:created xsi:type="dcterms:W3CDTF">2014-01-14T21:52:10Z</dcterms:created>
  <dcterms:modified xsi:type="dcterms:W3CDTF">2014-07-04T09:14:15Z</dcterms:modified>
</cp:coreProperties>
</file>